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PSFU\Charter Schools\Supplemental At-Risk Funding\"/>
    </mc:Choice>
  </mc:AlternateContent>
  <bookViews>
    <workbookView xWindow="0" yWindow="0" windowWidth="23040" windowHeight="9384"/>
  </bookViews>
  <sheets>
    <sheet name="FY2019-20 Supplemental Aid" sheetId="1" r:id="rId1"/>
  </sheets>
  <externalReferences>
    <externalReference r:id="rId2"/>
    <externalReference r:id="rId3"/>
  </externalReferences>
  <definedNames>
    <definedName name="Inputs">[1]Inputs!$A$2:$I$181</definedName>
    <definedName name="_xlnm.Print_Area" localSheetId="0">'FY2019-20 Supplemental Aid'!$A$1:$K$123</definedName>
    <definedName name="_xlnm.Print_Titles" localSheetId="0">'FY2019-20 Supplemental Aid'!$1:$5</definedName>
    <definedName name="Values">[2]Inputs!$A$2:$I$181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2" i="1" l="1"/>
  <c r="I122" i="1"/>
  <c r="D122" i="1"/>
  <c r="K120" i="1"/>
  <c r="K118" i="1"/>
  <c r="K117" i="1"/>
  <c r="K115" i="1"/>
  <c r="K114" i="1"/>
  <c r="K112" i="1"/>
  <c r="K111" i="1"/>
  <c r="K110" i="1"/>
  <c r="K109" i="1"/>
  <c r="K108" i="1"/>
  <c r="K107" i="1"/>
  <c r="K106" i="1"/>
  <c r="K105" i="1"/>
  <c r="K103" i="1"/>
  <c r="K101" i="1"/>
  <c r="K99" i="1"/>
  <c r="K97" i="1"/>
  <c r="K96" i="1"/>
  <c r="K95" i="1"/>
  <c r="K93" i="1"/>
  <c r="K92" i="1"/>
  <c r="K91" i="1"/>
  <c r="K90" i="1"/>
  <c r="K89" i="1"/>
  <c r="K88" i="1"/>
  <c r="K122" i="1" s="1"/>
  <c r="C79" i="1"/>
  <c r="C78" i="1"/>
  <c r="C76" i="1"/>
  <c r="C77" i="1" s="1"/>
  <c r="B76" i="1"/>
  <c r="B78" i="1" s="1"/>
  <c r="B79" i="1" s="1"/>
  <c r="I70" i="1"/>
  <c r="H70" i="1"/>
  <c r="F70" i="1"/>
  <c r="G70" i="1" s="1"/>
  <c r="E70" i="1"/>
  <c r="D70" i="1"/>
  <c r="I69" i="1"/>
  <c r="H69" i="1"/>
  <c r="F69" i="1"/>
  <c r="E69" i="1"/>
  <c r="D69" i="1"/>
  <c r="I68" i="1"/>
  <c r="I71" i="1" s="1"/>
  <c r="H68" i="1"/>
  <c r="F68" i="1"/>
  <c r="G68" i="1" s="1"/>
  <c r="E68" i="1"/>
  <c r="E71" i="1" s="1"/>
  <c r="D68" i="1"/>
  <c r="D71" i="1" s="1"/>
  <c r="I66" i="1"/>
  <c r="H66" i="1"/>
  <c r="F66" i="1"/>
  <c r="G66" i="1" s="1"/>
  <c r="E66" i="1"/>
  <c r="D66" i="1"/>
  <c r="I64" i="1"/>
  <c r="H64" i="1"/>
  <c r="F64" i="1"/>
  <c r="G64" i="1" s="1"/>
  <c r="E64" i="1"/>
  <c r="D64" i="1"/>
  <c r="I61" i="1"/>
  <c r="H61" i="1"/>
  <c r="F61" i="1"/>
  <c r="G61" i="1" s="1"/>
  <c r="K61" i="1" s="1"/>
  <c r="E61" i="1"/>
  <c r="D61" i="1"/>
  <c r="I60" i="1"/>
  <c r="I62" i="1" s="1"/>
  <c r="H60" i="1"/>
  <c r="F60" i="1"/>
  <c r="F62" i="1" s="1"/>
  <c r="E60" i="1"/>
  <c r="E62" i="1" s="1"/>
  <c r="D60" i="1"/>
  <c r="D62" i="1" s="1"/>
  <c r="I58" i="1"/>
  <c r="H58" i="1"/>
  <c r="F58" i="1"/>
  <c r="E58" i="1"/>
  <c r="G58" i="1" s="1"/>
  <c r="K58" i="1" s="1"/>
  <c r="D58" i="1"/>
  <c r="I55" i="1"/>
  <c r="H55" i="1"/>
  <c r="F55" i="1"/>
  <c r="G55" i="1" s="1"/>
  <c r="E55" i="1"/>
  <c r="D55" i="1"/>
  <c r="I54" i="1"/>
  <c r="I56" i="1" s="1"/>
  <c r="H54" i="1"/>
  <c r="F54" i="1"/>
  <c r="E54" i="1"/>
  <c r="E56" i="1" s="1"/>
  <c r="D54" i="1"/>
  <c r="D56" i="1" s="1"/>
  <c r="I52" i="1"/>
  <c r="H52" i="1"/>
  <c r="F52" i="1"/>
  <c r="G52" i="1" s="1"/>
  <c r="E52" i="1"/>
  <c r="D52" i="1"/>
  <c r="I49" i="1"/>
  <c r="H49" i="1"/>
  <c r="F49" i="1"/>
  <c r="G49" i="1" s="1"/>
  <c r="K49" i="1" s="1"/>
  <c r="E49" i="1"/>
  <c r="D49" i="1"/>
  <c r="D50" i="1" s="1"/>
  <c r="I48" i="1"/>
  <c r="I50" i="1" s="1"/>
  <c r="H48" i="1"/>
  <c r="K48" i="1" s="1"/>
  <c r="F48" i="1"/>
  <c r="F50" i="1" s="1"/>
  <c r="E48" i="1"/>
  <c r="E50" i="1" s="1"/>
  <c r="D48" i="1"/>
  <c r="I45" i="1"/>
  <c r="H45" i="1"/>
  <c r="F45" i="1"/>
  <c r="E45" i="1"/>
  <c r="D45" i="1"/>
  <c r="I44" i="1"/>
  <c r="I46" i="1" s="1"/>
  <c r="H44" i="1"/>
  <c r="F44" i="1"/>
  <c r="F46" i="1" s="1"/>
  <c r="E44" i="1"/>
  <c r="G44" i="1" s="1"/>
  <c r="D44" i="1"/>
  <c r="D46" i="1" s="1"/>
  <c r="I41" i="1"/>
  <c r="H41" i="1"/>
  <c r="F41" i="1"/>
  <c r="G41" i="1" s="1"/>
  <c r="E41" i="1"/>
  <c r="D41" i="1"/>
  <c r="I40" i="1"/>
  <c r="I42" i="1" s="1"/>
  <c r="H40" i="1"/>
  <c r="F40" i="1"/>
  <c r="F42" i="1" s="1"/>
  <c r="E40" i="1"/>
  <c r="E42" i="1" s="1"/>
  <c r="D40" i="1"/>
  <c r="D42" i="1" s="1"/>
  <c r="I38" i="1"/>
  <c r="H38" i="1"/>
  <c r="F38" i="1"/>
  <c r="G38" i="1" s="1"/>
  <c r="E38" i="1"/>
  <c r="D38" i="1"/>
  <c r="I36" i="1"/>
  <c r="H36" i="1"/>
  <c r="F36" i="1"/>
  <c r="G36" i="1" s="1"/>
  <c r="E36" i="1"/>
  <c r="D36" i="1"/>
  <c r="I33" i="1"/>
  <c r="H33" i="1"/>
  <c r="G33" i="1"/>
  <c r="K33" i="1" s="1"/>
  <c r="D33" i="1"/>
  <c r="I32" i="1"/>
  <c r="H32" i="1"/>
  <c r="F32" i="1"/>
  <c r="G32" i="1" s="1"/>
  <c r="E32" i="1"/>
  <c r="D32" i="1"/>
  <c r="I31" i="1"/>
  <c r="H31" i="1"/>
  <c r="F31" i="1"/>
  <c r="G31" i="1" s="1"/>
  <c r="E31" i="1"/>
  <c r="D31" i="1"/>
  <c r="I30" i="1"/>
  <c r="H30" i="1"/>
  <c r="F30" i="1"/>
  <c r="G30" i="1" s="1"/>
  <c r="E30" i="1"/>
  <c r="D30" i="1"/>
  <c r="I29" i="1"/>
  <c r="H29" i="1"/>
  <c r="F29" i="1"/>
  <c r="E29" i="1"/>
  <c r="E34" i="1" s="1"/>
  <c r="D29" i="1"/>
  <c r="D34" i="1" s="1"/>
  <c r="I26" i="1"/>
  <c r="H26" i="1"/>
  <c r="F26" i="1"/>
  <c r="G26" i="1" s="1"/>
  <c r="E26" i="1"/>
  <c r="D26" i="1"/>
  <c r="I25" i="1"/>
  <c r="I27" i="1" s="1"/>
  <c r="H25" i="1"/>
  <c r="F25" i="1"/>
  <c r="G25" i="1" s="1"/>
  <c r="E25" i="1"/>
  <c r="E27" i="1" s="1"/>
  <c r="D25" i="1"/>
  <c r="D27" i="1" s="1"/>
  <c r="I22" i="1"/>
  <c r="H22" i="1"/>
  <c r="F22" i="1"/>
  <c r="G22" i="1" s="1"/>
  <c r="E22" i="1"/>
  <c r="D22" i="1"/>
  <c r="I21" i="1"/>
  <c r="H21" i="1"/>
  <c r="F21" i="1"/>
  <c r="E21" i="1"/>
  <c r="D21" i="1"/>
  <c r="I20" i="1"/>
  <c r="H20" i="1"/>
  <c r="F20" i="1"/>
  <c r="G20" i="1" s="1"/>
  <c r="E20" i="1"/>
  <c r="D20" i="1"/>
  <c r="I19" i="1"/>
  <c r="H19" i="1"/>
  <c r="F19" i="1"/>
  <c r="G19" i="1" s="1"/>
  <c r="E19" i="1"/>
  <c r="D19" i="1"/>
  <c r="I18" i="1"/>
  <c r="H18" i="1"/>
  <c r="F18" i="1"/>
  <c r="E18" i="1"/>
  <c r="D18" i="1"/>
  <c r="I17" i="1"/>
  <c r="H17" i="1"/>
  <c r="F17" i="1"/>
  <c r="G17" i="1" s="1"/>
  <c r="E17" i="1"/>
  <c r="D17" i="1"/>
  <c r="I16" i="1"/>
  <c r="H16" i="1"/>
  <c r="F16" i="1"/>
  <c r="G16" i="1" s="1"/>
  <c r="E16" i="1"/>
  <c r="D16" i="1"/>
  <c r="I15" i="1"/>
  <c r="H15" i="1"/>
  <c r="F15" i="1"/>
  <c r="G15" i="1" s="1"/>
  <c r="E15" i="1"/>
  <c r="D15" i="1"/>
  <c r="I14" i="1"/>
  <c r="H14" i="1"/>
  <c r="F14" i="1"/>
  <c r="E14" i="1"/>
  <c r="D14" i="1"/>
  <c r="I13" i="1"/>
  <c r="I23" i="1" s="1"/>
  <c r="H13" i="1"/>
  <c r="F13" i="1"/>
  <c r="E13" i="1"/>
  <c r="E23" i="1" s="1"/>
  <c r="D13" i="1"/>
  <c r="D23" i="1" s="1"/>
  <c r="I10" i="1"/>
  <c r="H10" i="1"/>
  <c r="F10" i="1"/>
  <c r="G10" i="1" s="1"/>
  <c r="E10" i="1"/>
  <c r="D10" i="1"/>
  <c r="I9" i="1"/>
  <c r="I11" i="1" s="1"/>
  <c r="H9" i="1"/>
  <c r="F9" i="1"/>
  <c r="E9" i="1"/>
  <c r="E11" i="1" s="1"/>
  <c r="D9" i="1"/>
  <c r="D11" i="1" s="1"/>
  <c r="I7" i="1"/>
  <c r="H7" i="1"/>
  <c r="F7" i="1"/>
  <c r="G7" i="1" s="1"/>
  <c r="E7" i="1"/>
  <c r="D7" i="1"/>
  <c r="G21" i="1" l="1"/>
  <c r="F34" i="1"/>
  <c r="F11" i="1"/>
  <c r="F23" i="1"/>
  <c r="G18" i="1"/>
  <c r="J18" i="1" s="1"/>
  <c r="I34" i="1"/>
  <c r="I74" i="1" s="1"/>
  <c r="G54" i="1"/>
  <c r="G69" i="1"/>
  <c r="G45" i="1"/>
  <c r="G60" i="1"/>
  <c r="K60" i="1" s="1"/>
  <c r="K62" i="1" s="1"/>
  <c r="J22" i="1"/>
  <c r="K22" i="1"/>
  <c r="J30" i="1"/>
  <c r="K30" i="1"/>
  <c r="J41" i="1"/>
  <c r="K41" i="1"/>
  <c r="K52" i="1"/>
  <c r="J52" i="1"/>
  <c r="K68" i="1"/>
  <c r="J68" i="1"/>
  <c r="J10" i="1"/>
  <c r="K10" i="1"/>
  <c r="J15" i="1"/>
  <c r="K15" i="1"/>
  <c r="J19" i="1"/>
  <c r="K19" i="1"/>
  <c r="K25" i="1"/>
  <c r="J25" i="1"/>
  <c r="J31" i="1"/>
  <c r="K31" i="1"/>
  <c r="J36" i="1"/>
  <c r="K36" i="1"/>
  <c r="K44" i="1"/>
  <c r="J44" i="1"/>
  <c r="K50" i="1"/>
  <c r="K54" i="1"/>
  <c r="J54" i="1"/>
  <c r="K69" i="1"/>
  <c r="J69" i="1"/>
  <c r="J16" i="1"/>
  <c r="K16" i="1"/>
  <c r="J20" i="1"/>
  <c r="K20" i="1"/>
  <c r="K26" i="1"/>
  <c r="J26" i="1"/>
  <c r="J32" i="1"/>
  <c r="K32" i="1"/>
  <c r="J38" i="1"/>
  <c r="K38" i="1"/>
  <c r="K45" i="1"/>
  <c r="J45" i="1"/>
  <c r="K55" i="1"/>
  <c r="J55" i="1"/>
  <c r="K64" i="1"/>
  <c r="J64" i="1"/>
  <c r="K70" i="1"/>
  <c r="J70" i="1"/>
  <c r="J7" i="1"/>
  <c r="K7" i="1"/>
  <c r="J17" i="1"/>
  <c r="K17" i="1"/>
  <c r="J21" i="1"/>
  <c r="K21" i="1"/>
  <c r="K66" i="1"/>
  <c r="J66" i="1"/>
  <c r="G9" i="1"/>
  <c r="K13" i="1"/>
  <c r="G14" i="1"/>
  <c r="G29" i="1"/>
  <c r="G40" i="1"/>
  <c r="E46" i="1"/>
  <c r="F56" i="1"/>
  <c r="F71" i="1"/>
  <c r="F27" i="1"/>
  <c r="J33" i="1"/>
  <c r="J48" i="1"/>
  <c r="J49" i="1"/>
  <c r="J58" i="1"/>
  <c r="J60" i="1"/>
  <c r="J62" i="1" s="1"/>
  <c r="J61" i="1"/>
  <c r="K18" i="1" l="1"/>
  <c r="J50" i="1"/>
  <c r="J9" i="1"/>
  <c r="J11" i="1" s="1"/>
  <c r="K9" i="1"/>
  <c r="K11" i="1" s="1"/>
  <c r="J29" i="1"/>
  <c r="J34" i="1" s="1"/>
  <c r="K29" i="1"/>
  <c r="K34" i="1" s="1"/>
  <c r="K27" i="1"/>
  <c r="J71" i="1"/>
  <c r="J14" i="1"/>
  <c r="J23" i="1" s="1"/>
  <c r="J74" i="1" s="1"/>
  <c r="K14" i="1"/>
  <c r="J46" i="1"/>
  <c r="K71" i="1"/>
  <c r="J56" i="1"/>
  <c r="K46" i="1"/>
  <c r="J40" i="1"/>
  <c r="J42" i="1" s="1"/>
  <c r="K40" i="1"/>
  <c r="K42" i="1" s="1"/>
  <c r="K56" i="1"/>
  <c r="J27" i="1"/>
  <c r="K23" i="1" l="1"/>
  <c r="K74" i="1" s="1"/>
  <c r="J125" i="1" s="1"/>
</calcChain>
</file>

<file path=xl/sharedStrings.xml><?xml version="1.0" encoding="utf-8"?>
<sst xmlns="http://schemas.openxmlformats.org/spreadsheetml/2006/main" count="156" uniqueCount="134">
  <si>
    <t>School Districts and Charter Schools Supplemental At-Risk Aid</t>
  </si>
  <si>
    <t>FY 2019-20</t>
  </si>
  <si>
    <t>County</t>
  </si>
  <si>
    <t>Authorizing District</t>
  </si>
  <si>
    <t>District Charter Schools (Not Currently Subject to Alternate At-Risk Calculation)</t>
  </si>
  <si>
    <t>Funded Pupil Count</t>
  </si>
  <si>
    <t>Sum of K-12 Membership Count</t>
  </si>
  <si>
    <t>Sum of Free Lunch Count</t>
  </si>
  <si>
    <t>School At-risk Student Percentage</t>
  </si>
  <si>
    <t>District At-Risk Student Percentage</t>
  </si>
  <si>
    <t>School Funding Change</t>
  </si>
  <si>
    <t>Hold Harmless Payment for District</t>
  </si>
  <si>
    <t>Hold Harmless Payment for Charter</t>
  </si>
  <si>
    <t>ARAPAHOE</t>
  </si>
  <si>
    <t xml:space="preserve">ADAMS-ARAPAHOE 28J </t>
  </si>
  <si>
    <t xml:space="preserve">AURORA ACADEMY CHARTER SCHOOL </t>
  </si>
  <si>
    <t>BOULDER</t>
  </si>
  <si>
    <t xml:space="preserve">BOULDER VALLEY RE 2 </t>
  </si>
  <si>
    <t xml:space="preserve">BOULDER PREP CHARTER HIGH SCHOOL </t>
  </si>
  <si>
    <t>JUSTICE HIGH CHARTER SCHOOL</t>
  </si>
  <si>
    <t>District Charter Total</t>
  </si>
  <si>
    <t>DENVER</t>
  </si>
  <si>
    <t xml:space="preserve">DENVER COUNTY 1 </t>
  </si>
  <si>
    <t xml:space="preserve">ACE COMMUNITY CHALLENGE CHARTER SCHOOL </t>
  </si>
  <si>
    <t xml:space="preserve">COLORADO HIGH SCHOOL </t>
  </si>
  <si>
    <t xml:space="preserve">KIPP SUNSHINE PEAK ACADEMY </t>
  </si>
  <si>
    <t xml:space="preserve">ODYSSEY CHARTER ELEMENTARY SCHOOL </t>
  </si>
  <si>
    <t xml:space="preserve">RIDGE VIEW ACADEMY CHARTER SCHOOL </t>
  </si>
  <si>
    <t xml:space="preserve">WYATT-EDISON CHARTER ELEMENTARY SCHOOL </t>
  </si>
  <si>
    <t>DSST - STAPLETON</t>
  </si>
  <si>
    <t>HIGHLINE ACADEMY CHARTER SCHOOL</t>
  </si>
  <si>
    <t>OMAR D. BLAIR CHARTER SCHOOL</t>
  </si>
  <si>
    <t>SOUTHWEST EARLY COLLEGE</t>
  </si>
  <si>
    <t xml:space="preserve"> </t>
  </si>
  <si>
    <t>EL PASO</t>
  </si>
  <si>
    <t>HARRISON 2</t>
  </si>
  <si>
    <t xml:space="preserve">JAMES IRWIN CHARTER HIGH SCHOOL </t>
  </si>
  <si>
    <t xml:space="preserve">JAMES IRWIN CHARTER MIDDLE SCHOOL </t>
  </si>
  <si>
    <t xml:space="preserve">COLORADO SPRINGS 11 </t>
  </si>
  <si>
    <t xml:space="preserve">CIVA CHARTER ACADEMY </t>
  </si>
  <si>
    <t xml:space="preserve">COMMUNITY PREP CHARTER SCHOOL </t>
  </si>
  <si>
    <t xml:space="preserve">GLOBE CHARTER SCHOOL </t>
  </si>
  <si>
    <t xml:space="preserve">ROOSEVELT EDISON CHARTER SCHOOL </t>
  </si>
  <si>
    <t>LIFE SKILLS</t>
  </si>
  <si>
    <t>FREMONT</t>
  </si>
  <si>
    <t xml:space="preserve">CANON CITY RE-1 </t>
  </si>
  <si>
    <t xml:space="preserve">MOUNT VIEW CORE KNOWLEDGE CHARTER SCHOOL </t>
  </si>
  <si>
    <t>GUNNISION</t>
  </si>
  <si>
    <t xml:space="preserve">GUNNISON WATERSHED RE1J </t>
  </si>
  <si>
    <t xml:space="preserve">MARBLE CHARTER SCHOOL </t>
  </si>
  <si>
    <t>JEFFERSON</t>
  </si>
  <si>
    <t>NEW AMERICA CHARTER SCHOOL</t>
  </si>
  <si>
    <t xml:space="preserve">ROCKY MOUNTAIN DEAF SCHOOL </t>
  </si>
  <si>
    <t>MONTEZUMA</t>
  </si>
  <si>
    <t xml:space="preserve">MONTEZUMA-CORTEZ RE-1 </t>
  </si>
  <si>
    <t xml:space="preserve">BATTLE ROCK CHARTER SCHOOL </t>
  </si>
  <si>
    <t xml:space="preserve">SOUTHWEST OPEN CHARTER SCHOOL </t>
  </si>
  <si>
    <t>MONTROSE</t>
  </si>
  <si>
    <t xml:space="preserve">MONTROSE COUNTY RE-1J </t>
  </si>
  <si>
    <t xml:space="preserve">PASSAGE CHARTER SCHOOL </t>
  </si>
  <si>
    <t>VISTA CHARTER SCHOOL</t>
  </si>
  <si>
    <t xml:space="preserve">WEST END RE-2 </t>
  </si>
  <si>
    <t xml:space="preserve">PARADOX VALLEY CHARTER SCHOOL </t>
  </si>
  <si>
    <t>PARK</t>
  </si>
  <si>
    <t xml:space="preserve">PARK COUNTY RE-2 </t>
  </si>
  <si>
    <t xml:space="preserve">GUFFEY CHARTER SCHOOL </t>
  </si>
  <si>
    <t xml:space="preserve">LAKE GEORGE CHARTER SCHOOL </t>
  </si>
  <si>
    <t>PROWERS</t>
  </si>
  <si>
    <t xml:space="preserve">LAMAR RE-2 </t>
  </si>
  <si>
    <t xml:space="preserve">ALTA VISTA CHARTER SCHOOL </t>
  </si>
  <si>
    <t>PUEBLO</t>
  </si>
  <si>
    <t xml:space="preserve">PUEBLO CITY 60 </t>
  </si>
  <si>
    <t xml:space="preserve">CESAR CHAVEZ ACADEMY </t>
  </si>
  <si>
    <t xml:space="preserve">PUEBLO CHARTER SCHOOL FOR THE ARTS &amp; SCIENCES </t>
  </si>
  <si>
    <t>SAGUACHE</t>
  </si>
  <si>
    <t xml:space="preserve">MOFFAT 2 </t>
  </si>
  <si>
    <t xml:space="preserve">CRESTONE CHARTER SCHOOL </t>
  </si>
  <si>
    <t>WELD</t>
  </si>
  <si>
    <t xml:space="preserve">KEENESBURG RE-3(J) </t>
  </si>
  <si>
    <t xml:space="preserve">CARDINAL COMMUNITY ACADEMY CHARTER SCHOOL </t>
  </si>
  <si>
    <t xml:space="preserve">GREELEY 6 </t>
  </si>
  <si>
    <t xml:space="preserve">FRONTIER CHARTER ACADEMY </t>
  </si>
  <si>
    <t>UNIVERSITY SCHOOLS</t>
  </si>
  <si>
    <t xml:space="preserve">UNION COLONY PREPARATORY SCHOOL </t>
  </si>
  <si>
    <t>Total - All District Charter Schools</t>
  </si>
  <si>
    <t>CSI - Authorized Charter Schools Impacted by SB12-103</t>
  </si>
  <si>
    <t>Charter Institute Schools Supplemental At-Risk Aid</t>
  </si>
  <si>
    <t>Accounting District</t>
  </si>
  <si>
    <t>CSI Charter Schools (Currently Subject to Alternate At-Risk Calculation)</t>
  </si>
  <si>
    <t>School At-risk Student %</t>
  </si>
  <si>
    <t>Accounting District At-Risk Student %</t>
  </si>
  <si>
    <t>School Funding Change*</t>
  </si>
  <si>
    <t>ADAMS</t>
  </si>
  <si>
    <t>ADAMS 12 FIVE STAR</t>
  </si>
  <si>
    <t xml:space="preserve">THE ACADEMY OF CHARTER SCHOOLS </t>
  </si>
  <si>
    <t>GLOBAL VILLAGE ACADEMY - NORTHGLENN</t>
  </si>
  <si>
    <t>ADAMS 14</t>
  </si>
  <si>
    <t>COMMUNITY LEADERSHIP ACADEMY</t>
  </si>
  <si>
    <t>WESTMINSTER</t>
  </si>
  <si>
    <t>CROWNE POINT CHARTER ACADEMY</t>
  </si>
  <si>
    <t>EARLY COLLEGE OF ARVADA</t>
  </si>
  <si>
    <t>RICARDO FLORES MAGNON ACADEMY</t>
  </si>
  <si>
    <t>ADAMS-ARAPAHOE 28J</t>
  </si>
  <si>
    <t>COLORADO EARLY COLLEGES AURORA</t>
  </si>
  <si>
    <t>MONTESSORI DEL MUNDO</t>
  </si>
  <si>
    <t>NEW AMERICA SCHOOL</t>
  </si>
  <si>
    <t>CHAFFEE</t>
  </si>
  <si>
    <t>SALIDA</t>
  </si>
  <si>
    <t>SALIDA MONTESSORI</t>
  </si>
  <si>
    <t>DOUGLAS</t>
  </si>
  <si>
    <t>COLORADO EARLY COLLEGES - DOUGLAS</t>
  </si>
  <si>
    <t>EAGLE</t>
  </si>
  <si>
    <t>STONE CREEK</t>
  </si>
  <si>
    <t>COLORADO SPRINGS 11</t>
  </si>
  <si>
    <t>COLORADO MILITARY ACADEMY</t>
  </si>
  <si>
    <t>COLORADO SPRINGS CHARTER ACADEMY</t>
  </si>
  <si>
    <t>COLORADO SPRINGS EARLY COLLEGES</t>
  </si>
  <si>
    <t>GVA - COLORADO SPRINGS</t>
  </si>
  <si>
    <t>JAMES IRWIN - COLORADO SPRINGS</t>
  </si>
  <si>
    <t>LAUNCH HIGH SCHOOL</t>
  </si>
  <si>
    <t>MACLAREN CHARTER SCHOOL</t>
  </si>
  <si>
    <t>MOUNTAIN SONG COMMUNITY SCHOOL</t>
  </si>
  <si>
    <t>GARFIELD</t>
  </si>
  <si>
    <t>ROARING FORK</t>
  </si>
  <si>
    <t>ROSS MONTESSORI</t>
  </si>
  <si>
    <t>TWO RIVERS CHARTER SCHOOL</t>
  </si>
  <si>
    <t>LA PLATA</t>
  </si>
  <si>
    <t>DURANGO</t>
  </si>
  <si>
    <t>ANIMAS</t>
  </si>
  <si>
    <t>MOUNTAIN MIDDLE</t>
  </si>
  <si>
    <t>ROUTT</t>
  </si>
  <si>
    <t>STEAMBOAT SPRINGS</t>
  </si>
  <si>
    <t>MOUNTAIN VILLAGE MONTESSORI</t>
  </si>
  <si>
    <t>Total - All CSI Charter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</si>
</sst>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#,##0.0"/>
    <numFmt numFmtId="165" formatCode="0.0%"/>
    <numFmt numFmtId="166" formatCode="&quot;$&quot;#,##0.00"/>
    <numFmt numFmtId="167" formatCode="0.0"/>
    <numFmt numFmtId="168" formatCode="0.0000%"/>
  </numFmts>
  <fonts count="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40" fontId="5" fillId="0" borderId="0"/>
  </cellStyleXfs>
  <cellXfs count="103">
    <xf numFmtId="0" fontId="0" fillId="0" borderId="0" xfId="0"/>
    <xf numFmtId="0" fontId="2" fillId="0" borderId="0" xfId="0" applyNumberFormat="1" applyFont="1" applyFill="1" applyBorder="1" applyAlignment="1" applyProtection="1">
      <alignment horizontal="centerContinuous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  <xf numFmtId="0" fontId="2" fillId="2" borderId="1" xfId="0" applyNumberFormat="1" applyFont="1" applyFill="1" applyBorder="1" applyAlignment="1" applyProtection="1">
      <alignment wrapText="1"/>
    </xf>
    <xf numFmtId="0" fontId="2" fillId="2" borderId="2" xfId="0" applyNumberFormat="1" applyFont="1" applyFill="1" applyBorder="1" applyAlignment="1" applyProtection="1">
      <alignment wrapText="1"/>
    </xf>
    <xf numFmtId="0" fontId="2" fillId="2" borderId="3" xfId="0" applyNumberFormat="1" applyFont="1" applyFill="1" applyBorder="1" applyAlignment="1" applyProtection="1">
      <alignment horizontal="center" wrapText="1"/>
    </xf>
    <xf numFmtId="0" fontId="2" fillId="2" borderId="4" xfId="0" applyNumberFormat="1" applyFont="1" applyFill="1" applyBorder="1" applyAlignment="1" applyProtection="1">
      <alignment horizontal="center" wrapText="1"/>
    </xf>
    <xf numFmtId="0" fontId="2" fillId="2" borderId="2" xfId="0" applyNumberFormat="1" applyFont="1" applyFill="1" applyBorder="1" applyAlignment="1" applyProtection="1">
      <alignment horizontal="center" wrapText="1"/>
    </xf>
    <xf numFmtId="0" fontId="2" fillId="2" borderId="5" xfId="0" applyNumberFormat="1" applyFont="1" applyFill="1" applyBorder="1" applyAlignment="1" applyProtection="1">
      <alignment horizontal="center" wrapText="1"/>
    </xf>
    <xf numFmtId="0" fontId="2" fillId="2" borderId="6" xfId="0" applyNumberFormat="1" applyFont="1" applyFill="1" applyBorder="1" applyAlignment="1" applyProtection="1">
      <alignment horizontal="center" wrapText="1"/>
    </xf>
    <xf numFmtId="0" fontId="2" fillId="2" borderId="7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 wrapText="1"/>
    </xf>
    <xf numFmtId="0" fontId="3" fillId="0" borderId="8" xfId="0" applyNumberFormat="1" applyFont="1" applyFill="1" applyBorder="1" applyAlignment="1" applyProtection="1"/>
    <xf numFmtId="0" fontId="3" fillId="0" borderId="9" xfId="0" applyNumberFormat="1" applyFont="1" applyFill="1" applyBorder="1" applyAlignment="1" applyProtection="1"/>
    <xf numFmtId="164" fontId="3" fillId="0" borderId="0" xfId="0" applyNumberFormat="1" applyFont="1" applyFill="1" applyBorder="1" applyAlignment="1" applyProtection="1">
      <alignment horizontal="right"/>
    </xf>
    <xf numFmtId="164" fontId="3" fillId="0" borderId="0" xfId="0" applyNumberFormat="1" applyFont="1" applyFill="1" applyBorder="1" applyAlignment="1" applyProtection="1"/>
    <xf numFmtId="165" fontId="3" fillId="0" borderId="0" xfId="0" applyNumberFormat="1" applyFont="1" applyFill="1" applyBorder="1" applyAlignment="1" applyProtection="1">
      <alignment horizontal="right"/>
    </xf>
    <xf numFmtId="165" fontId="3" fillId="0" borderId="9" xfId="0" applyNumberFormat="1" applyFont="1" applyFill="1" applyBorder="1" applyAlignment="1" applyProtection="1">
      <alignment horizontal="right"/>
    </xf>
    <xf numFmtId="7" fontId="3" fillId="0" borderId="8" xfId="0" applyNumberFormat="1" applyFont="1" applyFill="1" applyBorder="1" applyAlignment="1" applyProtection="1">
      <alignment horizontal="right"/>
    </xf>
    <xf numFmtId="166" fontId="3" fillId="0" borderId="6" xfId="0" applyNumberFormat="1" applyFont="1" applyFill="1" applyBorder="1" applyAlignment="1" applyProtection="1">
      <alignment horizontal="right"/>
    </xf>
    <xf numFmtId="166" fontId="3" fillId="0" borderId="7" xfId="0" applyNumberFormat="1" applyFont="1" applyFill="1" applyBorder="1" applyAlignment="1" applyProtection="1">
      <alignment horizontal="right"/>
    </xf>
    <xf numFmtId="166" fontId="3" fillId="0" borderId="0" xfId="0" applyNumberFormat="1" applyFont="1" applyFill="1" applyBorder="1" applyAlignment="1" applyProtection="1"/>
    <xf numFmtId="166" fontId="2" fillId="0" borderId="8" xfId="0" applyNumberFormat="1" applyFont="1" applyFill="1" applyBorder="1" applyAlignment="1" applyProtection="1">
      <alignment horizontal="right"/>
    </xf>
    <xf numFmtId="166" fontId="2" fillId="0" borderId="9" xfId="0" applyNumberFormat="1" applyFont="1" applyFill="1" applyBorder="1" applyAlignment="1" applyProtection="1">
      <alignment horizontal="right"/>
    </xf>
    <xf numFmtId="166" fontId="3" fillId="0" borderId="8" xfId="0" applyNumberFormat="1" applyFont="1" applyFill="1" applyBorder="1" applyAlignment="1" applyProtection="1">
      <alignment horizontal="right"/>
    </xf>
    <xf numFmtId="166" fontId="3" fillId="0" borderId="9" xfId="0" applyNumberFormat="1" applyFont="1" applyFill="1" applyBorder="1" applyAlignment="1" applyProtection="1">
      <alignment horizontal="right"/>
    </xf>
    <xf numFmtId="43" fontId="3" fillId="0" borderId="8" xfId="0" applyNumberFormat="1" applyFont="1" applyFill="1" applyBorder="1" applyAlignment="1" applyProtection="1">
      <alignment horizontal="right"/>
    </xf>
    <xf numFmtId="0" fontId="2" fillId="0" borderId="8" xfId="0" applyNumberFormat="1" applyFont="1" applyFill="1" applyBorder="1" applyAlignment="1" applyProtection="1"/>
    <xf numFmtId="164" fontId="2" fillId="0" borderId="0" xfId="0" applyNumberFormat="1" applyFont="1" applyFill="1" applyBorder="1" applyAlignment="1" applyProtection="1">
      <alignment horizontal="right"/>
    </xf>
    <xf numFmtId="7" fontId="2" fillId="0" borderId="8" xfId="0" applyNumberFormat="1" applyFont="1" applyFill="1" applyBorder="1" applyAlignment="1" applyProtection="1">
      <alignment horizontal="right"/>
    </xf>
    <xf numFmtId="166" fontId="2" fillId="0" borderId="0" xfId="0" applyNumberFormat="1" applyFont="1" applyFill="1" applyBorder="1" applyAlignment="1" applyProtection="1"/>
    <xf numFmtId="7" fontId="3" fillId="0" borderId="0" xfId="0" applyNumberFormat="1" applyFont="1" applyFill="1" applyBorder="1" applyAlignment="1" applyProtection="1"/>
    <xf numFmtId="7" fontId="2" fillId="0" borderId="9" xfId="0" applyNumberFormat="1" applyFont="1" applyFill="1" applyBorder="1" applyAlignment="1" applyProtection="1">
      <alignment horizontal="right"/>
    </xf>
    <xf numFmtId="165" fontId="3" fillId="0" borderId="0" xfId="1" applyNumberFormat="1" applyFont="1" applyFill="1" applyBorder="1" applyAlignment="1" applyProtection="1">
      <alignment horizontal="right"/>
    </xf>
    <xf numFmtId="43" fontId="3" fillId="0" borderId="9" xfId="0" applyNumberFormat="1" applyFont="1" applyFill="1" applyBorder="1" applyAlignment="1" applyProtection="1">
      <alignment horizontal="right"/>
    </xf>
    <xf numFmtId="43" fontId="2" fillId="0" borderId="8" xfId="0" applyNumberFormat="1" applyFont="1" applyFill="1" applyBorder="1" applyAlignment="1" applyProtection="1">
      <alignment horizontal="right"/>
    </xf>
    <xf numFmtId="164" fontId="2" fillId="0" borderId="8" xfId="0" applyNumberFormat="1" applyFont="1" applyFill="1" applyBorder="1" applyAlignment="1" applyProtection="1">
      <alignment horizontal="right"/>
    </xf>
    <xf numFmtId="10" fontId="3" fillId="0" borderId="0" xfId="1" applyNumberFormat="1" applyFont="1" applyFill="1" applyBorder="1" applyAlignment="1" applyProtection="1">
      <alignment horizontal="right"/>
    </xf>
    <xf numFmtId="3" fontId="3" fillId="0" borderId="0" xfId="0" applyNumberFormat="1" applyFont="1" applyFill="1" applyBorder="1" applyAlignment="1" applyProtection="1">
      <alignment horizontal="right"/>
    </xf>
    <xf numFmtId="5" fontId="3" fillId="0" borderId="8" xfId="0" applyNumberFormat="1" applyFont="1" applyFill="1" applyBorder="1" applyAlignment="1" applyProtection="1">
      <alignment horizontal="right"/>
    </xf>
    <xf numFmtId="0" fontId="3" fillId="0" borderId="8" xfId="0" applyNumberFormat="1" applyFont="1" applyFill="1" applyBorder="1" applyAlignment="1" applyProtection="1">
      <alignment horizontal="right"/>
    </xf>
    <xf numFmtId="0" fontId="3" fillId="0" borderId="9" xfId="0" applyNumberFormat="1" applyFont="1" applyFill="1" applyBorder="1" applyAlignment="1" applyProtection="1">
      <alignment horizontal="right"/>
    </xf>
    <xf numFmtId="0" fontId="3" fillId="0" borderId="10" xfId="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/>
    <xf numFmtId="3" fontId="3" fillId="0" borderId="12" xfId="0" applyNumberFormat="1" applyFont="1" applyFill="1" applyBorder="1" applyAlignment="1" applyProtection="1">
      <alignment horizontal="right"/>
    </xf>
    <xf numFmtId="0" fontId="3" fillId="0" borderId="12" xfId="0" applyNumberFormat="1" applyFont="1" applyFill="1" applyBorder="1" applyAlignment="1" applyProtection="1"/>
    <xf numFmtId="165" fontId="3" fillId="0" borderId="12" xfId="0" applyNumberFormat="1" applyFont="1" applyFill="1" applyBorder="1" applyAlignment="1" applyProtection="1">
      <alignment horizontal="right"/>
    </xf>
    <xf numFmtId="165" fontId="3" fillId="0" borderId="11" xfId="0" applyNumberFormat="1" applyFont="1" applyFill="1" applyBorder="1" applyAlignment="1" applyProtection="1">
      <alignment horizontal="right"/>
    </xf>
    <xf numFmtId="5" fontId="2" fillId="0" borderId="8" xfId="0" applyNumberFormat="1" applyFont="1" applyFill="1" applyBorder="1" applyAlignment="1" applyProtection="1">
      <alignment horizontal="right"/>
    </xf>
    <xf numFmtId="5" fontId="2" fillId="0" borderId="10" xfId="0" applyNumberFormat="1" applyFont="1" applyFill="1" applyBorder="1" applyAlignment="1" applyProtection="1">
      <alignment horizontal="right"/>
    </xf>
    <xf numFmtId="5" fontId="2" fillId="0" borderId="11" xfId="0" applyNumberFormat="1" applyFont="1" applyFill="1" applyBorder="1" applyAlignment="1" applyProtection="1">
      <alignment horizontal="right"/>
    </xf>
    <xf numFmtId="0" fontId="2" fillId="2" borderId="1" xfId="0" applyNumberFormat="1" applyFont="1" applyFill="1" applyBorder="1" applyAlignment="1" applyProtection="1"/>
    <xf numFmtId="0" fontId="3" fillId="2" borderId="2" xfId="0" applyNumberFormat="1" applyFont="1" applyFill="1" applyBorder="1" applyAlignment="1" applyProtection="1"/>
    <xf numFmtId="0" fontId="3" fillId="2" borderId="1" xfId="0" applyNumberFormat="1" applyFont="1" applyFill="1" applyBorder="1" applyAlignment="1" applyProtection="1"/>
    <xf numFmtId="3" fontId="3" fillId="2" borderId="3" xfId="0" applyNumberFormat="1" applyFont="1" applyFill="1" applyBorder="1" applyAlignment="1" applyProtection="1">
      <alignment horizontal="right"/>
    </xf>
    <xf numFmtId="0" fontId="3" fillId="2" borderId="3" xfId="0" applyNumberFormat="1" applyFont="1" applyFill="1" applyBorder="1" applyAlignment="1" applyProtection="1"/>
    <xf numFmtId="0" fontId="3" fillId="2" borderId="3" xfId="0" applyNumberFormat="1" applyFont="1" applyFill="1" applyBorder="1" applyAlignment="1" applyProtection="1">
      <alignment horizontal="right"/>
    </xf>
    <xf numFmtId="7" fontId="2" fillId="2" borderId="5" xfId="0" applyNumberFormat="1" applyFont="1" applyFill="1" applyBorder="1" applyAlignment="1" applyProtection="1">
      <alignment horizontal="right"/>
    </xf>
    <xf numFmtId="7" fontId="2" fillId="2" borderId="10" xfId="0" applyNumberFormat="1" applyFont="1" applyFill="1" applyBorder="1" applyAlignment="1" applyProtection="1">
      <alignment horizontal="right"/>
    </xf>
    <xf numFmtId="7" fontId="2" fillId="0" borderId="0" xfId="0" applyNumberFormat="1" applyFont="1" applyFill="1" applyBorder="1" applyAlignment="1" applyProtection="1">
      <alignment horizontal="right"/>
    </xf>
    <xf numFmtId="166" fontId="2" fillId="0" borderId="0" xfId="0" applyNumberFormat="1" applyFont="1" applyFill="1" applyBorder="1" applyAlignment="1" applyProtection="1">
      <alignment horizontal="right"/>
    </xf>
    <xf numFmtId="3" fontId="3" fillId="0" borderId="0" xfId="0" applyNumberFormat="1" applyFont="1" applyFill="1" applyBorder="1" applyAlignment="1" applyProtection="1"/>
    <xf numFmtId="5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  <xf numFmtId="0" fontId="2" fillId="2" borderId="2" xfId="0" applyNumberFormat="1" applyFont="1" applyFill="1" applyBorder="1" applyAlignment="1" applyProtection="1"/>
    <xf numFmtId="0" fontId="2" fillId="2" borderId="1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Fill="1" applyBorder="1" applyAlignment="1" applyProtection="1">
      <alignment wrapText="1"/>
    </xf>
    <xf numFmtId="165" fontId="3" fillId="0" borderId="9" xfId="0" applyNumberFormat="1" applyFont="1" applyFill="1" applyBorder="1" applyAlignment="1" applyProtection="1">
      <alignment horizontal="center" wrapText="1"/>
    </xf>
    <xf numFmtId="7" fontId="3" fillId="0" borderId="0" xfId="0" applyNumberFormat="1" applyFont="1" applyFill="1" applyBorder="1" applyAlignment="1" applyProtection="1">
      <alignment horizontal="right" wrapText="1"/>
    </xf>
    <xf numFmtId="0" fontId="2" fillId="0" borderId="8" xfId="0" applyNumberFormat="1" applyFont="1" applyFill="1" applyBorder="1" applyAlignment="1" applyProtection="1">
      <alignment horizontal="center" wrapText="1"/>
    </xf>
    <xf numFmtId="0" fontId="2" fillId="0" borderId="9" xfId="0" applyNumberFormat="1" applyFont="1" applyFill="1" applyBorder="1" applyAlignment="1" applyProtection="1">
      <alignment horizontal="center" wrapText="1"/>
    </xf>
    <xf numFmtId="167" fontId="3" fillId="0" borderId="0" xfId="0" applyNumberFormat="1" applyFont="1" applyFill="1" applyBorder="1" applyAlignment="1" applyProtection="1">
      <alignment wrapText="1"/>
    </xf>
    <xf numFmtId="165" fontId="3" fillId="0" borderId="0" xfId="0" applyNumberFormat="1" applyFont="1" applyFill="1" applyBorder="1" applyAlignment="1" applyProtection="1">
      <alignment horizontal="center" wrapText="1"/>
    </xf>
    <xf numFmtId="7" fontId="3" fillId="0" borderId="9" xfId="0" applyNumberFormat="1" applyFont="1" applyFill="1" applyBorder="1" applyAlignment="1" applyProtection="1">
      <alignment horizontal="right" wrapText="1"/>
    </xf>
    <xf numFmtId="0" fontId="3" fillId="0" borderId="8" xfId="0" applyFont="1" applyBorder="1"/>
    <xf numFmtId="167" fontId="3" fillId="0" borderId="0" xfId="2" applyNumberFormat="1" applyFont="1" applyBorder="1" applyAlignment="1"/>
    <xf numFmtId="0" fontId="3" fillId="0" borderId="8" xfId="0" applyFont="1" applyFill="1" applyBorder="1"/>
    <xf numFmtId="0" fontId="2" fillId="0" borderId="9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>
      <alignment wrapText="1"/>
    </xf>
    <xf numFmtId="167" fontId="2" fillId="0" borderId="0" xfId="0" applyNumberFormat="1" applyFont="1" applyFill="1" applyBorder="1" applyAlignment="1" applyProtection="1">
      <alignment wrapText="1"/>
    </xf>
    <xf numFmtId="0" fontId="3" fillId="0" borderId="8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 wrapText="1"/>
    </xf>
    <xf numFmtId="0" fontId="3" fillId="0" borderId="9" xfId="0" applyNumberFormat="1" applyFont="1" applyFill="1" applyBorder="1" applyAlignment="1" applyProtection="1">
      <alignment horizontal="center" wrapText="1"/>
    </xf>
    <xf numFmtId="0" fontId="3" fillId="0" borderId="9" xfId="0" applyFont="1" applyBorder="1"/>
    <xf numFmtId="0" fontId="3" fillId="0" borderId="8" xfId="0" applyFont="1" applyBorder="1" applyAlignment="1">
      <alignment horizontal="left" wrapText="1"/>
    </xf>
    <xf numFmtId="7" fontId="3" fillId="0" borderId="0" xfId="0" applyNumberFormat="1" applyFont="1" applyFill="1" applyBorder="1" applyAlignment="1" applyProtection="1">
      <alignment horizontal="right"/>
    </xf>
    <xf numFmtId="0" fontId="0" fillId="0" borderId="0" xfId="0" applyAlignment="1">
      <alignment wrapText="1"/>
    </xf>
    <xf numFmtId="0" fontId="3" fillId="0" borderId="8" xfId="0" applyFont="1" applyBorder="1" applyAlignment="1">
      <alignment horizontal="left"/>
    </xf>
    <xf numFmtId="7" fontId="3" fillId="0" borderId="9" xfId="0" applyNumberFormat="1" applyFont="1" applyFill="1" applyBorder="1" applyAlignment="1" applyProtection="1">
      <alignment horizontal="right"/>
    </xf>
    <xf numFmtId="3" fontId="3" fillId="0" borderId="0" xfId="2" applyNumberFormat="1" applyFont="1" applyBorder="1"/>
    <xf numFmtId="7" fontId="2" fillId="2" borderId="3" xfId="0" applyNumberFormat="1" applyFont="1" applyFill="1" applyBorder="1" applyAlignment="1" applyProtection="1">
      <alignment horizontal="right"/>
    </xf>
    <xf numFmtId="7" fontId="2" fillId="2" borderId="2" xfId="0" applyNumberFormat="1" applyFont="1" applyFill="1" applyBorder="1" applyAlignment="1" applyProtection="1">
      <alignment horizontal="right"/>
    </xf>
    <xf numFmtId="0" fontId="4" fillId="0" borderId="0" xfId="0" applyFont="1" applyFill="1"/>
    <xf numFmtId="40" fontId="3" fillId="0" borderId="0" xfId="3" applyFont="1" applyFill="1"/>
    <xf numFmtId="49" fontId="4" fillId="0" borderId="0" xfId="0" quotePrefix="1" applyNumberFormat="1" applyFont="1" applyFill="1"/>
    <xf numFmtId="40" fontId="4" fillId="0" borderId="0" xfId="0" applyNumberFormat="1" applyFont="1" applyFill="1" applyBorder="1"/>
    <xf numFmtId="164" fontId="3" fillId="0" borderId="0" xfId="3" applyNumberFormat="1" applyFont="1" applyFill="1" applyBorder="1" applyAlignment="1">
      <alignment horizontal="right" wrapText="1"/>
    </xf>
    <xf numFmtId="168" fontId="3" fillId="0" borderId="0" xfId="1" applyNumberFormat="1" applyFont="1" applyFill="1" applyBorder="1" applyAlignment="1" applyProtection="1"/>
    <xf numFmtId="2" fontId="3" fillId="0" borderId="0" xfId="0" applyNumberFormat="1" applyFont="1" applyFill="1" applyBorder="1" applyAlignment="1" applyProtection="1"/>
    <xf numFmtId="4" fontId="3" fillId="0" borderId="0" xfId="0" applyNumberFormat="1" applyFont="1" applyFill="1" applyBorder="1" applyAlignment="1" applyProtection="1"/>
  </cellXfs>
  <cellStyles count="4">
    <cellStyle name="Comma 4" xfId="2"/>
    <cellStyle name="Normal" xfId="0" builtinId="0"/>
    <cellStyle name="Normal 2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Y2019-20%20Supplemental%20At-Risk%20Fundi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SFU/Institute%20Charter/Denver%20Adjusted%20At-risk%20Funding%20with%20Concentration%23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ute - TEST"/>
      <sheetName val="Westminster"/>
      <sheetName val="Aurora"/>
      <sheetName val="Boulder"/>
      <sheetName val="Harrison"/>
      <sheetName val="CO springs"/>
      <sheetName val="Chey MT"/>
      <sheetName val="Canon City"/>
      <sheetName val="Gunnison"/>
      <sheetName val="Jeffco"/>
      <sheetName val="Mont-Cortez"/>
      <sheetName val="Montrose"/>
      <sheetName val="West End"/>
      <sheetName val="Park"/>
      <sheetName val="Lamar"/>
      <sheetName val="Pueblo city"/>
      <sheetName val="Moffat"/>
      <sheetName val="Keenesburg"/>
      <sheetName val="Greeley"/>
      <sheetName val="Denver"/>
      <sheetName val="Inputs"/>
      <sheetName val="FY2019-20 Supplemental Aid"/>
      <sheetName val="Accounting"/>
      <sheetName val="CSI"/>
      <sheetName val="Email List"/>
      <sheetName val="Sheet1"/>
    </sheetNames>
    <sheetDataSet>
      <sheetData sheetId="0"/>
      <sheetData sheetId="1"/>
      <sheetData sheetId="2">
        <row r="6">
          <cell r="E6">
            <v>528.20000000000005</v>
          </cell>
        </row>
        <row r="12">
          <cell r="E12">
            <v>315</v>
          </cell>
        </row>
        <row r="17">
          <cell r="E17">
            <v>520</v>
          </cell>
        </row>
        <row r="18">
          <cell r="B18">
            <v>0.67920000000000003</v>
          </cell>
        </row>
        <row r="33">
          <cell r="E33">
            <v>-54578.959999999963</v>
          </cell>
        </row>
      </sheetData>
      <sheetData sheetId="3">
        <row r="6">
          <cell r="E6">
            <v>106</v>
          </cell>
          <cell r="F6">
            <v>89.5</v>
          </cell>
        </row>
        <row r="12">
          <cell r="E12">
            <v>21</v>
          </cell>
          <cell r="F12">
            <v>72</v>
          </cell>
        </row>
        <row r="17">
          <cell r="E17">
            <v>117</v>
          </cell>
          <cell r="F17">
            <v>98</v>
          </cell>
        </row>
        <row r="18">
          <cell r="B18">
            <v>0.17710000000000001</v>
          </cell>
        </row>
        <row r="33">
          <cell r="E33">
            <v>389.59999999997672</v>
          </cell>
          <cell r="F33">
            <v>52901.950365116238</v>
          </cell>
        </row>
      </sheetData>
      <sheetData sheetId="4">
        <row r="6">
          <cell r="E6">
            <v>440.5</v>
          </cell>
          <cell r="F6">
            <v>471</v>
          </cell>
        </row>
        <row r="12">
          <cell r="E12">
            <v>122</v>
          </cell>
          <cell r="F12">
            <v>141</v>
          </cell>
        </row>
        <row r="17">
          <cell r="E17">
            <v>441</v>
          </cell>
          <cell r="F17">
            <v>471</v>
          </cell>
        </row>
        <row r="18">
          <cell r="B18">
            <v>0.67669999999999997</v>
          </cell>
        </row>
        <row r="33">
          <cell r="E33">
            <v>-246098.87000000011</v>
          </cell>
          <cell r="F33">
            <v>-248192.71890357649</v>
          </cell>
        </row>
      </sheetData>
      <sheetData sheetId="5">
        <row r="6">
          <cell r="E6">
            <v>178</v>
          </cell>
          <cell r="F6">
            <v>198</v>
          </cell>
          <cell r="G6">
            <v>181.4</v>
          </cell>
          <cell r="H6">
            <v>593.4</v>
          </cell>
          <cell r="I6">
            <v>139</v>
          </cell>
        </row>
        <row r="12">
          <cell r="E12">
            <v>38</v>
          </cell>
          <cell r="F12">
            <v>68</v>
          </cell>
          <cell r="G12">
            <v>77</v>
          </cell>
          <cell r="H12">
            <v>452</v>
          </cell>
        </row>
        <row r="17">
          <cell r="E17">
            <v>179</v>
          </cell>
          <cell r="F17">
            <v>228</v>
          </cell>
          <cell r="G17">
            <v>176</v>
          </cell>
          <cell r="H17">
            <v>582</v>
          </cell>
        </row>
        <row r="18">
          <cell r="B18">
            <v>0.4829</v>
          </cell>
        </row>
        <row r="33">
          <cell r="E33">
            <v>-50984.169999999925</v>
          </cell>
          <cell r="F33">
            <v>-38637.310000000056</v>
          </cell>
          <cell r="G33">
            <v>-8570.1300000001211</v>
          </cell>
          <cell r="H33">
            <v>185696.38999999966</v>
          </cell>
          <cell r="I33">
            <v>-16812.55704073282</v>
          </cell>
        </row>
      </sheetData>
      <sheetData sheetId="6"/>
      <sheetData sheetId="7">
        <row r="6">
          <cell r="E6">
            <v>256.3</v>
          </cell>
        </row>
        <row r="12">
          <cell r="E12">
            <v>59</v>
          </cell>
        </row>
        <row r="17">
          <cell r="E17">
            <v>252</v>
          </cell>
        </row>
        <row r="18">
          <cell r="B18">
            <v>0.50729999999999997</v>
          </cell>
        </row>
        <row r="33">
          <cell r="E33">
            <v>-72314.270000000019</v>
          </cell>
        </row>
      </sheetData>
      <sheetData sheetId="8">
        <row r="6">
          <cell r="E6">
            <v>49.6</v>
          </cell>
        </row>
        <row r="12">
          <cell r="E12">
            <v>7</v>
          </cell>
        </row>
        <row r="17">
          <cell r="E17">
            <v>48</v>
          </cell>
        </row>
        <row r="18">
          <cell r="B18">
            <v>0.1938</v>
          </cell>
        </row>
        <row r="33">
          <cell r="E33">
            <v>-2456.4700000000303</v>
          </cell>
        </row>
      </sheetData>
      <sheetData sheetId="9">
        <row r="6">
          <cell r="E6">
            <v>56.5</v>
          </cell>
          <cell r="F6">
            <v>148</v>
          </cell>
        </row>
        <row r="12">
          <cell r="E12">
            <v>23</v>
          </cell>
          <cell r="F12">
            <v>104</v>
          </cell>
        </row>
        <row r="17">
          <cell r="E17">
            <v>57</v>
          </cell>
          <cell r="F17">
            <v>152</v>
          </cell>
        </row>
        <row r="18">
          <cell r="B18">
            <v>0.25850000000000001</v>
          </cell>
        </row>
        <row r="33">
          <cell r="E33">
            <v>8489.359999999986</v>
          </cell>
          <cell r="F33">
            <v>64975.689131536288</v>
          </cell>
        </row>
      </sheetData>
      <sheetData sheetId="10">
        <row r="6">
          <cell r="E6">
            <v>74.8</v>
          </cell>
          <cell r="F6">
            <v>120.5</v>
          </cell>
        </row>
        <row r="12">
          <cell r="E12">
            <v>40</v>
          </cell>
          <cell r="F12">
            <v>79</v>
          </cell>
        </row>
        <row r="17">
          <cell r="E17">
            <v>77</v>
          </cell>
          <cell r="F17">
            <v>122</v>
          </cell>
        </row>
        <row r="18">
          <cell r="B18">
            <v>0.56120000000000003</v>
          </cell>
        </row>
        <row r="33">
          <cell r="E33">
            <v>-3582.9404977613594</v>
          </cell>
          <cell r="F33">
            <v>11877.651978873531</v>
          </cell>
        </row>
      </sheetData>
      <sheetData sheetId="11">
        <row r="6">
          <cell r="E6">
            <v>0</v>
          </cell>
          <cell r="F6">
            <v>207.5</v>
          </cell>
        </row>
        <row r="12">
          <cell r="E12">
            <v>0</v>
          </cell>
          <cell r="F12">
            <v>99</v>
          </cell>
        </row>
        <row r="17">
          <cell r="E17">
            <v>0</v>
          </cell>
          <cell r="F17">
            <v>209</v>
          </cell>
        </row>
        <row r="18">
          <cell r="B18">
            <v>0.41160000000000002</v>
          </cell>
        </row>
        <row r="33">
          <cell r="E33">
            <v>0</v>
          </cell>
          <cell r="F33">
            <v>13404.325654197251</v>
          </cell>
        </row>
      </sheetData>
      <sheetData sheetId="12">
        <row r="6">
          <cell r="E6">
            <v>29</v>
          </cell>
        </row>
        <row r="12">
          <cell r="E12">
            <v>8</v>
          </cell>
        </row>
        <row r="17">
          <cell r="E17">
            <v>28</v>
          </cell>
        </row>
        <row r="18">
          <cell r="B18">
            <v>0.41830000000000001</v>
          </cell>
        </row>
        <row r="33">
          <cell r="E33">
            <v>-5426.2399999999907</v>
          </cell>
        </row>
      </sheetData>
      <sheetData sheetId="13">
        <row r="6">
          <cell r="E6">
            <v>38.799999999999997</v>
          </cell>
          <cell r="F6">
            <v>133</v>
          </cell>
        </row>
        <row r="12">
          <cell r="E12">
            <v>11</v>
          </cell>
          <cell r="F12">
            <v>43</v>
          </cell>
        </row>
        <row r="17">
          <cell r="E17">
            <v>38</v>
          </cell>
          <cell r="F17">
            <v>130</v>
          </cell>
        </row>
        <row r="18">
          <cell r="B18">
            <v>0.3387</v>
          </cell>
        </row>
        <row r="33">
          <cell r="E33">
            <v>-2153.9500000000116</v>
          </cell>
          <cell r="F33">
            <v>-1189.5800000000745</v>
          </cell>
        </row>
      </sheetData>
      <sheetData sheetId="14">
        <row r="6">
          <cell r="E6">
            <v>135.19999999999999</v>
          </cell>
        </row>
        <row r="12">
          <cell r="E12">
            <v>39</v>
          </cell>
        </row>
        <row r="17">
          <cell r="E17">
            <v>132</v>
          </cell>
        </row>
        <row r="18">
          <cell r="E18">
            <v>0.29545454545454547</v>
          </cell>
        </row>
        <row r="33">
          <cell r="E33">
            <v>-55882.520000000019</v>
          </cell>
        </row>
      </sheetData>
      <sheetData sheetId="15">
        <row r="6">
          <cell r="E6">
            <v>1033.9000000000001</v>
          </cell>
          <cell r="F6">
            <v>461</v>
          </cell>
        </row>
        <row r="12">
          <cell r="E12">
            <v>749</v>
          </cell>
          <cell r="F12">
            <v>186</v>
          </cell>
        </row>
        <row r="17">
          <cell r="E17">
            <v>1026</v>
          </cell>
          <cell r="F17">
            <v>454</v>
          </cell>
        </row>
        <row r="18">
          <cell r="B18">
            <v>0.71679999999999999</v>
          </cell>
        </row>
        <row r="33">
          <cell r="E33">
            <v>18411.009999999776</v>
          </cell>
          <cell r="F33">
            <v>-190998.12999999989</v>
          </cell>
        </row>
      </sheetData>
      <sheetData sheetId="16">
        <row r="6">
          <cell r="E6">
            <v>89.1</v>
          </cell>
        </row>
        <row r="12">
          <cell r="E12">
            <v>62</v>
          </cell>
        </row>
        <row r="17">
          <cell r="E17">
            <v>88</v>
          </cell>
        </row>
        <row r="18">
          <cell r="B18">
            <v>0.76419999999999999</v>
          </cell>
        </row>
        <row r="33">
          <cell r="E33">
            <v>-8892.4099999999162</v>
          </cell>
        </row>
      </sheetData>
      <sheetData sheetId="17">
        <row r="6">
          <cell r="E6">
            <v>191.2</v>
          </cell>
        </row>
        <row r="12">
          <cell r="E12">
            <v>9</v>
          </cell>
        </row>
        <row r="17">
          <cell r="E17">
            <v>188</v>
          </cell>
        </row>
        <row r="18">
          <cell r="B18">
            <v>0.33050000000000002</v>
          </cell>
        </row>
        <row r="33">
          <cell r="E33">
            <v>-53768.5</v>
          </cell>
        </row>
      </sheetData>
      <sheetData sheetId="18">
        <row r="6">
          <cell r="E6">
            <v>1529.7</v>
          </cell>
          <cell r="F6">
            <v>1768.6</v>
          </cell>
          <cell r="G6">
            <v>868.4</v>
          </cell>
        </row>
        <row r="12">
          <cell r="E12">
            <v>204</v>
          </cell>
          <cell r="F12">
            <v>402</v>
          </cell>
          <cell r="G12">
            <v>408</v>
          </cell>
        </row>
        <row r="17">
          <cell r="E17">
            <v>1628</v>
          </cell>
          <cell r="F17">
            <v>1774</v>
          </cell>
          <cell r="G17">
            <v>864</v>
          </cell>
        </row>
        <row r="18">
          <cell r="B18">
            <v>0.51649999999999996</v>
          </cell>
        </row>
        <row r="33">
          <cell r="E33">
            <v>-680845.9299999997</v>
          </cell>
          <cell r="F33">
            <v>-583345.49000000022</v>
          </cell>
          <cell r="G33">
            <v>-43757.75</v>
          </cell>
        </row>
      </sheetData>
      <sheetData sheetId="19">
        <row r="6">
          <cell r="E6">
            <v>105</v>
          </cell>
          <cell r="F6">
            <v>268</v>
          </cell>
          <cell r="G6">
            <v>0</v>
          </cell>
          <cell r="H6">
            <v>430</v>
          </cell>
          <cell r="I6">
            <v>237.2</v>
          </cell>
          <cell r="K6">
            <v>183.3</v>
          </cell>
          <cell r="L6">
            <v>1051</v>
          </cell>
          <cell r="M6">
            <v>526.5</v>
          </cell>
          <cell r="N6">
            <v>725.4</v>
          </cell>
          <cell r="O6">
            <v>9</v>
          </cell>
        </row>
        <row r="12">
          <cell r="E12">
            <v>105</v>
          </cell>
          <cell r="F12">
            <v>219</v>
          </cell>
          <cell r="G12">
            <v>0</v>
          </cell>
          <cell r="H12">
            <v>303</v>
          </cell>
          <cell r="I12">
            <v>48</v>
          </cell>
          <cell r="K12">
            <v>153</v>
          </cell>
          <cell r="L12">
            <v>516</v>
          </cell>
          <cell r="M12">
            <v>174</v>
          </cell>
          <cell r="N12">
            <v>409</v>
          </cell>
          <cell r="O12">
            <v>4</v>
          </cell>
        </row>
        <row r="17">
          <cell r="E17">
            <v>109</v>
          </cell>
          <cell r="F17">
            <v>283</v>
          </cell>
          <cell r="G17">
            <v>0</v>
          </cell>
          <cell r="H17">
            <v>430</v>
          </cell>
          <cell r="I17">
            <v>233</v>
          </cell>
          <cell r="K17">
            <v>178</v>
          </cell>
          <cell r="L17">
            <v>1051</v>
          </cell>
          <cell r="M17">
            <v>520</v>
          </cell>
          <cell r="N17">
            <v>716</v>
          </cell>
          <cell r="O17">
            <v>9</v>
          </cell>
        </row>
        <row r="18">
          <cell r="B18">
            <v>0.54139999999999999</v>
          </cell>
        </row>
        <row r="33">
          <cell r="E33">
            <v>53832.70000000007</v>
          </cell>
          <cell r="F33">
            <v>75860.710000000428</v>
          </cell>
          <cell r="G33" t="str">
            <v/>
          </cell>
          <cell r="H33">
            <v>85648.409999999683</v>
          </cell>
          <cell r="I33">
            <v>-96119.119999999879</v>
          </cell>
          <cell r="K33">
            <v>70925.449999999953</v>
          </cell>
          <cell r="L33">
            <v>-62883.650780912489</v>
          </cell>
          <cell r="M33">
            <v>-131277.10154927801</v>
          </cell>
          <cell r="N33">
            <v>27174.187088171951</v>
          </cell>
          <cell r="O33">
            <v>-1045.9355733658158</v>
          </cell>
        </row>
      </sheetData>
      <sheetData sheetId="20">
        <row r="2">
          <cell r="A2" t="str">
            <v>District Code</v>
          </cell>
          <cell r="B2" t="str">
            <v>County</v>
          </cell>
          <cell r="C2" t="str">
            <v>District</v>
          </cell>
          <cell r="D2" t="str">
            <v>Funded Pupil Count</v>
          </cell>
          <cell r="E2" t="str">
            <v>At-Risk Pupil Count</v>
          </cell>
          <cell r="F2" t="str">
            <v xml:space="preserve">Total Formula Per Pupil Funding </v>
          </cell>
          <cell r="G2" t="str">
            <v>Total At-Risk Funding</v>
          </cell>
          <cell r="H2" t="str">
            <v>K-12 Membership</v>
          </cell>
          <cell r="I2" t="str">
            <v>Total Program Funding</v>
          </cell>
        </row>
        <row r="4">
          <cell r="A4" t="str">
            <v>0010</v>
          </cell>
          <cell r="B4" t="str">
            <v>ADAMS</v>
          </cell>
          <cell r="C4" t="str">
            <v>MAPLETON</v>
          </cell>
          <cell r="D4">
            <v>8867.5</v>
          </cell>
          <cell r="E4">
            <v>4279.8999999999996</v>
          </cell>
          <cell r="F4">
            <v>8584.9358354100004</v>
          </cell>
          <cell r="G4">
            <v>4914609.1100000003</v>
          </cell>
          <cell r="H4">
            <v>8613</v>
          </cell>
          <cell r="I4">
            <v>80579442.730000004</v>
          </cell>
        </row>
        <row r="5">
          <cell r="A5" t="str">
            <v>0020</v>
          </cell>
          <cell r="B5" t="str">
            <v>ADAMS</v>
          </cell>
          <cell r="C5" t="str">
            <v>ADAMS 12 FIVE STAR</v>
          </cell>
          <cell r="D5">
            <v>42597.9</v>
          </cell>
          <cell r="E5">
            <v>13543.4</v>
          </cell>
          <cell r="F5">
            <v>8609.0582632000005</v>
          </cell>
          <cell r="G5">
            <v>13991510.359999999</v>
          </cell>
          <cell r="H5">
            <v>42250</v>
          </cell>
          <cell r="I5">
            <v>380717610.41000003</v>
          </cell>
        </row>
        <row r="6">
          <cell r="A6" t="str">
            <v>0030</v>
          </cell>
          <cell r="B6" t="str">
            <v>ADAMS</v>
          </cell>
          <cell r="C6" t="str">
            <v>COMMERCE CITY</v>
          </cell>
          <cell r="D6">
            <v>7645.4</v>
          </cell>
          <cell r="E6">
            <v>4727.2</v>
          </cell>
          <cell r="F6">
            <v>8513.4890696300008</v>
          </cell>
          <cell r="G6">
            <v>6851783.3700000001</v>
          </cell>
          <cell r="H6">
            <v>6905</v>
          </cell>
          <cell r="I6">
            <v>71940812.700000003</v>
          </cell>
        </row>
        <row r="7">
          <cell r="A7" t="str">
            <v>0040</v>
          </cell>
          <cell r="B7" t="str">
            <v>ADAMS</v>
          </cell>
          <cell r="C7" t="str">
            <v>BRIGHTON</v>
          </cell>
          <cell r="D7">
            <v>19533.099999999999</v>
          </cell>
          <cell r="E7">
            <v>5872.4</v>
          </cell>
          <cell r="F7">
            <v>8529.8794361399996</v>
          </cell>
          <cell r="G7">
            <v>6010903.6799999997</v>
          </cell>
          <cell r="H7">
            <v>19221</v>
          </cell>
          <cell r="I7">
            <v>172625669.87</v>
          </cell>
        </row>
        <row r="8">
          <cell r="A8" t="str">
            <v>0050</v>
          </cell>
          <cell r="B8" t="str">
            <v>ADAMS</v>
          </cell>
          <cell r="C8" t="str">
            <v>BENNETT</v>
          </cell>
          <cell r="D8">
            <v>1082</v>
          </cell>
          <cell r="E8">
            <v>301.7</v>
          </cell>
          <cell r="F8">
            <v>9193.4238842800005</v>
          </cell>
          <cell r="G8">
            <v>332838.71999999997</v>
          </cell>
          <cell r="H8">
            <v>1080</v>
          </cell>
          <cell r="I8">
            <v>10279311.939999999</v>
          </cell>
        </row>
        <row r="9">
          <cell r="A9" t="str">
            <v>0060</v>
          </cell>
          <cell r="B9" t="str">
            <v>ADAMS</v>
          </cell>
          <cell r="C9" t="str">
            <v>STRASBURG</v>
          </cell>
          <cell r="D9">
            <v>1031</v>
          </cell>
          <cell r="E9">
            <v>209.2</v>
          </cell>
          <cell r="F9">
            <v>9154.7810101899995</v>
          </cell>
          <cell r="G9">
            <v>229821.62</v>
          </cell>
          <cell r="H9">
            <v>1013</v>
          </cell>
          <cell r="I9">
            <v>9666855.2799999993</v>
          </cell>
        </row>
        <row r="10">
          <cell r="A10" t="str">
            <v>0070</v>
          </cell>
          <cell r="B10" t="str">
            <v>ADAMS</v>
          </cell>
          <cell r="C10" t="str">
            <v>WESTMINSTER</v>
          </cell>
          <cell r="D10">
            <v>10262.799999999999</v>
          </cell>
          <cell r="E10">
            <v>6208.8</v>
          </cell>
          <cell r="F10">
            <v>8523.3628016399998</v>
          </cell>
          <cell r="G10">
            <v>8642352.0999999996</v>
          </cell>
          <cell r="H10">
            <v>9506</v>
          </cell>
          <cell r="I10">
            <v>96115001</v>
          </cell>
        </row>
        <row r="11">
          <cell r="A11" t="str">
            <v>0100</v>
          </cell>
          <cell r="B11" t="str">
            <v>ALAMOSA</v>
          </cell>
          <cell r="C11" t="str">
            <v>ALAMOSA</v>
          </cell>
          <cell r="D11">
            <v>2431.3000000000002</v>
          </cell>
          <cell r="E11">
            <v>1521.1</v>
          </cell>
          <cell r="F11">
            <v>8135.7949975000001</v>
          </cell>
          <cell r="G11">
            <v>2044987.39</v>
          </cell>
          <cell r="H11">
            <v>2298</v>
          </cell>
          <cell r="I11">
            <v>21825791.969999999</v>
          </cell>
        </row>
        <row r="12">
          <cell r="A12" t="str">
            <v>0110</v>
          </cell>
          <cell r="B12" t="str">
            <v>ALAMOSA</v>
          </cell>
          <cell r="C12" t="str">
            <v>SANGRE DE CRISTO</v>
          </cell>
          <cell r="D12">
            <v>290.89999999999998</v>
          </cell>
          <cell r="E12">
            <v>131.19999999999999</v>
          </cell>
          <cell r="F12">
            <v>11527.045164609999</v>
          </cell>
          <cell r="G12">
            <v>181481.8</v>
          </cell>
          <cell r="H12">
            <v>270</v>
          </cell>
          <cell r="I12">
            <v>3534699.24</v>
          </cell>
        </row>
        <row r="13">
          <cell r="A13" t="str">
            <v>0120</v>
          </cell>
          <cell r="B13" t="str">
            <v>ARAPAHOE</v>
          </cell>
          <cell r="C13" t="str">
            <v>ENGLEWOOD</v>
          </cell>
          <cell r="D13">
            <v>2622.8</v>
          </cell>
          <cell r="E13">
            <v>1366.2</v>
          </cell>
          <cell r="F13">
            <v>8822.7154458099994</v>
          </cell>
          <cell r="G13">
            <v>1760912.36</v>
          </cell>
          <cell r="H13">
            <v>2404</v>
          </cell>
          <cell r="I13">
            <v>24900689.719999999</v>
          </cell>
        </row>
        <row r="14">
          <cell r="A14" t="str">
            <v>0123</v>
          </cell>
          <cell r="B14" t="str">
            <v>ARAPAHOE</v>
          </cell>
          <cell r="C14" t="str">
            <v>SHERIDAN</v>
          </cell>
          <cell r="D14">
            <v>1354.5</v>
          </cell>
          <cell r="E14">
            <v>1000.4</v>
          </cell>
          <cell r="F14">
            <v>9264.2238334899994</v>
          </cell>
          <cell r="G14">
            <v>1909919.61</v>
          </cell>
          <cell r="H14">
            <v>1197</v>
          </cell>
          <cell r="I14">
            <v>14458310.789999999</v>
          </cell>
        </row>
        <row r="15">
          <cell r="A15" t="str">
            <v>0130</v>
          </cell>
          <cell r="B15" t="str">
            <v>ARAPAHOE</v>
          </cell>
          <cell r="C15" t="str">
            <v>CHERRY CREEK</v>
          </cell>
          <cell r="D15">
            <v>54539.6</v>
          </cell>
          <cell r="E15">
            <v>12397.1</v>
          </cell>
          <cell r="F15">
            <v>8861.6995358099994</v>
          </cell>
          <cell r="G15">
            <v>13183125.039999999</v>
          </cell>
          <cell r="H15">
            <v>54467</v>
          </cell>
          <cell r="I15">
            <v>496488038.44999999</v>
          </cell>
        </row>
        <row r="16">
          <cell r="A16" t="str">
            <v>0140</v>
          </cell>
          <cell r="B16" t="str">
            <v>ARAPAHOE</v>
          </cell>
          <cell r="C16" t="str">
            <v>LITTLETON</v>
          </cell>
          <cell r="D16">
            <v>14792.1</v>
          </cell>
          <cell r="E16">
            <v>2129.1</v>
          </cell>
          <cell r="F16">
            <v>8650.89099093</v>
          </cell>
          <cell r="G16">
            <v>2210233.44</v>
          </cell>
          <cell r="H16">
            <v>14390</v>
          </cell>
          <cell r="I16">
            <v>130175078.06999999</v>
          </cell>
        </row>
        <row r="17">
          <cell r="A17" t="str">
            <v>0170</v>
          </cell>
          <cell r="B17" t="str">
            <v>ARAPAHOE</v>
          </cell>
          <cell r="C17" t="str">
            <v>DEER TRAIL</v>
          </cell>
          <cell r="D17">
            <v>223.5</v>
          </cell>
          <cell r="E17">
            <v>84.1</v>
          </cell>
          <cell r="F17">
            <v>14219.20308166</v>
          </cell>
          <cell r="G17">
            <v>143500.20000000001</v>
          </cell>
          <cell r="H17">
            <v>216</v>
          </cell>
          <cell r="I17">
            <v>3321492.09</v>
          </cell>
        </row>
        <row r="18">
          <cell r="A18" t="str">
            <v>0180</v>
          </cell>
          <cell r="B18" t="str">
            <v>ARAPAHOE</v>
          </cell>
          <cell r="C18" t="str">
            <v>AURORA</v>
          </cell>
          <cell r="D18">
            <v>40607.699999999997</v>
          </cell>
          <cell r="E18">
            <v>26590</v>
          </cell>
          <cell r="F18">
            <v>8732.1399088300004</v>
          </cell>
          <cell r="G18">
            <v>39253413.890000001</v>
          </cell>
          <cell r="H18">
            <v>39148</v>
          </cell>
          <cell r="I18">
            <v>393797562.5</v>
          </cell>
        </row>
        <row r="19">
          <cell r="A19" t="str">
            <v>0190</v>
          </cell>
          <cell r="B19" t="str">
            <v>ARAPAHOE</v>
          </cell>
          <cell r="C19" t="str">
            <v>BYERS</v>
          </cell>
          <cell r="D19">
            <v>2144.1</v>
          </cell>
          <cell r="E19">
            <v>685.5</v>
          </cell>
          <cell r="F19">
            <v>8745.4361513599997</v>
          </cell>
          <cell r="G19">
            <v>719399.58</v>
          </cell>
          <cell r="H19">
            <v>2291</v>
          </cell>
          <cell r="I19">
            <v>18879905.489999998</v>
          </cell>
        </row>
        <row r="20">
          <cell r="A20" t="str">
            <v>0220</v>
          </cell>
          <cell r="B20" t="str">
            <v>ARCHULETA</v>
          </cell>
          <cell r="C20" t="str">
            <v>ARCHULETA</v>
          </cell>
          <cell r="D20">
            <v>1716.3</v>
          </cell>
          <cell r="E20">
            <v>800.6</v>
          </cell>
          <cell r="F20">
            <v>8731.3674994499997</v>
          </cell>
          <cell r="G20">
            <v>897762.61</v>
          </cell>
          <cell r="H20">
            <v>1742</v>
          </cell>
          <cell r="I20">
            <v>15882360.550000001</v>
          </cell>
        </row>
        <row r="21">
          <cell r="A21" t="str">
            <v>0230</v>
          </cell>
          <cell r="B21" t="str">
            <v>BACA</v>
          </cell>
          <cell r="C21" t="str">
            <v>WALSH</v>
          </cell>
          <cell r="D21">
            <v>148</v>
          </cell>
          <cell r="E21">
            <v>55.1</v>
          </cell>
          <cell r="F21">
            <v>15034.292881949999</v>
          </cell>
          <cell r="G21">
            <v>99406.74</v>
          </cell>
          <cell r="H21">
            <v>137</v>
          </cell>
          <cell r="I21">
            <v>2324482.09</v>
          </cell>
        </row>
        <row r="22">
          <cell r="A22" t="str">
            <v>0240</v>
          </cell>
          <cell r="B22" t="str">
            <v>BACA</v>
          </cell>
          <cell r="C22" t="str">
            <v>PRITCHETT</v>
          </cell>
          <cell r="D22">
            <v>54.5</v>
          </cell>
          <cell r="E22">
            <v>31.2</v>
          </cell>
          <cell r="F22">
            <v>17502.151608169999</v>
          </cell>
          <cell r="G22">
            <v>65528.06</v>
          </cell>
          <cell r="H22">
            <v>52</v>
          </cell>
          <cell r="I22">
            <v>1019395.32</v>
          </cell>
        </row>
        <row r="23">
          <cell r="A23" t="str">
            <v>0250</v>
          </cell>
          <cell r="B23" t="str">
            <v>BACA</v>
          </cell>
          <cell r="C23" t="str">
            <v>SPRINGFIELD</v>
          </cell>
          <cell r="D23">
            <v>293</v>
          </cell>
          <cell r="E23">
            <v>121.8</v>
          </cell>
          <cell r="F23">
            <v>11242.856077050001</v>
          </cell>
          <cell r="G23">
            <v>164325.57999999999</v>
          </cell>
          <cell r="H23">
            <v>273</v>
          </cell>
          <cell r="I23">
            <v>3458482.41</v>
          </cell>
        </row>
        <row r="24">
          <cell r="A24" t="str">
            <v>0260</v>
          </cell>
          <cell r="B24" t="str">
            <v>BACA</v>
          </cell>
          <cell r="C24" t="str">
            <v>VILAS</v>
          </cell>
          <cell r="D24">
            <v>81.7</v>
          </cell>
          <cell r="E24">
            <v>38</v>
          </cell>
          <cell r="F24">
            <v>16751.469369499999</v>
          </cell>
          <cell r="G24">
            <v>76386.7</v>
          </cell>
          <cell r="H24">
            <v>96</v>
          </cell>
          <cell r="I24">
            <v>1444981.75</v>
          </cell>
        </row>
        <row r="25">
          <cell r="A25" t="str">
            <v>0270</v>
          </cell>
          <cell r="B25" t="str">
            <v>BACA</v>
          </cell>
          <cell r="C25" t="str">
            <v>CAMPO</v>
          </cell>
          <cell r="D25">
            <v>50</v>
          </cell>
          <cell r="E25">
            <v>19</v>
          </cell>
          <cell r="F25">
            <v>17626.124326149999</v>
          </cell>
          <cell r="G25">
            <v>40187.56</v>
          </cell>
          <cell r="H25">
            <v>39</v>
          </cell>
          <cell r="I25">
            <v>921493.78</v>
          </cell>
        </row>
        <row r="26">
          <cell r="A26" t="str">
            <v>0290</v>
          </cell>
          <cell r="B26" t="str">
            <v>BENT</v>
          </cell>
          <cell r="C26" t="str">
            <v>LAS ANIMAS</v>
          </cell>
          <cell r="D26">
            <v>2355.8000000000002</v>
          </cell>
          <cell r="E26">
            <v>1572</v>
          </cell>
          <cell r="F26">
            <v>7770.5748048799996</v>
          </cell>
          <cell r="G26">
            <v>2017672.72</v>
          </cell>
          <cell r="H26">
            <v>2376</v>
          </cell>
          <cell r="I26">
            <v>21456563.73</v>
          </cell>
        </row>
        <row r="27">
          <cell r="A27" t="str">
            <v>0310</v>
          </cell>
          <cell r="B27" t="str">
            <v>BENT</v>
          </cell>
          <cell r="C27" t="str">
            <v>MCCLAVE</v>
          </cell>
          <cell r="D27">
            <v>243.2</v>
          </cell>
          <cell r="E27">
            <v>80.400000000000006</v>
          </cell>
          <cell r="F27">
            <v>12101.89078951</v>
          </cell>
          <cell r="G27">
            <v>116759.03999999999</v>
          </cell>
          <cell r="H27">
            <v>213</v>
          </cell>
          <cell r="I27">
            <v>3056218.99</v>
          </cell>
        </row>
        <row r="28">
          <cell r="A28" t="str">
            <v>0470</v>
          </cell>
          <cell r="B28" t="str">
            <v>BOULDER</v>
          </cell>
          <cell r="C28" t="str">
            <v>ST VRAIN</v>
          </cell>
          <cell r="D28">
            <v>31300.799999999999</v>
          </cell>
          <cell r="E28">
            <v>7169.5</v>
          </cell>
          <cell r="F28">
            <v>8680.3160580399999</v>
          </cell>
          <cell r="G28">
            <v>7468023.1200000001</v>
          </cell>
          <cell r="H28">
            <v>31295</v>
          </cell>
          <cell r="I28">
            <v>279168859.99000001</v>
          </cell>
        </row>
        <row r="29">
          <cell r="A29" t="str">
            <v>0480</v>
          </cell>
          <cell r="B29" t="str">
            <v>BOULDER</v>
          </cell>
          <cell r="C29" t="str">
            <v>BOULDER</v>
          </cell>
          <cell r="D29">
            <v>30302.400000000001</v>
          </cell>
          <cell r="E29">
            <v>5331.5</v>
          </cell>
          <cell r="F29">
            <v>8874.6554985099992</v>
          </cell>
          <cell r="G29">
            <v>5677827.0899999999</v>
          </cell>
          <cell r="H29">
            <v>30112</v>
          </cell>
          <cell r="I29">
            <v>274566209.32999998</v>
          </cell>
        </row>
        <row r="30">
          <cell r="A30" t="str">
            <v>0490</v>
          </cell>
          <cell r="B30" t="str">
            <v>CHAFFEE</v>
          </cell>
          <cell r="C30" t="str">
            <v>BUENA VISTA</v>
          </cell>
          <cell r="D30">
            <v>1035.5</v>
          </cell>
          <cell r="E30">
            <v>218.9</v>
          </cell>
          <cell r="F30">
            <v>8948.8472700099992</v>
          </cell>
          <cell r="G30">
            <v>235068.32</v>
          </cell>
          <cell r="H30">
            <v>978</v>
          </cell>
          <cell r="I30">
            <v>9501599.6699999999</v>
          </cell>
        </row>
        <row r="31">
          <cell r="A31" t="str">
            <v>0500</v>
          </cell>
          <cell r="B31" t="str">
            <v>CHAFFEE</v>
          </cell>
          <cell r="C31" t="str">
            <v>SALIDA</v>
          </cell>
          <cell r="D31">
            <v>1379</v>
          </cell>
          <cell r="E31">
            <v>412.1</v>
          </cell>
          <cell r="F31">
            <v>8684.7401194800004</v>
          </cell>
          <cell r="G31">
            <v>429477.77</v>
          </cell>
          <cell r="H31">
            <v>1331</v>
          </cell>
          <cell r="I31">
            <v>12405734.390000001</v>
          </cell>
        </row>
        <row r="32">
          <cell r="A32" t="str">
            <v>0510</v>
          </cell>
          <cell r="B32" t="str">
            <v>CHEYENNE</v>
          </cell>
          <cell r="C32" t="str">
            <v>KIT CARSON</v>
          </cell>
          <cell r="D32">
            <v>108.7</v>
          </cell>
          <cell r="E32">
            <v>35.1</v>
          </cell>
          <cell r="F32">
            <v>15920.885131589999</v>
          </cell>
          <cell r="G32">
            <v>67058.77</v>
          </cell>
          <cell r="H32">
            <v>102</v>
          </cell>
          <cell r="I32">
            <v>1790120.1</v>
          </cell>
        </row>
        <row r="33">
          <cell r="A33" t="str">
            <v>0520</v>
          </cell>
          <cell r="B33" t="str">
            <v>CHEYENNE</v>
          </cell>
          <cell r="C33" t="str">
            <v>CHEYENNE</v>
          </cell>
          <cell r="D33">
            <v>185.5</v>
          </cell>
          <cell r="E33">
            <v>39</v>
          </cell>
          <cell r="F33">
            <v>14382.3931775</v>
          </cell>
          <cell r="G33">
            <v>67309.600000000006</v>
          </cell>
          <cell r="H33">
            <v>181</v>
          </cell>
          <cell r="I33">
            <v>2735243.53</v>
          </cell>
        </row>
        <row r="34">
          <cell r="A34" t="str">
            <v>0540</v>
          </cell>
          <cell r="B34" t="str">
            <v>CLEAR CREEK</v>
          </cell>
          <cell r="C34" t="str">
            <v>CLEAR CREEK</v>
          </cell>
          <cell r="D34">
            <v>752.5</v>
          </cell>
          <cell r="E34">
            <v>103.5</v>
          </cell>
          <cell r="F34">
            <v>9650.7753590499997</v>
          </cell>
          <cell r="G34">
            <v>119862.63</v>
          </cell>
          <cell r="H34">
            <v>658</v>
          </cell>
          <cell r="I34">
            <v>7382071.0899999999</v>
          </cell>
        </row>
        <row r="35">
          <cell r="A35" t="str">
            <v>0550</v>
          </cell>
          <cell r="B35" t="str">
            <v>CONEJOS</v>
          </cell>
          <cell r="C35" t="str">
            <v>NORTH CONEJOS</v>
          </cell>
          <cell r="D35">
            <v>1105.5</v>
          </cell>
          <cell r="E35">
            <v>522.70000000000005</v>
          </cell>
          <cell r="F35">
            <v>8489.0528301699997</v>
          </cell>
          <cell r="G35">
            <v>588759.96</v>
          </cell>
          <cell r="H35">
            <v>1067</v>
          </cell>
          <cell r="I35">
            <v>9973407.8599999994</v>
          </cell>
        </row>
        <row r="36">
          <cell r="A36" t="str">
            <v>0560</v>
          </cell>
          <cell r="B36" t="str">
            <v>CONEJOS</v>
          </cell>
          <cell r="C36" t="str">
            <v>SANFORD</v>
          </cell>
          <cell r="D36">
            <v>361.1</v>
          </cell>
          <cell r="E36">
            <v>131.80000000000001</v>
          </cell>
          <cell r="F36">
            <v>10558.347895430001</v>
          </cell>
          <cell r="G36">
            <v>166990.82999999999</v>
          </cell>
          <cell r="H36">
            <v>322</v>
          </cell>
          <cell r="I36">
            <v>3979610.26</v>
          </cell>
        </row>
        <row r="37">
          <cell r="A37" t="str">
            <v>0580</v>
          </cell>
          <cell r="B37" t="str">
            <v>CONEJOS</v>
          </cell>
          <cell r="C37" t="str">
            <v>SOUTH CONEJOS</v>
          </cell>
          <cell r="D37">
            <v>182.6</v>
          </cell>
          <cell r="E37">
            <v>98.5</v>
          </cell>
          <cell r="F37">
            <v>14401.2871844</v>
          </cell>
          <cell r="G37">
            <v>170223.21</v>
          </cell>
          <cell r="H37">
            <v>147</v>
          </cell>
          <cell r="I37">
            <v>2799898.25</v>
          </cell>
        </row>
        <row r="38">
          <cell r="A38" t="str">
            <v>0640</v>
          </cell>
          <cell r="B38" t="str">
            <v>COSTILLA</v>
          </cell>
          <cell r="C38" t="str">
            <v>CENTENNIAL</v>
          </cell>
          <cell r="D38">
            <v>225.1</v>
          </cell>
          <cell r="E38">
            <v>142.1</v>
          </cell>
          <cell r="F38">
            <v>12956.9874872</v>
          </cell>
          <cell r="G38">
            <v>220942.55</v>
          </cell>
          <cell r="H38">
            <v>191</v>
          </cell>
          <cell r="I38">
            <v>3137560.43</v>
          </cell>
        </row>
        <row r="39">
          <cell r="A39" t="str">
            <v>0740</v>
          </cell>
          <cell r="B39" t="str">
            <v>COSTILLA</v>
          </cell>
          <cell r="C39" t="str">
            <v>SIERRA GRANDE</v>
          </cell>
          <cell r="D39">
            <v>278.89999999999998</v>
          </cell>
          <cell r="E39">
            <v>190</v>
          </cell>
          <cell r="F39">
            <v>11600.004973159999</v>
          </cell>
          <cell r="G39">
            <v>264480.11</v>
          </cell>
          <cell r="H39">
            <v>244</v>
          </cell>
          <cell r="I39">
            <v>3499721.5</v>
          </cell>
        </row>
        <row r="40">
          <cell r="A40" t="str">
            <v>0770</v>
          </cell>
          <cell r="B40" t="str">
            <v>CROWLEY</v>
          </cell>
          <cell r="C40" t="str">
            <v>CROWLEY</v>
          </cell>
          <cell r="D40">
            <v>458.7</v>
          </cell>
          <cell r="E40">
            <v>298.60000000000002</v>
          </cell>
          <cell r="F40">
            <v>9401.7717734300004</v>
          </cell>
          <cell r="G40">
            <v>336884.29</v>
          </cell>
          <cell r="H40">
            <v>425</v>
          </cell>
          <cell r="I40">
            <v>4649477</v>
          </cell>
        </row>
        <row r="41">
          <cell r="A41" t="str">
            <v>0860</v>
          </cell>
          <cell r="B41" t="str">
            <v>CUSTER</v>
          </cell>
          <cell r="C41" t="str">
            <v>WESTCLIFFE</v>
          </cell>
          <cell r="D41">
            <v>373.5</v>
          </cell>
          <cell r="E41">
            <v>173.1</v>
          </cell>
          <cell r="F41">
            <v>10749.14917758</v>
          </cell>
          <cell r="G41">
            <v>223281.33</v>
          </cell>
          <cell r="H41">
            <v>374</v>
          </cell>
          <cell r="I41">
            <v>4238088.55</v>
          </cell>
        </row>
        <row r="42">
          <cell r="A42" t="str">
            <v>0870</v>
          </cell>
          <cell r="B42" t="str">
            <v>DELTA</v>
          </cell>
          <cell r="C42" t="str">
            <v>DELTA</v>
          </cell>
          <cell r="D42">
            <v>4808.8</v>
          </cell>
          <cell r="E42">
            <v>2246.4</v>
          </cell>
          <cell r="F42">
            <v>8374.9386191699996</v>
          </cell>
          <cell r="G42">
            <v>2457933.1</v>
          </cell>
          <cell r="H42">
            <v>4720</v>
          </cell>
          <cell r="I42">
            <v>42731344.990000002</v>
          </cell>
        </row>
        <row r="43">
          <cell r="A43" t="str">
            <v>0880</v>
          </cell>
          <cell r="B43" t="str">
            <v>DENVER</v>
          </cell>
          <cell r="C43" t="str">
            <v>DENVER</v>
          </cell>
          <cell r="D43">
            <v>91185.2</v>
          </cell>
          <cell r="E43">
            <v>47070.3</v>
          </cell>
          <cell r="F43">
            <v>8745.0958715300003</v>
          </cell>
          <cell r="G43">
            <v>59838710.020000003</v>
          </cell>
          <cell r="H43">
            <v>86949</v>
          </cell>
          <cell r="I43">
            <v>857142930.63999999</v>
          </cell>
        </row>
        <row r="44">
          <cell r="A44" t="str">
            <v>0890</v>
          </cell>
          <cell r="B44" t="str">
            <v>DOLORES</v>
          </cell>
          <cell r="C44" t="str">
            <v>DOLORES</v>
          </cell>
          <cell r="D44">
            <v>239.3</v>
          </cell>
          <cell r="E44">
            <v>82</v>
          </cell>
          <cell r="F44">
            <v>13290.860851670001</v>
          </cell>
          <cell r="G44">
            <v>130782.07</v>
          </cell>
          <cell r="H44">
            <v>217</v>
          </cell>
          <cell r="I44">
            <v>3311285.07</v>
          </cell>
        </row>
        <row r="45">
          <cell r="A45" t="str">
            <v>0900</v>
          </cell>
          <cell r="B45" t="str">
            <v>DOUGLAS</v>
          </cell>
          <cell r="C45" t="str">
            <v>DOUGLAS</v>
          </cell>
          <cell r="D45">
            <v>66036.2</v>
          </cell>
          <cell r="E45">
            <v>6299</v>
          </cell>
          <cell r="F45">
            <v>8738.6178901799994</v>
          </cell>
          <cell r="G45">
            <v>6605346.4900000002</v>
          </cell>
          <cell r="H45">
            <v>66179</v>
          </cell>
          <cell r="I45">
            <v>582983619.14999998</v>
          </cell>
        </row>
        <row r="46">
          <cell r="A46" t="str">
            <v>0910</v>
          </cell>
          <cell r="B46" t="str">
            <v>EAGLE</v>
          </cell>
          <cell r="C46" t="str">
            <v>EAGLE</v>
          </cell>
          <cell r="D46">
            <v>7052</v>
          </cell>
          <cell r="E46">
            <v>1639.9</v>
          </cell>
          <cell r="F46">
            <v>9177.2001330900002</v>
          </cell>
          <cell r="G46">
            <v>1805962.86</v>
          </cell>
          <cell r="H46">
            <v>6844</v>
          </cell>
          <cell r="I46">
            <v>66522783</v>
          </cell>
        </row>
        <row r="47">
          <cell r="A47" t="str">
            <v>0920</v>
          </cell>
          <cell r="B47" t="str">
            <v>ELBERT</v>
          </cell>
          <cell r="C47" t="str">
            <v>ELIZABETH</v>
          </cell>
          <cell r="D47">
            <v>2310.1</v>
          </cell>
          <cell r="E47">
            <v>342</v>
          </cell>
          <cell r="F47">
            <v>8874.9970102200004</v>
          </cell>
          <cell r="G47">
            <v>364229.88</v>
          </cell>
          <cell r="H47">
            <v>2226</v>
          </cell>
          <cell r="I47">
            <v>20865374.48</v>
          </cell>
        </row>
        <row r="48">
          <cell r="A48" t="str">
            <v>0930</v>
          </cell>
          <cell r="B48" t="str">
            <v>ELBERT</v>
          </cell>
          <cell r="C48" t="str">
            <v>KIOWA</v>
          </cell>
          <cell r="D48">
            <v>254.3</v>
          </cell>
          <cell r="E48">
            <v>60</v>
          </cell>
          <cell r="F48">
            <v>13278.653687489999</v>
          </cell>
          <cell r="G48">
            <v>95606.31</v>
          </cell>
          <cell r="H48">
            <v>217</v>
          </cell>
          <cell r="I48">
            <v>3472367.94</v>
          </cell>
        </row>
        <row r="49">
          <cell r="A49" t="str">
            <v>0940</v>
          </cell>
          <cell r="B49" t="str">
            <v>ELBERT</v>
          </cell>
          <cell r="C49" t="str">
            <v>BIG SANDY</v>
          </cell>
          <cell r="D49">
            <v>320</v>
          </cell>
          <cell r="E49">
            <v>118.6</v>
          </cell>
          <cell r="F49">
            <v>11902.026914759999</v>
          </cell>
          <cell r="G49">
            <v>169389.65</v>
          </cell>
          <cell r="H49">
            <v>307</v>
          </cell>
          <cell r="I49">
            <v>3978038.26</v>
          </cell>
        </row>
        <row r="50">
          <cell r="A50" t="str">
            <v>0950</v>
          </cell>
          <cell r="B50" t="str">
            <v>ELBERT</v>
          </cell>
          <cell r="C50" t="str">
            <v>ELBERT</v>
          </cell>
          <cell r="D50">
            <v>232.5</v>
          </cell>
          <cell r="E50">
            <v>63.5</v>
          </cell>
          <cell r="F50">
            <v>13838.219521270001</v>
          </cell>
          <cell r="G50">
            <v>105447.23</v>
          </cell>
          <cell r="H50">
            <v>228</v>
          </cell>
          <cell r="I50">
            <v>3322833.27</v>
          </cell>
        </row>
        <row r="51">
          <cell r="A51" t="str">
            <v>0960</v>
          </cell>
          <cell r="B51" t="str">
            <v>ELBERT</v>
          </cell>
          <cell r="C51" t="str">
            <v>AGATE</v>
          </cell>
          <cell r="D51">
            <v>50</v>
          </cell>
          <cell r="E51">
            <v>20</v>
          </cell>
          <cell r="F51">
            <v>18930.52950026</v>
          </cell>
          <cell r="G51">
            <v>45433.27</v>
          </cell>
          <cell r="H51">
            <v>37</v>
          </cell>
          <cell r="I51">
            <v>991959.75</v>
          </cell>
        </row>
        <row r="52">
          <cell r="A52" t="str">
            <v>0970</v>
          </cell>
          <cell r="B52" t="str">
            <v>EL PASO</v>
          </cell>
          <cell r="C52" t="str">
            <v>CALHAN</v>
          </cell>
          <cell r="D52">
            <v>455.5</v>
          </cell>
          <cell r="E52">
            <v>159</v>
          </cell>
          <cell r="F52">
            <v>10092.087079270001</v>
          </cell>
          <cell r="G52">
            <v>192557.02</v>
          </cell>
          <cell r="H52">
            <v>446</v>
          </cell>
          <cell r="I52">
            <v>4789502.68</v>
          </cell>
        </row>
        <row r="53">
          <cell r="A53" t="str">
            <v>0980</v>
          </cell>
          <cell r="B53" t="str">
            <v>EL PASO</v>
          </cell>
          <cell r="C53" t="str">
            <v>HARRISON</v>
          </cell>
          <cell r="D53">
            <v>11801.5</v>
          </cell>
          <cell r="E53">
            <v>7811.1</v>
          </cell>
          <cell r="F53">
            <v>8474.6326343199999</v>
          </cell>
          <cell r="G53">
            <v>11152601.630000001</v>
          </cell>
          <cell r="H53">
            <v>11543</v>
          </cell>
          <cell r="I53">
            <v>111165886.03</v>
          </cell>
        </row>
        <row r="54">
          <cell r="A54" t="str">
            <v>0990</v>
          </cell>
          <cell r="B54" t="str">
            <v>EL PASO</v>
          </cell>
          <cell r="C54" t="str">
            <v>WIDEFIELD</v>
          </cell>
          <cell r="D54">
            <v>9388.7000000000007</v>
          </cell>
          <cell r="E54">
            <v>3331.6</v>
          </cell>
          <cell r="F54">
            <v>8281.0276036600008</v>
          </cell>
          <cell r="G54">
            <v>3315406.7</v>
          </cell>
          <cell r="H54">
            <v>9246</v>
          </cell>
          <cell r="I54">
            <v>81433277.849999994</v>
          </cell>
        </row>
        <row r="55">
          <cell r="A55" t="str">
            <v>1000</v>
          </cell>
          <cell r="B55" t="str">
            <v>EL PASO</v>
          </cell>
          <cell r="C55" t="str">
            <v>FOUNTAIN</v>
          </cell>
          <cell r="D55">
            <v>8313</v>
          </cell>
          <cell r="E55">
            <v>2589.3000000000002</v>
          </cell>
          <cell r="F55">
            <v>8343.27134114</v>
          </cell>
          <cell r="G55">
            <v>2592387.9</v>
          </cell>
          <cell r="H55">
            <v>8016</v>
          </cell>
          <cell r="I55">
            <v>72104778.590000004</v>
          </cell>
        </row>
        <row r="56">
          <cell r="A56" t="str">
            <v>1010</v>
          </cell>
          <cell r="B56" t="str">
            <v>EL PASO</v>
          </cell>
          <cell r="C56" t="str">
            <v>COLORADO SPRINGS</v>
          </cell>
          <cell r="D56">
            <v>30567.4</v>
          </cell>
          <cell r="E56">
            <v>14022</v>
          </cell>
          <cell r="F56">
            <v>8492.4545989199996</v>
          </cell>
          <cell r="G56">
            <v>15677142.439999999</v>
          </cell>
          <cell r="H56">
            <v>29038</v>
          </cell>
          <cell r="I56">
            <v>275239521.18000001</v>
          </cell>
        </row>
        <row r="57">
          <cell r="A57" t="str">
            <v>1020</v>
          </cell>
          <cell r="B57" t="str">
            <v>EL PASO</v>
          </cell>
          <cell r="C57" t="str">
            <v>CHEYENNE MOUNTAIN</v>
          </cell>
          <cell r="D57">
            <v>5175.3</v>
          </cell>
          <cell r="E57">
            <v>604.1</v>
          </cell>
          <cell r="F57">
            <v>8470.7479929000001</v>
          </cell>
          <cell r="G57">
            <v>614061.46</v>
          </cell>
          <cell r="H57">
            <v>5170</v>
          </cell>
          <cell r="I57">
            <v>44889465.390000001</v>
          </cell>
        </row>
        <row r="58">
          <cell r="A58" t="str">
            <v>1030</v>
          </cell>
          <cell r="B58" t="str">
            <v>EL PASO</v>
          </cell>
          <cell r="C58" t="str">
            <v>MANITOU SPRINGS</v>
          </cell>
          <cell r="D58">
            <v>1432.5</v>
          </cell>
          <cell r="E58">
            <v>384.3</v>
          </cell>
          <cell r="F58">
            <v>8998.0513663000002</v>
          </cell>
          <cell r="G58">
            <v>414954.14</v>
          </cell>
          <cell r="H58">
            <v>1393</v>
          </cell>
          <cell r="I58">
            <v>13304662.720000001</v>
          </cell>
        </row>
        <row r="59">
          <cell r="A59" t="str">
            <v>1040</v>
          </cell>
          <cell r="B59" t="str">
            <v>EL PASO</v>
          </cell>
          <cell r="C59" t="str">
            <v>ACADEMY</v>
          </cell>
          <cell r="D59">
            <v>25613.4</v>
          </cell>
          <cell r="E59">
            <v>2640.2</v>
          </cell>
          <cell r="F59">
            <v>8551.2045212600005</v>
          </cell>
          <cell r="G59">
            <v>2709226.82</v>
          </cell>
          <cell r="H59">
            <v>26241</v>
          </cell>
          <cell r="I59">
            <v>221922483.50999999</v>
          </cell>
        </row>
        <row r="60">
          <cell r="A60" t="str">
            <v>1050</v>
          </cell>
          <cell r="B60" t="str">
            <v>EL PASO</v>
          </cell>
          <cell r="C60" t="str">
            <v>ELLICOTT</v>
          </cell>
          <cell r="D60">
            <v>1087.5</v>
          </cell>
          <cell r="E60">
            <v>505.3</v>
          </cell>
          <cell r="F60">
            <v>9040.2932148599994</v>
          </cell>
          <cell r="G60">
            <v>604569.59999999998</v>
          </cell>
          <cell r="H60">
            <v>1036</v>
          </cell>
          <cell r="I60">
            <v>10435888.470000001</v>
          </cell>
        </row>
        <row r="61">
          <cell r="A61" t="str">
            <v>1060</v>
          </cell>
          <cell r="B61" t="str">
            <v>EL PASO</v>
          </cell>
          <cell r="C61" t="str">
            <v>PEYTON</v>
          </cell>
          <cell r="D61">
            <v>626.9</v>
          </cell>
          <cell r="E61">
            <v>132.19999999999999</v>
          </cell>
          <cell r="F61">
            <v>9786.4892470100003</v>
          </cell>
          <cell r="G61">
            <v>155252.87</v>
          </cell>
          <cell r="H61">
            <v>609</v>
          </cell>
          <cell r="I61">
            <v>6247566.0599999996</v>
          </cell>
        </row>
        <row r="62">
          <cell r="A62" t="str">
            <v>1070</v>
          </cell>
          <cell r="B62" t="str">
            <v>EL PASO</v>
          </cell>
          <cell r="C62" t="str">
            <v>HANOVER</v>
          </cell>
          <cell r="D62">
            <v>252.7</v>
          </cell>
          <cell r="E62">
            <v>96.6</v>
          </cell>
          <cell r="F62">
            <v>12986.16868115</v>
          </cell>
          <cell r="G62">
            <v>150535.67000000001</v>
          </cell>
          <cell r="H62">
            <v>233</v>
          </cell>
          <cell r="I62">
            <v>3404515.48</v>
          </cell>
        </row>
        <row r="63">
          <cell r="A63" t="str">
            <v>1080</v>
          </cell>
          <cell r="B63" t="str">
            <v>EL PASO</v>
          </cell>
          <cell r="C63" t="str">
            <v>LEWIS-PALMER</v>
          </cell>
          <cell r="D63">
            <v>6517.2</v>
          </cell>
          <cell r="E63">
            <v>557.9</v>
          </cell>
          <cell r="F63">
            <v>8601.0241347299998</v>
          </cell>
          <cell r="G63">
            <v>575821.36</v>
          </cell>
          <cell r="H63">
            <v>6511</v>
          </cell>
          <cell r="I63">
            <v>56629758.780000001</v>
          </cell>
        </row>
        <row r="64">
          <cell r="A64" t="str">
            <v>1110</v>
          </cell>
          <cell r="B64" t="str">
            <v>EL PASO</v>
          </cell>
          <cell r="C64" t="str">
            <v>FALCON</v>
          </cell>
          <cell r="D64">
            <v>25811.4</v>
          </cell>
          <cell r="E64">
            <v>6856</v>
          </cell>
          <cell r="F64">
            <v>8493.3021049800009</v>
          </cell>
          <cell r="G64">
            <v>6987609.5099999998</v>
          </cell>
          <cell r="H64">
            <v>23497</v>
          </cell>
          <cell r="I64">
            <v>225295611.13999999</v>
          </cell>
        </row>
        <row r="65">
          <cell r="A65" t="str">
            <v>1120</v>
          </cell>
          <cell r="B65" t="str">
            <v>EL PASO</v>
          </cell>
          <cell r="C65" t="str">
            <v>EDISON</v>
          </cell>
          <cell r="D65">
            <v>207</v>
          </cell>
          <cell r="E65">
            <v>105.6</v>
          </cell>
          <cell r="F65">
            <v>14193.942532970001</v>
          </cell>
          <cell r="G65">
            <v>179865.64</v>
          </cell>
          <cell r="H65">
            <v>239</v>
          </cell>
          <cell r="I65">
            <v>3071516.2</v>
          </cell>
        </row>
        <row r="66">
          <cell r="A66" t="str">
            <v>1130</v>
          </cell>
          <cell r="B66" t="str">
            <v>EL PASO</v>
          </cell>
          <cell r="C66" t="str">
            <v>MIAMI-YODER</v>
          </cell>
          <cell r="D66">
            <v>284.8</v>
          </cell>
          <cell r="E66">
            <v>99</v>
          </cell>
          <cell r="F66">
            <v>12071.78855148</v>
          </cell>
          <cell r="G66">
            <v>143412.85</v>
          </cell>
          <cell r="H66">
            <v>262</v>
          </cell>
          <cell r="I66">
            <v>3581458.23</v>
          </cell>
        </row>
        <row r="67">
          <cell r="A67" t="str">
            <v>1140</v>
          </cell>
          <cell r="B67" t="str">
            <v>FREMONT</v>
          </cell>
          <cell r="C67" t="str">
            <v>CANON CITY</v>
          </cell>
          <cell r="D67">
            <v>3726.2</v>
          </cell>
          <cell r="E67">
            <v>1766.3</v>
          </cell>
          <cell r="F67">
            <v>8164.5371269699999</v>
          </cell>
          <cell r="G67">
            <v>1952406.99</v>
          </cell>
          <cell r="H67">
            <v>3482</v>
          </cell>
          <cell r="I67">
            <v>32375105.23</v>
          </cell>
        </row>
        <row r="68">
          <cell r="A68" t="str">
            <v>1150</v>
          </cell>
          <cell r="B68" t="str">
            <v>FREMONT</v>
          </cell>
          <cell r="C68" t="str">
            <v>FLORENCE</v>
          </cell>
          <cell r="D68">
            <v>1374.3</v>
          </cell>
          <cell r="E68">
            <v>596.29999999999995</v>
          </cell>
          <cell r="F68">
            <v>8556.0029961399996</v>
          </cell>
          <cell r="G68">
            <v>652806.77</v>
          </cell>
          <cell r="H68">
            <v>1308</v>
          </cell>
          <cell r="I68">
            <v>12411147.68</v>
          </cell>
        </row>
        <row r="69">
          <cell r="A69" t="str">
            <v>1160</v>
          </cell>
          <cell r="B69" t="str">
            <v>FREMONT</v>
          </cell>
          <cell r="C69" t="str">
            <v>COTOPAXI</v>
          </cell>
          <cell r="D69">
            <v>218</v>
          </cell>
          <cell r="E69">
            <v>90</v>
          </cell>
          <cell r="F69">
            <v>13503.31139841</v>
          </cell>
          <cell r="G69">
            <v>145835.76</v>
          </cell>
          <cell r="H69">
            <v>210</v>
          </cell>
          <cell r="I69">
            <v>3089557.64</v>
          </cell>
        </row>
        <row r="70">
          <cell r="A70" t="str">
            <v>1180</v>
          </cell>
          <cell r="B70" t="str">
            <v>GARFIELD</v>
          </cell>
          <cell r="C70" t="str">
            <v>ROARING FORK</v>
          </cell>
          <cell r="D70">
            <v>6284.6</v>
          </cell>
          <cell r="E70">
            <v>1833</v>
          </cell>
          <cell r="F70">
            <v>9111.0266588600007</v>
          </cell>
          <cell r="G70">
            <v>2004061.42</v>
          </cell>
          <cell r="H70">
            <v>6081</v>
          </cell>
          <cell r="I70">
            <v>59263219.560000002</v>
          </cell>
        </row>
        <row r="71">
          <cell r="A71" t="str">
            <v>1195</v>
          </cell>
          <cell r="B71" t="str">
            <v>GARFIELD</v>
          </cell>
          <cell r="C71" t="str">
            <v>RIFLE</v>
          </cell>
          <cell r="D71">
            <v>4837.2</v>
          </cell>
          <cell r="E71">
            <v>1690.7</v>
          </cell>
          <cell r="F71">
            <v>8455.9624059300004</v>
          </cell>
          <cell r="G71">
            <v>1722995.69</v>
          </cell>
          <cell r="H71">
            <v>4553</v>
          </cell>
          <cell r="I71">
            <v>42626177.039999999</v>
          </cell>
        </row>
        <row r="72">
          <cell r="A72" t="str">
            <v>1220</v>
          </cell>
          <cell r="B72" t="str">
            <v>GARFIELD</v>
          </cell>
          <cell r="C72" t="str">
            <v>PARACHUTE</v>
          </cell>
          <cell r="D72">
            <v>1282</v>
          </cell>
          <cell r="E72">
            <v>593.4</v>
          </cell>
          <cell r="F72">
            <v>9096.1379479499992</v>
          </cell>
          <cell r="G72">
            <v>713587.66</v>
          </cell>
          <cell r="H72">
            <v>1219</v>
          </cell>
          <cell r="I72">
            <v>12374836.51</v>
          </cell>
        </row>
        <row r="73">
          <cell r="A73" t="str">
            <v>1330</v>
          </cell>
          <cell r="B73" t="str">
            <v>GILPIN</v>
          </cell>
          <cell r="C73" t="str">
            <v>GILPIN</v>
          </cell>
          <cell r="D73">
            <v>461</v>
          </cell>
          <cell r="E73">
            <v>118.1</v>
          </cell>
          <cell r="F73">
            <v>10275.71569408</v>
          </cell>
          <cell r="G73">
            <v>145627.44</v>
          </cell>
          <cell r="H73">
            <v>453</v>
          </cell>
          <cell r="I73">
            <v>4882732.37</v>
          </cell>
        </row>
        <row r="74">
          <cell r="A74" t="str">
            <v>1340</v>
          </cell>
          <cell r="B74" t="str">
            <v>GRAND</v>
          </cell>
          <cell r="C74" t="str">
            <v>WEST GRAND</v>
          </cell>
          <cell r="D74">
            <v>445.5</v>
          </cell>
          <cell r="E74">
            <v>107.3</v>
          </cell>
          <cell r="F74">
            <v>10480.45111013</v>
          </cell>
          <cell r="G74">
            <v>134946.29</v>
          </cell>
          <cell r="H74">
            <v>434</v>
          </cell>
          <cell r="I74">
            <v>4803987.26</v>
          </cell>
        </row>
        <row r="75">
          <cell r="A75" t="str">
            <v>1350</v>
          </cell>
          <cell r="B75" t="str">
            <v>GRAND</v>
          </cell>
          <cell r="C75" t="str">
            <v>EAST GRAND</v>
          </cell>
          <cell r="D75">
            <v>1330.5</v>
          </cell>
          <cell r="E75">
            <v>313.7</v>
          </cell>
          <cell r="F75">
            <v>8919.4651518200008</v>
          </cell>
          <cell r="G75">
            <v>335764.35</v>
          </cell>
          <cell r="H75">
            <v>1302</v>
          </cell>
          <cell r="I75">
            <v>12203112.73</v>
          </cell>
        </row>
        <row r="76">
          <cell r="A76" t="str">
            <v>1360</v>
          </cell>
          <cell r="B76" t="str">
            <v>GUNNISON</v>
          </cell>
          <cell r="C76" t="str">
            <v>GUNNISON</v>
          </cell>
          <cell r="D76">
            <v>2062.5</v>
          </cell>
          <cell r="E76">
            <v>392.4</v>
          </cell>
          <cell r="F76">
            <v>8800.2118865699995</v>
          </cell>
          <cell r="G76">
            <v>414384.38</v>
          </cell>
          <cell r="H76">
            <v>2025</v>
          </cell>
          <cell r="I76">
            <v>18564403.18</v>
          </cell>
        </row>
        <row r="77">
          <cell r="A77" t="str">
            <v>1380</v>
          </cell>
          <cell r="B77" t="str">
            <v>HINSDALE</v>
          </cell>
          <cell r="C77" t="str">
            <v>HINSDALE</v>
          </cell>
          <cell r="D77">
            <v>88.6</v>
          </cell>
          <cell r="E77">
            <v>16.3</v>
          </cell>
          <cell r="F77">
            <v>18366.876589700001</v>
          </cell>
          <cell r="G77">
            <v>35925.61</v>
          </cell>
          <cell r="H77">
            <v>80</v>
          </cell>
          <cell r="I77">
            <v>1663230.88</v>
          </cell>
        </row>
        <row r="78">
          <cell r="A78" t="str">
            <v>1390</v>
          </cell>
          <cell r="B78" t="str">
            <v>HUERFANO</v>
          </cell>
          <cell r="C78" t="str">
            <v>HUERFANO</v>
          </cell>
          <cell r="D78">
            <v>529.1</v>
          </cell>
          <cell r="E78">
            <v>383.5</v>
          </cell>
          <cell r="F78">
            <v>9100.7110764699992</v>
          </cell>
          <cell r="G78">
            <v>664611.74</v>
          </cell>
          <cell r="H78">
            <v>497</v>
          </cell>
          <cell r="I78">
            <v>5360287.62</v>
          </cell>
        </row>
        <row r="79">
          <cell r="A79" t="str">
            <v>1400</v>
          </cell>
          <cell r="B79" t="str">
            <v>HUERFANO</v>
          </cell>
          <cell r="C79" t="str">
            <v>LA VETA</v>
          </cell>
          <cell r="D79">
            <v>213.4</v>
          </cell>
          <cell r="E79">
            <v>100.5</v>
          </cell>
          <cell r="F79">
            <v>13043.76527862</v>
          </cell>
          <cell r="G79">
            <v>157307.81</v>
          </cell>
          <cell r="H79">
            <v>201</v>
          </cell>
          <cell r="I79">
            <v>2940847.32</v>
          </cell>
        </row>
        <row r="80">
          <cell r="A80" t="str">
            <v>1410</v>
          </cell>
          <cell r="B80" t="str">
            <v>JACKSON</v>
          </cell>
          <cell r="C80" t="str">
            <v>NORTH PARK</v>
          </cell>
          <cell r="D80">
            <v>172.2</v>
          </cell>
          <cell r="E80">
            <v>59.8</v>
          </cell>
          <cell r="F80">
            <v>15240.897225180001</v>
          </cell>
          <cell r="G80">
            <v>109368.68</v>
          </cell>
          <cell r="H80">
            <v>162</v>
          </cell>
          <cell r="I80">
            <v>2733851.18</v>
          </cell>
        </row>
        <row r="81">
          <cell r="A81" t="str">
            <v>1420</v>
          </cell>
          <cell r="B81" t="str">
            <v>JEFFERSON</v>
          </cell>
          <cell r="C81" t="str">
            <v>JEFFERSON</v>
          </cell>
          <cell r="D81">
            <v>82858.7</v>
          </cell>
          <cell r="E81">
            <v>21185.5</v>
          </cell>
          <cell r="F81">
            <v>8667.36009534</v>
          </cell>
          <cell r="G81">
            <v>22034682.879999999</v>
          </cell>
          <cell r="H81">
            <v>81960</v>
          </cell>
          <cell r="I81">
            <v>740111555.10000002</v>
          </cell>
        </row>
        <row r="82">
          <cell r="A82" t="str">
            <v>1430</v>
          </cell>
          <cell r="B82" t="str">
            <v>KIOWA</v>
          </cell>
          <cell r="C82" t="str">
            <v>EADS</v>
          </cell>
          <cell r="D82">
            <v>178.5</v>
          </cell>
          <cell r="E82">
            <v>71</v>
          </cell>
          <cell r="F82">
            <v>13981.791360409999</v>
          </cell>
          <cell r="G82">
            <v>119124.86</v>
          </cell>
          <cell r="H82">
            <v>170</v>
          </cell>
          <cell r="I82">
            <v>2614874.62</v>
          </cell>
        </row>
        <row r="83">
          <cell r="A83" t="str">
            <v>1440</v>
          </cell>
          <cell r="B83" t="str">
            <v>KIOWA</v>
          </cell>
          <cell r="C83" t="str">
            <v>PLAINVIEW</v>
          </cell>
          <cell r="D83">
            <v>55.3</v>
          </cell>
          <cell r="E83">
            <v>32.299999999999997</v>
          </cell>
          <cell r="F83">
            <v>17097.217575400002</v>
          </cell>
          <cell r="G83">
            <v>66268.820000000007</v>
          </cell>
          <cell r="H83">
            <v>50</v>
          </cell>
          <cell r="I83">
            <v>1011744.95</v>
          </cell>
        </row>
        <row r="84">
          <cell r="A84" t="str">
            <v>1450</v>
          </cell>
          <cell r="B84" t="str">
            <v>KIT CARSON</v>
          </cell>
          <cell r="C84" t="str">
            <v>ARRIBA-FLAGLER</v>
          </cell>
          <cell r="D84">
            <v>161</v>
          </cell>
          <cell r="E84">
            <v>52</v>
          </cell>
          <cell r="F84">
            <v>14583.842427019999</v>
          </cell>
          <cell r="G84">
            <v>91003.18</v>
          </cell>
          <cell r="H84">
            <v>140</v>
          </cell>
          <cell r="I84">
            <v>2439001.81</v>
          </cell>
        </row>
        <row r="85">
          <cell r="A85" t="str">
            <v>1460</v>
          </cell>
          <cell r="B85" t="str">
            <v>KIT CARSON</v>
          </cell>
          <cell r="C85" t="str">
            <v>HI PLAINS</v>
          </cell>
          <cell r="D85">
            <v>119.5</v>
          </cell>
          <cell r="E85">
            <v>46.7</v>
          </cell>
          <cell r="F85">
            <v>15266.637520640001</v>
          </cell>
          <cell r="G85">
            <v>85554.240000000005</v>
          </cell>
          <cell r="H85">
            <v>108</v>
          </cell>
          <cell r="I85">
            <v>1909917.42</v>
          </cell>
        </row>
        <row r="86">
          <cell r="A86" t="str">
            <v>1480</v>
          </cell>
          <cell r="B86" t="str">
            <v>KIT CARSON</v>
          </cell>
          <cell r="C86" t="str">
            <v>STRATTON</v>
          </cell>
          <cell r="D86">
            <v>220</v>
          </cell>
          <cell r="E86">
            <v>70.2</v>
          </cell>
          <cell r="F86">
            <v>12950.758763739999</v>
          </cell>
          <cell r="G86">
            <v>109097.19</v>
          </cell>
          <cell r="H86">
            <v>205</v>
          </cell>
          <cell r="I86">
            <v>2958264.12</v>
          </cell>
        </row>
        <row r="87">
          <cell r="A87" t="str">
            <v>1490</v>
          </cell>
          <cell r="B87" t="str">
            <v>KIT CARSON</v>
          </cell>
          <cell r="C87" t="str">
            <v>BETHUNE</v>
          </cell>
          <cell r="D87">
            <v>116.5</v>
          </cell>
          <cell r="E87">
            <v>57.9</v>
          </cell>
          <cell r="F87">
            <v>15814.76721946</v>
          </cell>
          <cell r="G87">
            <v>109881</v>
          </cell>
          <cell r="H87">
            <v>112</v>
          </cell>
          <cell r="I87">
            <v>1952301.38</v>
          </cell>
        </row>
        <row r="88">
          <cell r="A88" t="str">
            <v>1500</v>
          </cell>
          <cell r="B88" t="str">
            <v>KIT CARSON</v>
          </cell>
          <cell r="C88" t="str">
            <v>BURLINGTON</v>
          </cell>
          <cell r="D88">
            <v>737.9</v>
          </cell>
          <cell r="E88">
            <v>369.7</v>
          </cell>
          <cell r="F88">
            <v>8737.5844539000009</v>
          </cell>
          <cell r="G88">
            <v>451535.38</v>
          </cell>
          <cell r="H88">
            <v>693</v>
          </cell>
          <cell r="I88">
            <v>6898998.9500000002</v>
          </cell>
        </row>
        <row r="89">
          <cell r="A89" t="str">
            <v>1510</v>
          </cell>
          <cell r="B89" t="str">
            <v>LAKE</v>
          </cell>
          <cell r="C89" t="str">
            <v>LAKE</v>
          </cell>
          <cell r="D89">
            <v>1045</v>
          </cell>
          <cell r="E89">
            <v>376.4</v>
          </cell>
          <cell r="F89">
            <v>9010.9533158199993</v>
          </cell>
          <cell r="G89">
            <v>408803.8</v>
          </cell>
          <cell r="H89">
            <v>1013</v>
          </cell>
          <cell r="I89">
            <v>9825250.0199999996</v>
          </cell>
        </row>
        <row r="90">
          <cell r="A90" t="str">
            <v>1520</v>
          </cell>
          <cell r="B90" t="str">
            <v>LA PLATA</v>
          </cell>
          <cell r="C90" t="str">
            <v>DURANGO</v>
          </cell>
          <cell r="D90">
            <v>5866.7</v>
          </cell>
          <cell r="E90">
            <v>1612.1</v>
          </cell>
          <cell r="F90">
            <v>8772.1917285500003</v>
          </cell>
          <cell r="G90">
            <v>1696998.03</v>
          </cell>
          <cell r="H90">
            <v>5796</v>
          </cell>
          <cell r="I90">
            <v>52846320.710000001</v>
          </cell>
        </row>
        <row r="91">
          <cell r="A91" t="str">
            <v>1530</v>
          </cell>
          <cell r="B91" t="str">
            <v>LA PLATA</v>
          </cell>
          <cell r="C91" t="str">
            <v>BAYFIELD</v>
          </cell>
          <cell r="D91">
            <v>1404.5</v>
          </cell>
          <cell r="E91">
            <v>340.3</v>
          </cell>
          <cell r="F91">
            <v>9198.5717958900004</v>
          </cell>
          <cell r="G91">
            <v>375632.88</v>
          </cell>
          <cell r="H91">
            <v>1363</v>
          </cell>
          <cell r="I91">
            <v>13286044.68</v>
          </cell>
        </row>
        <row r="92">
          <cell r="A92" t="str">
            <v>1540</v>
          </cell>
          <cell r="B92" t="str">
            <v>LA PLATA</v>
          </cell>
          <cell r="C92" t="str">
            <v>IGNACIO</v>
          </cell>
          <cell r="D92">
            <v>874.5</v>
          </cell>
          <cell r="E92">
            <v>363.4</v>
          </cell>
          <cell r="F92">
            <v>9525.53762757</v>
          </cell>
          <cell r="G92">
            <v>465327.28</v>
          </cell>
          <cell r="H92">
            <v>725</v>
          </cell>
          <cell r="I92">
            <v>8749096.6600000001</v>
          </cell>
        </row>
        <row r="93">
          <cell r="A93" t="str">
            <v>1550</v>
          </cell>
          <cell r="B93" t="str">
            <v>LARIMER</v>
          </cell>
          <cell r="C93" t="str">
            <v>POUDRE</v>
          </cell>
          <cell r="D93">
            <v>31745.8</v>
          </cell>
          <cell r="E93">
            <v>7716.1</v>
          </cell>
          <cell r="F93">
            <v>8356.4169905800009</v>
          </cell>
          <cell r="G93">
            <v>7737473.9000000004</v>
          </cell>
          <cell r="H93">
            <v>31866</v>
          </cell>
          <cell r="I93">
            <v>275263759.25999999</v>
          </cell>
        </row>
        <row r="94">
          <cell r="A94" t="str">
            <v>1560</v>
          </cell>
          <cell r="B94" t="str">
            <v>LARIMER</v>
          </cell>
          <cell r="C94" t="str">
            <v>THOMPSON</v>
          </cell>
          <cell r="D94">
            <v>15544.4</v>
          </cell>
          <cell r="E94">
            <v>4717.7</v>
          </cell>
          <cell r="F94">
            <v>8345.5869510499997</v>
          </cell>
          <cell r="G94">
            <v>4724637.07</v>
          </cell>
          <cell r="H94">
            <v>15600</v>
          </cell>
          <cell r="I94">
            <v>134822296</v>
          </cell>
        </row>
        <row r="95">
          <cell r="A95" t="str">
            <v>1570</v>
          </cell>
          <cell r="B95" t="str">
            <v>LARIMER</v>
          </cell>
          <cell r="C95" t="str">
            <v>ESTES PARK</v>
          </cell>
          <cell r="D95">
            <v>1094.0999999999999</v>
          </cell>
          <cell r="E95">
            <v>334.1</v>
          </cell>
          <cell r="F95">
            <v>9241.6839614799992</v>
          </cell>
          <cell r="G95">
            <v>370517.59</v>
          </cell>
          <cell r="H95">
            <v>1111</v>
          </cell>
          <cell r="I95">
            <v>10481844.01</v>
          </cell>
        </row>
        <row r="96">
          <cell r="A96" t="str">
            <v>1580</v>
          </cell>
          <cell r="B96" t="str">
            <v>LAS ANIMAS</v>
          </cell>
          <cell r="C96" t="str">
            <v>TRINIDAD</v>
          </cell>
          <cell r="D96">
            <v>1023.3</v>
          </cell>
          <cell r="E96">
            <v>529.9</v>
          </cell>
          <cell r="F96">
            <v>8866.6438202900008</v>
          </cell>
          <cell r="G96">
            <v>716896.26</v>
          </cell>
          <cell r="H96">
            <v>881</v>
          </cell>
          <cell r="I96">
            <v>9790132.8800000008</v>
          </cell>
        </row>
        <row r="97">
          <cell r="A97" t="str">
            <v>1590</v>
          </cell>
          <cell r="B97" t="str">
            <v>LAS ANIMAS</v>
          </cell>
          <cell r="C97" t="str">
            <v>PRIMERO</v>
          </cell>
          <cell r="D97">
            <v>190.5</v>
          </cell>
          <cell r="E97">
            <v>93.9</v>
          </cell>
          <cell r="F97">
            <v>14166.06529952</v>
          </cell>
          <cell r="G97">
            <v>159623.22</v>
          </cell>
          <cell r="H97">
            <v>185</v>
          </cell>
          <cell r="I97">
            <v>2858258.66</v>
          </cell>
        </row>
        <row r="98">
          <cell r="A98" t="str">
            <v>1600</v>
          </cell>
          <cell r="B98" t="str">
            <v>LAS ANIMAS</v>
          </cell>
          <cell r="C98" t="str">
            <v>HOEHNE</v>
          </cell>
          <cell r="D98">
            <v>374</v>
          </cell>
          <cell r="E98">
            <v>98.2</v>
          </cell>
          <cell r="F98">
            <v>10561.86548</v>
          </cell>
          <cell r="G98">
            <v>124461.02</v>
          </cell>
          <cell r="H98">
            <v>365</v>
          </cell>
          <cell r="I98">
            <v>4074598.71</v>
          </cell>
        </row>
        <row r="99">
          <cell r="A99" t="str">
            <v>1620</v>
          </cell>
          <cell r="B99" t="str">
            <v>LAS ANIMAS</v>
          </cell>
          <cell r="C99" t="str">
            <v>AGUILAR</v>
          </cell>
          <cell r="D99">
            <v>117.4</v>
          </cell>
          <cell r="E99">
            <v>70</v>
          </cell>
          <cell r="F99">
            <v>15765.77583491</v>
          </cell>
          <cell r="G99">
            <v>132432.51999999999</v>
          </cell>
          <cell r="H99">
            <v>108</v>
          </cell>
          <cell r="I99">
            <v>1983334.6</v>
          </cell>
        </row>
        <row r="100">
          <cell r="A100" t="str">
            <v>1750</v>
          </cell>
          <cell r="B100" t="str">
            <v>LAS ANIMAS</v>
          </cell>
          <cell r="C100" t="str">
            <v>BRANSON</v>
          </cell>
          <cell r="D100">
            <v>442.2</v>
          </cell>
          <cell r="E100">
            <v>119.7</v>
          </cell>
          <cell r="F100">
            <v>8907.1203173100002</v>
          </cell>
          <cell r="G100">
            <v>127941.88</v>
          </cell>
          <cell r="H100">
            <v>431</v>
          </cell>
          <cell r="I100">
            <v>3874476.45</v>
          </cell>
        </row>
        <row r="101">
          <cell r="A101" t="str">
            <v>1760</v>
          </cell>
          <cell r="B101" t="str">
            <v>LAS ANIMAS</v>
          </cell>
          <cell r="C101" t="str">
            <v>KIM</v>
          </cell>
          <cell r="D101">
            <v>50</v>
          </cell>
          <cell r="E101">
            <v>18.3</v>
          </cell>
          <cell r="F101">
            <v>16827.508913419999</v>
          </cell>
          <cell r="G101">
            <v>36953.21</v>
          </cell>
          <cell r="H101">
            <v>42</v>
          </cell>
          <cell r="I101">
            <v>878328.66</v>
          </cell>
        </row>
        <row r="102">
          <cell r="A102" t="str">
            <v>1780</v>
          </cell>
          <cell r="B102" t="str">
            <v>LINCOLN</v>
          </cell>
          <cell r="C102" t="str">
            <v>GENOA-HUGO</v>
          </cell>
          <cell r="D102">
            <v>200.5</v>
          </cell>
          <cell r="E102">
            <v>65</v>
          </cell>
          <cell r="F102">
            <v>13881.679413309999</v>
          </cell>
          <cell r="G102">
            <v>108277.1</v>
          </cell>
          <cell r="H102">
            <v>192</v>
          </cell>
          <cell r="I102">
            <v>2891553.82</v>
          </cell>
        </row>
        <row r="103">
          <cell r="A103" t="str">
            <v>1790</v>
          </cell>
          <cell r="B103" t="str">
            <v>LINCOLN</v>
          </cell>
          <cell r="C103" t="str">
            <v>LIMON</v>
          </cell>
          <cell r="D103">
            <v>501.2</v>
          </cell>
          <cell r="E103">
            <v>188.4</v>
          </cell>
          <cell r="F103">
            <v>9559.2703854200008</v>
          </cell>
          <cell r="G103">
            <v>222930.41</v>
          </cell>
          <cell r="H103">
            <v>450</v>
          </cell>
          <cell r="I103">
            <v>5012859.46</v>
          </cell>
        </row>
        <row r="104">
          <cell r="A104" t="str">
            <v>1810</v>
          </cell>
          <cell r="B104" t="str">
            <v>LINCOLN</v>
          </cell>
          <cell r="C104" t="str">
            <v>KARVAL</v>
          </cell>
          <cell r="D104">
            <v>50</v>
          </cell>
          <cell r="E104">
            <v>19</v>
          </cell>
          <cell r="F104">
            <v>17759.226894939999</v>
          </cell>
          <cell r="G104">
            <v>40491.040000000001</v>
          </cell>
          <cell r="H104">
            <v>45</v>
          </cell>
          <cell r="I104">
            <v>928452.38</v>
          </cell>
        </row>
        <row r="105">
          <cell r="A105" t="str">
            <v>1828</v>
          </cell>
          <cell r="B105" t="str">
            <v>LOGAN</v>
          </cell>
          <cell r="C105" t="str">
            <v>VALLEY</v>
          </cell>
          <cell r="D105">
            <v>2188.5</v>
          </cell>
          <cell r="E105">
            <v>876.6</v>
          </cell>
          <cell r="F105">
            <v>8376.7896831500002</v>
          </cell>
          <cell r="G105">
            <v>912265.91</v>
          </cell>
          <cell r="H105">
            <v>2071</v>
          </cell>
          <cell r="I105">
            <v>19244870.129999999</v>
          </cell>
        </row>
        <row r="106">
          <cell r="A106" t="str">
            <v>1850</v>
          </cell>
          <cell r="B106" t="str">
            <v>LOGAN</v>
          </cell>
          <cell r="C106" t="str">
            <v>FRENCHMAN</v>
          </cell>
          <cell r="D106">
            <v>197.5</v>
          </cell>
          <cell r="E106">
            <v>53.8</v>
          </cell>
          <cell r="F106">
            <v>14049.90790552</v>
          </cell>
          <cell r="G106">
            <v>90706.21</v>
          </cell>
          <cell r="H106">
            <v>190</v>
          </cell>
          <cell r="I106">
            <v>2865563.02</v>
          </cell>
        </row>
        <row r="107">
          <cell r="A107" t="str">
            <v>1860</v>
          </cell>
          <cell r="B107" t="str">
            <v>LOGAN</v>
          </cell>
          <cell r="C107" t="str">
            <v>BUFFALO</v>
          </cell>
          <cell r="D107">
            <v>308.89999999999998</v>
          </cell>
          <cell r="E107">
            <v>63.9</v>
          </cell>
          <cell r="F107">
            <v>11637.615008459999</v>
          </cell>
          <cell r="G107">
            <v>89237.23</v>
          </cell>
          <cell r="H107">
            <v>302</v>
          </cell>
          <cell r="I107">
            <v>3684096.51</v>
          </cell>
        </row>
        <row r="108">
          <cell r="A108" t="str">
            <v>1870</v>
          </cell>
          <cell r="B108" t="str">
            <v>LOGAN</v>
          </cell>
          <cell r="C108" t="str">
            <v>PLATEAU</v>
          </cell>
          <cell r="D108">
            <v>158</v>
          </cell>
          <cell r="E108">
            <v>25.9</v>
          </cell>
          <cell r="F108">
            <v>15302.429306939999</v>
          </cell>
          <cell r="G108">
            <v>47559.95</v>
          </cell>
          <cell r="H108">
            <v>148</v>
          </cell>
          <cell r="I108">
            <v>2465343.7799999998</v>
          </cell>
        </row>
        <row r="109">
          <cell r="A109" t="str">
            <v>1980</v>
          </cell>
          <cell r="B109" t="str">
            <v>MESA</v>
          </cell>
          <cell r="C109" t="str">
            <v>DEBEQUE</v>
          </cell>
          <cell r="D109">
            <v>164.3</v>
          </cell>
          <cell r="E109">
            <v>52</v>
          </cell>
          <cell r="F109">
            <v>15054.73938447</v>
          </cell>
          <cell r="G109">
            <v>93941.57</v>
          </cell>
          <cell r="H109">
            <v>148</v>
          </cell>
          <cell r="I109">
            <v>2567435.25</v>
          </cell>
        </row>
        <row r="110">
          <cell r="A110" t="str">
            <v>1990</v>
          </cell>
          <cell r="B110" t="str">
            <v>MESA</v>
          </cell>
          <cell r="C110" t="str">
            <v>PLATEAU VALLEY</v>
          </cell>
          <cell r="D110">
            <v>430.5</v>
          </cell>
          <cell r="E110">
            <v>111.1</v>
          </cell>
          <cell r="F110">
            <v>10009.465415000001</v>
          </cell>
          <cell r="G110">
            <v>133446.19</v>
          </cell>
          <cell r="H110">
            <v>382</v>
          </cell>
          <cell r="I110">
            <v>4442521.05</v>
          </cell>
        </row>
        <row r="111">
          <cell r="A111" t="str">
            <v>2000</v>
          </cell>
          <cell r="B111" t="str">
            <v>MESA</v>
          </cell>
          <cell r="C111" t="str">
            <v>MESA VALLEY</v>
          </cell>
          <cell r="D111">
            <v>22338.6</v>
          </cell>
          <cell r="E111">
            <v>8108.5</v>
          </cell>
          <cell r="F111">
            <v>8090.1361671799996</v>
          </cell>
          <cell r="G111">
            <v>7899123.2000000002</v>
          </cell>
          <cell r="H111">
            <v>22003</v>
          </cell>
          <cell r="I111">
            <v>193753176.44</v>
          </cell>
        </row>
        <row r="112">
          <cell r="A112" t="str">
            <v>2010</v>
          </cell>
          <cell r="B112" t="str">
            <v>MINERAL</v>
          </cell>
          <cell r="C112" t="str">
            <v>CREEDE</v>
          </cell>
          <cell r="D112">
            <v>92.3</v>
          </cell>
          <cell r="E112">
            <v>26</v>
          </cell>
          <cell r="F112">
            <v>17456.141923499999</v>
          </cell>
          <cell r="G112">
            <v>54463.16</v>
          </cell>
          <cell r="H112">
            <v>81</v>
          </cell>
          <cell r="I112">
            <v>1665665.06</v>
          </cell>
        </row>
        <row r="113">
          <cell r="A113" t="str">
            <v>2020</v>
          </cell>
          <cell r="B113" t="str">
            <v>MOFFAT</v>
          </cell>
          <cell r="C113" t="str">
            <v>MOFFAT</v>
          </cell>
          <cell r="D113">
            <v>2141.4</v>
          </cell>
          <cell r="E113">
            <v>727.9</v>
          </cell>
          <cell r="F113">
            <v>8238.0478896700006</v>
          </cell>
          <cell r="G113">
            <v>720463.42</v>
          </cell>
          <cell r="H113">
            <v>2026</v>
          </cell>
          <cell r="I113">
            <v>18574053.91</v>
          </cell>
        </row>
        <row r="114">
          <cell r="A114" t="str">
            <v>2035</v>
          </cell>
          <cell r="B114" t="str">
            <v>MONTEZUMA</v>
          </cell>
          <cell r="C114" t="str">
            <v>MONTEZUMA</v>
          </cell>
          <cell r="D114">
            <v>2767</v>
          </cell>
          <cell r="E114">
            <v>1494.5</v>
          </cell>
          <cell r="F114">
            <v>8208.8762167500008</v>
          </cell>
          <cell r="G114">
            <v>1776091.01</v>
          </cell>
          <cell r="H114">
            <v>2663</v>
          </cell>
          <cell r="I114">
            <v>24490570.870000001</v>
          </cell>
        </row>
        <row r="115">
          <cell r="A115" t="str">
            <v>2055</v>
          </cell>
          <cell r="B115" t="str">
            <v>MONTEZUMA</v>
          </cell>
          <cell r="C115" t="str">
            <v>DOLORES</v>
          </cell>
          <cell r="D115">
            <v>690.1</v>
          </cell>
          <cell r="E115">
            <v>240.5</v>
          </cell>
          <cell r="F115">
            <v>9367.2381097899997</v>
          </cell>
          <cell r="G115">
            <v>272314.96999999997</v>
          </cell>
          <cell r="H115">
            <v>634</v>
          </cell>
          <cell r="I115">
            <v>6735660.75</v>
          </cell>
        </row>
        <row r="116">
          <cell r="A116" t="str">
            <v>2070</v>
          </cell>
          <cell r="B116" t="str">
            <v>MONTEZUMA</v>
          </cell>
          <cell r="C116" t="str">
            <v>MANCOS</v>
          </cell>
          <cell r="D116">
            <v>481.5</v>
          </cell>
          <cell r="E116">
            <v>217.8</v>
          </cell>
          <cell r="F116">
            <v>9618.7370276099991</v>
          </cell>
          <cell r="G116">
            <v>271788</v>
          </cell>
          <cell r="H116">
            <v>464</v>
          </cell>
          <cell r="I116">
            <v>4903209.88</v>
          </cell>
        </row>
        <row r="117">
          <cell r="A117" t="str">
            <v>2180</v>
          </cell>
          <cell r="B117" t="str">
            <v>MONTROSE</v>
          </cell>
          <cell r="C117" t="str">
            <v>MONTROSE</v>
          </cell>
          <cell r="D117">
            <v>5998.9</v>
          </cell>
          <cell r="E117">
            <v>2430.4</v>
          </cell>
          <cell r="F117">
            <v>8584.1599092500001</v>
          </cell>
          <cell r="G117">
            <v>2569048.58</v>
          </cell>
          <cell r="H117">
            <v>5905</v>
          </cell>
          <cell r="I117">
            <v>54064565.460000001</v>
          </cell>
        </row>
        <row r="118">
          <cell r="A118" t="str">
            <v>2190</v>
          </cell>
          <cell r="B118" t="str">
            <v>MONTROSE</v>
          </cell>
          <cell r="C118" t="str">
            <v>WEST END</v>
          </cell>
          <cell r="D118">
            <v>267.2</v>
          </cell>
          <cell r="E118">
            <v>98.3</v>
          </cell>
          <cell r="F118">
            <v>13371.737681279999</v>
          </cell>
          <cell r="G118">
            <v>157733.01999999999</v>
          </cell>
          <cell r="H118">
            <v>235</v>
          </cell>
          <cell r="I118">
            <v>3730661.33</v>
          </cell>
        </row>
        <row r="119">
          <cell r="A119" t="str">
            <v>2395</v>
          </cell>
          <cell r="B119" t="str">
            <v>MORGAN</v>
          </cell>
          <cell r="C119" t="str">
            <v>BRUSH</v>
          </cell>
          <cell r="D119">
            <v>1488.2</v>
          </cell>
          <cell r="E119">
            <v>628.79999999999995</v>
          </cell>
          <cell r="F119">
            <v>8845.5163725799994</v>
          </cell>
          <cell r="G119">
            <v>719545.07</v>
          </cell>
          <cell r="H119">
            <v>1347</v>
          </cell>
          <cell r="I119">
            <v>13883442.539999999</v>
          </cell>
        </row>
        <row r="120">
          <cell r="A120" t="str">
            <v>2405</v>
          </cell>
          <cell r="B120" t="str">
            <v>MORGAN</v>
          </cell>
          <cell r="C120" t="str">
            <v>FT. MORGAN</v>
          </cell>
          <cell r="D120">
            <v>3326.5</v>
          </cell>
          <cell r="E120">
            <v>1963.1</v>
          </cell>
          <cell r="F120">
            <v>8440.7791240799997</v>
          </cell>
          <cell r="G120">
            <v>2530471.2200000002</v>
          </cell>
          <cell r="H120">
            <v>3260</v>
          </cell>
          <cell r="I120">
            <v>30608722.98</v>
          </cell>
        </row>
        <row r="121">
          <cell r="A121" t="str">
            <v>2505</v>
          </cell>
          <cell r="B121" t="str">
            <v>MORGAN</v>
          </cell>
          <cell r="C121" t="str">
            <v>WELDON</v>
          </cell>
          <cell r="D121">
            <v>205.4</v>
          </cell>
          <cell r="E121">
            <v>37.4</v>
          </cell>
          <cell r="F121">
            <v>14363.953198810001</v>
          </cell>
          <cell r="G121">
            <v>64465.42</v>
          </cell>
          <cell r="H121">
            <v>195</v>
          </cell>
          <cell r="I121">
            <v>3014821.41</v>
          </cell>
        </row>
        <row r="122">
          <cell r="A122" t="str">
            <v>2515</v>
          </cell>
          <cell r="B122" t="str">
            <v>MORGAN</v>
          </cell>
          <cell r="C122" t="str">
            <v>WIGGINS</v>
          </cell>
          <cell r="D122">
            <v>688</v>
          </cell>
          <cell r="E122">
            <v>181</v>
          </cell>
          <cell r="F122">
            <v>9459.8462325599994</v>
          </cell>
          <cell r="G122">
            <v>205467.86</v>
          </cell>
          <cell r="H122">
            <v>649</v>
          </cell>
          <cell r="I122">
            <v>6713842.0700000003</v>
          </cell>
        </row>
        <row r="123">
          <cell r="A123" t="str">
            <v>2520</v>
          </cell>
          <cell r="B123" t="str">
            <v>OTERO</v>
          </cell>
          <cell r="C123" t="str">
            <v>EAST OTERO</v>
          </cell>
          <cell r="D123">
            <v>1475</v>
          </cell>
          <cell r="E123">
            <v>1046.9000000000001</v>
          </cell>
          <cell r="F123">
            <v>8563.0663298199997</v>
          </cell>
          <cell r="G123">
            <v>1632178.59</v>
          </cell>
          <cell r="H123">
            <v>1422</v>
          </cell>
          <cell r="I123">
            <v>14262701.43</v>
          </cell>
        </row>
        <row r="124">
          <cell r="A124" t="str">
            <v>2530</v>
          </cell>
          <cell r="B124" t="str">
            <v>OTERO</v>
          </cell>
          <cell r="C124" t="str">
            <v>ROCKY FORD</v>
          </cell>
          <cell r="D124">
            <v>813.9</v>
          </cell>
          <cell r="E124">
            <v>501.7</v>
          </cell>
          <cell r="F124">
            <v>8995.4160983500005</v>
          </cell>
          <cell r="G124">
            <v>758947.58</v>
          </cell>
          <cell r="H124">
            <v>743</v>
          </cell>
          <cell r="I124">
            <v>8080316.7400000002</v>
          </cell>
        </row>
        <row r="125">
          <cell r="A125" t="str">
            <v>2535</v>
          </cell>
          <cell r="B125" t="str">
            <v>OTERO</v>
          </cell>
          <cell r="C125" t="str">
            <v>MANZANOLA</v>
          </cell>
          <cell r="D125">
            <v>167</v>
          </cell>
          <cell r="E125">
            <v>103</v>
          </cell>
          <cell r="F125">
            <v>15031.80688337</v>
          </cell>
          <cell r="G125">
            <v>185793.13</v>
          </cell>
          <cell r="H125">
            <v>167</v>
          </cell>
          <cell r="I125">
            <v>2696104.88</v>
          </cell>
        </row>
        <row r="126">
          <cell r="A126" t="str">
            <v>2540</v>
          </cell>
          <cell r="B126" t="str">
            <v>OTERO</v>
          </cell>
          <cell r="C126" t="str">
            <v>FOWLER</v>
          </cell>
          <cell r="D126">
            <v>391.5</v>
          </cell>
          <cell r="E126">
            <v>152.4</v>
          </cell>
          <cell r="F126">
            <v>10346.023407320001</v>
          </cell>
          <cell r="G126">
            <v>189208.08</v>
          </cell>
          <cell r="H126">
            <v>359</v>
          </cell>
          <cell r="I126">
            <v>4239676.24</v>
          </cell>
        </row>
        <row r="127">
          <cell r="A127" t="str">
            <v>2560</v>
          </cell>
          <cell r="B127" t="str">
            <v>OTERO</v>
          </cell>
          <cell r="C127" t="str">
            <v>CHERAW</v>
          </cell>
          <cell r="D127">
            <v>222.5</v>
          </cell>
          <cell r="E127">
            <v>59.5</v>
          </cell>
          <cell r="F127">
            <v>13334.118589260001</v>
          </cell>
          <cell r="G127">
            <v>95205.61</v>
          </cell>
          <cell r="H127">
            <v>209</v>
          </cell>
          <cell r="I127">
            <v>3062047</v>
          </cell>
        </row>
        <row r="128">
          <cell r="A128" t="str">
            <v>2570</v>
          </cell>
          <cell r="B128" t="str">
            <v>OTERO</v>
          </cell>
          <cell r="C128" t="str">
            <v>SWINK</v>
          </cell>
          <cell r="D128">
            <v>356.5</v>
          </cell>
          <cell r="E128">
            <v>113</v>
          </cell>
          <cell r="F128">
            <v>10865.65782113</v>
          </cell>
          <cell r="G128">
            <v>147338.32</v>
          </cell>
          <cell r="H128">
            <v>321</v>
          </cell>
          <cell r="I128">
            <v>4020945.33</v>
          </cell>
        </row>
        <row r="129">
          <cell r="A129" t="str">
            <v>2580</v>
          </cell>
          <cell r="B129" t="str">
            <v>OURAY</v>
          </cell>
          <cell r="C129" t="str">
            <v>OURAY</v>
          </cell>
          <cell r="D129">
            <v>168.3</v>
          </cell>
          <cell r="E129">
            <v>44.8</v>
          </cell>
          <cell r="F129">
            <v>16930.88839606</v>
          </cell>
          <cell r="G129">
            <v>91020.46</v>
          </cell>
          <cell r="H129">
            <v>155</v>
          </cell>
          <cell r="I129">
            <v>2940488.98</v>
          </cell>
        </row>
        <row r="130">
          <cell r="A130" t="str">
            <v>2590</v>
          </cell>
          <cell r="B130" t="str">
            <v>OURAY</v>
          </cell>
          <cell r="C130" t="str">
            <v>RIDGWAY</v>
          </cell>
          <cell r="D130">
            <v>336.3</v>
          </cell>
          <cell r="E130">
            <v>48.9</v>
          </cell>
          <cell r="F130">
            <v>12381.025591240001</v>
          </cell>
          <cell r="G130">
            <v>72651.86</v>
          </cell>
          <cell r="H130">
            <v>330</v>
          </cell>
          <cell r="I130">
            <v>4236390.7699999996</v>
          </cell>
        </row>
        <row r="131">
          <cell r="A131" t="str">
            <v>2600</v>
          </cell>
          <cell r="B131" t="str">
            <v>PARK</v>
          </cell>
          <cell r="C131" t="str">
            <v>PLATTE CANYON</v>
          </cell>
          <cell r="D131">
            <v>896.8</v>
          </cell>
          <cell r="E131">
            <v>142.1</v>
          </cell>
          <cell r="F131">
            <v>9569.1270418999993</v>
          </cell>
          <cell r="G131">
            <v>163172.75</v>
          </cell>
          <cell r="H131">
            <v>799</v>
          </cell>
          <cell r="I131">
            <v>8743578.75</v>
          </cell>
        </row>
        <row r="132">
          <cell r="A132" t="str">
            <v>2610</v>
          </cell>
          <cell r="B132" t="str">
            <v>PARK</v>
          </cell>
          <cell r="C132" t="str">
            <v>PARK</v>
          </cell>
          <cell r="D132">
            <v>650.29999999999995</v>
          </cell>
          <cell r="E132">
            <v>211</v>
          </cell>
          <cell r="F132">
            <v>9811.1797708600006</v>
          </cell>
          <cell r="G132">
            <v>248419.07</v>
          </cell>
          <cell r="H132">
            <v>623</v>
          </cell>
          <cell r="I132">
            <v>6628629.2699999996</v>
          </cell>
        </row>
        <row r="133">
          <cell r="A133" t="str">
            <v>2620</v>
          </cell>
          <cell r="B133" t="str">
            <v>PHILLIPS</v>
          </cell>
          <cell r="C133" t="str">
            <v>HOLYOKE</v>
          </cell>
          <cell r="D133">
            <v>608.5</v>
          </cell>
          <cell r="E133">
            <v>293.7</v>
          </cell>
          <cell r="F133">
            <v>9210.4400091700008</v>
          </cell>
          <cell r="G133">
            <v>363248.51</v>
          </cell>
          <cell r="H133">
            <v>587</v>
          </cell>
          <cell r="I133">
            <v>5967801.2599999998</v>
          </cell>
        </row>
        <row r="134">
          <cell r="A134" t="str">
            <v>2630</v>
          </cell>
          <cell r="B134" t="str">
            <v>PHILLIPS</v>
          </cell>
          <cell r="C134" t="str">
            <v>HAXTUN</v>
          </cell>
          <cell r="D134">
            <v>324.5</v>
          </cell>
          <cell r="E134">
            <v>77.099999999999994</v>
          </cell>
          <cell r="F134">
            <v>10794.38429011</v>
          </cell>
          <cell r="G134">
            <v>99869.64</v>
          </cell>
          <cell r="H134">
            <v>304</v>
          </cell>
          <cell r="I134">
            <v>3602647.34</v>
          </cell>
        </row>
        <row r="135">
          <cell r="A135" t="str">
            <v>2640</v>
          </cell>
          <cell r="B135" t="str">
            <v>PITKIN</v>
          </cell>
          <cell r="C135" t="str">
            <v>ASPEN</v>
          </cell>
          <cell r="D135">
            <v>1683</v>
          </cell>
          <cell r="E135">
            <v>46</v>
          </cell>
          <cell r="F135">
            <v>11771.62219027</v>
          </cell>
          <cell r="G135">
            <v>64979.35</v>
          </cell>
          <cell r="H135">
            <v>1629</v>
          </cell>
          <cell r="I135">
            <v>19876619.5</v>
          </cell>
        </row>
        <row r="136">
          <cell r="A136" t="str">
            <v>2650</v>
          </cell>
          <cell r="B136" t="str">
            <v>PROWERS</v>
          </cell>
          <cell r="C136" t="str">
            <v>GRANADA</v>
          </cell>
          <cell r="D136">
            <v>196.9</v>
          </cell>
          <cell r="E136">
            <v>105.9</v>
          </cell>
          <cell r="F136">
            <v>13569.386844729999</v>
          </cell>
          <cell r="G136">
            <v>172439.77</v>
          </cell>
          <cell r="H136">
            <v>180</v>
          </cell>
          <cell r="I136">
            <v>2828689.88</v>
          </cell>
        </row>
        <row r="137">
          <cell r="A137" t="str">
            <v>2660</v>
          </cell>
          <cell r="B137" t="str">
            <v>PROWERS</v>
          </cell>
          <cell r="C137" t="str">
            <v>LAMAR</v>
          </cell>
          <cell r="D137">
            <v>1536.5</v>
          </cell>
          <cell r="E137">
            <v>911.4</v>
          </cell>
          <cell r="F137">
            <v>8467.5585923599992</v>
          </cell>
          <cell r="G137">
            <v>1209680.5</v>
          </cell>
          <cell r="H137">
            <v>1465</v>
          </cell>
          <cell r="I137">
            <v>14219998.720000001</v>
          </cell>
        </row>
        <row r="138">
          <cell r="A138" t="str">
            <v>2670</v>
          </cell>
          <cell r="B138" t="str">
            <v>PROWERS</v>
          </cell>
          <cell r="C138" t="str">
            <v>HOLLY</v>
          </cell>
          <cell r="D138">
            <v>293.3</v>
          </cell>
          <cell r="E138">
            <v>125</v>
          </cell>
          <cell r="F138">
            <v>10904.197073969999</v>
          </cell>
          <cell r="G138">
            <v>163562.96</v>
          </cell>
          <cell r="H138">
            <v>279</v>
          </cell>
          <cell r="I138">
            <v>3361763.96</v>
          </cell>
        </row>
        <row r="139">
          <cell r="A139" t="str">
            <v>2680</v>
          </cell>
          <cell r="B139" t="str">
            <v>PROWERS</v>
          </cell>
          <cell r="C139" t="str">
            <v>WILEY</v>
          </cell>
          <cell r="D139">
            <v>239.3</v>
          </cell>
          <cell r="E139">
            <v>61.5</v>
          </cell>
          <cell r="F139">
            <v>12388.716596710001</v>
          </cell>
          <cell r="G139">
            <v>91428.73</v>
          </cell>
          <cell r="H139">
            <v>217</v>
          </cell>
          <cell r="I139">
            <v>3052041.89</v>
          </cell>
        </row>
        <row r="140">
          <cell r="A140" t="str">
            <v>2690</v>
          </cell>
          <cell r="B140" t="str">
            <v>PUEBLO</v>
          </cell>
          <cell r="C140" t="str">
            <v>PUEBLO CITY</v>
          </cell>
          <cell r="D140">
            <v>16631.3</v>
          </cell>
          <cell r="E140">
            <v>10945.3</v>
          </cell>
          <cell r="F140">
            <v>8276.6053971700003</v>
          </cell>
          <cell r="G140">
            <v>16081769.390000001</v>
          </cell>
          <cell r="H140">
            <v>15270</v>
          </cell>
          <cell r="I140">
            <v>153732898.31</v>
          </cell>
        </row>
        <row r="141">
          <cell r="A141" t="str">
            <v>2700</v>
          </cell>
          <cell r="B141" t="str">
            <v>PUEBLO</v>
          </cell>
          <cell r="C141" t="str">
            <v>PUEBLO RURAL</v>
          </cell>
          <cell r="D141">
            <v>10278.6</v>
          </cell>
          <cell r="E141">
            <v>3927.2</v>
          </cell>
          <cell r="F141">
            <v>8199.6011675999998</v>
          </cell>
          <cell r="G141">
            <v>3899839.95</v>
          </cell>
          <cell r="H141">
            <v>10238</v>
          </cell>
          <cell r="I141">
            <v>89088035.670000002</v>
          </cell>
        </row>
        <row r="142">
          <cell r="A142" t="str">
            <v>2710</v>
          </cell>
          <cell r="B142" t="str">
            <v>RIO BLANCO</v>
          </cell>
          <cell r="C142" t="str">
            <v>MEEKER</v>
          </cell>
          <cell r="D142">
            <v>721.8</v>
          </cell>
          <cell r="E142">
            <v>206.8</v>
          </cell>
          <cell r="F142">
            <v>9097.8637256099992</v>
          </cell>
          <cell r="G142">
            <v>225772.59</v>
          </cell>
          <cell r="H142">
            <v>704</v>
          </cell>
          <cell r="I142">
            <v>6792610.6299999999</v>
          </cell>
        </row>
        <row r="143">
          <cell r="A143" t="str">
            <v>2720</v>
          </cell>
          <cell r="B143" t="str">
            <v>RIO BLANCO</v>
          </cell>
          <cell r="C143" t="str">
            <v>RANGELY</v>
          </cell>
          <cell r="D143">
            <v>490.8</v>
          </cell>
          <cell r="E143">
            <v>133.6</v>
          </cell>
          <cell r="F143">
            <v>9307.1553195699998</v>
          </cell>
          <cell r="G143">
            <v>149212.31</v>
          </cell>
          <cell r="H143">
            <v>473</v>
          </cell>
          <cell r="I143">
            <v>4717164.1399999997</v>
          </cell>
        </row>
        <row r="144">
          <cell r="A144" t="str">
            <v>2730</v>
          </cell>
          <cell r="B144" t="str">
            <v>RIO GRANDE</v>
          </cell>
          <cell r="C144" t="str">
            <v>DEL NORTE</v>
          </cell>
          <cell r="D144">
            <v>446.6</v>
          </cell>
          <cell r="E144">
            <v>249</v>
          </cell>
          <cell r="F144">
            <v>9634.7308438100008</v>
          </cell>
          <cell r="G144">
            <v>287885.76</v>
          </cell>
          <cell r="H144">
            <v>421</v>
          </cell>
          <cell r="I144">
            <v>4590756.55</v>
          </cell>
        </row>
        <row r="145">
          <cell r="A145" t="str">
            <v>2740</v>
          </cell>
          <cell r="B145" t="str">
            <v>RIO GRANDE</v>
          </cell>
          <cell r="C145" t="str">
            <v>MONTE VISTA</v>
          </cell>
          <cell r="D145">
            <v>1130.0999999999999</v>
          </cell>
          <cell r="E145">
            <v>681.8</v>
          </cell>
          <cell r="F145">
            <v>8557.7550876999994</v>
          </cell>
          <cell r="G145">
            <v>905777.28</v>
          </cell>
          <cell r="H145">
            <v>1109</v>
          </cell>
          <cell r="I145">
            <v>10557035.98</v>
          </cell>
        </row>
        <row r="146">
          <cell r="A146" t="str">
            <v>2750</v>
          </cell>
          <cell r="B146" t="str">
            <v>RIO GRANDE</v>
          </cell>
          <cell r="C146" t="str">
            <v>SARGENT</v>
          </cell>
          <cell r="D146">
            <v>385.2</v>
          </cell>
          <cell r="E146">
            <v>122.7</v>
          </cell>
          <cell r="F146">
            <v>10348.967625810001</v>
          </cell>
          <cell r="G146">
            <v>152378.20000000001</v>
          </cell>
          <cell r="H146">
            <v>354</v>
          </cell>
          <cell r="I146">
            <v>4138800.53</v>
          </cell>
        </row>
        <row r="147">
          <cell r="A147" t="str">
            <v>2760</v>
          </cell>
          <cell r="B147" t="str">
            <v>ROUTT</v>
          </cell>
          <cell r="C147" t="str">
            <v>HAYDEN</v>
          </cell>
          <cell r="D147">
            <v>404.9</v>
          </cell>
          <cell r="E147">
            <v>77.599999999999994</v>
          </cell>
          <cell r="F147">
            <v>11124.205445219999</v>
          </cell>
          <cell r="G147">
            <v>103588.6</v>
          </cell>
          <cell r="H147">
            <v>388</v>
          </cell>
          <cell r="I147">
            <v>4607779.38</v>
          </cell>
        </row>
        <row r="148">
          <cell r="A148" t="str">
            <v>2770</v>
          </cell>
          <cell r="B148" t="str">
            <v>ROUTT</v>
          </cell>
          <cell r="C148" t="str">
            <v>STEAMBOAT SPRINGS</v>
          </cell>
          <cell r="D148">
            <v>2793.8</v>
          </cell>
          <cell r="E148">
            <v>334.2</v>
          </cell>
          <cell r="F148">
            <v>8974.9786273999998</v>
          </cell>
          <cell r="G148">
            <v>359932.54</v>
          </cell>
          <cell r="H148">
            <v>2733</v>
          </cell>
          <cell r="I148">
            <v>25434227.829999998</v>
          </cell>
        </row>
        <row r="149">
          <cell r="A149" t="str">
            <v>2780</v>
          </cell>
          <cell r="B149" t="str">
            <v>ROUTT</v>
          </cell>
          <cell r="C149" t="str">
            <v>SOUTH ROUTT</v>
          </cell>
          <cell r="D149">
            <v>324.89999999999998</v>
          </cell>
          <cell r="E149">
            <v>90</v>
          </cell>
          <cell r="F149">
            <v>12226.912053690001</v>
          </cell>
          <cell r="G149">
            <v>132050.65</v>
          </cell>
          <cell r="H149">
            <v>292</v>
          </cell>
          <cell r="I149">
            <v>4100729.46</v>
          </cell>
        </row>
        <row r="150">
          <cell r="A150" t="str">
            <v>2790</v>
          </cell>
          <cell r="B150" t="str">
            <v>SAGUACHE</v>
          </cell>
          <cell r="C150" t="str">
            <v>MOUNTAIN VALLEY</v>
          </cell>
          <cell r="D150">
            <v>156.19999999999999</v>
          </cell>
          <cell r="E150">
            <v>84</v>
          </cell>
          <cell r="F150">
            <v>14783.33531509</v>
          </cell>
          <cell r="G150">
            <v>149016.01999999999</v>
          </cell>
          <cell r="H150">
            <v>155</v>
          </cell>
          <cell r="I150">
            <v>2458173</v>
          </cell>
        </row>
        <row r="151">
          <cell r="A151" t="str">
            <v>2800</v>
          </cell>
          <cell r="B151" t="str">
            <v>SAGUACHE</v>
          </cell>
          <cell r="C151" t="str">
            <v>MOFFAT</v>
          </cell>
          <cell r="D151">
            <v>226.5</v>
          </cell>
          <cell r="E151">
            <v>164.3</v>
          </cell>
          <cell r="F151">
            <v>14687.21397907</v>
          </cell>
          <cell r="G151">
            <v>289573.11</v>
          </cell>
          <cell r="H151">
            <v>215</v>
          </cell>
          <cell r="I151">
            <v>3616227.08</v>
          </cell>
        </row>
        <row r="152">
          <cell r="A152" t="str">
            <v>2810</v>
          </cell>
          <cell r="B152" t="str">
            <v>SAGUACHE</v>
          </cell>
          <cell r="C152" t="str">
            <v>CENTER</v>
          </cell>
          <cell r="D152">
            <v>643.29999999999995</v>
          </cell>
          <cell r="E152">
            <v>471.2</v>
          </cell>
          <cell r="F152">
            <v>8976.2407013100001</v>
          </cell>
          <cell r="G152">
            <v>874398.86</v>
          </cell>
          <cell r="H152">
            <v>562</v>
          </cell>
          <cell r="I152">
            <v>6648814.5</v>
          </cell>
        </row>
        <row r="153">
          <cell r="A153" t="str">
            <v>2820</v>
          </cell>
          <cell r="B153" t="str">
            <v>SAN JUAN</v>
          </cell>
          <cell r="C153" t="str">
            <v>SILVERTON</v>
          </cell>
          <cell r="D153">
            <v>81</v>
          </cell>
          <cell r="E153">
            <v>37.799999999999997</v>
          </cell>
          <cell r="F153">
            <v>18116.180823160001</v>
          </cell>
          <cell r="G153">
            <v>82175</v>
          </cell>
          <cell r="H153">
            <v>72</v>
          </cell>
          <cell r="I153">
            <v>1549585.65</v>
          </cell>
        </row>
        <row r="154">
          <cell r="A154" t="str">
            <v>2830</v>
          </cell>
          <cell r="B154" t="str">
            <v>SAN MIGUEL</v>
          </cell>
          <cell r="C154" t="str">
            <v>TELLURIDE</v>
          </cell>
          <cell r="D154">
            <v>919.3</v>
          </cell>
          <cell r="E154">
            <v>158.1</v>
          </cell>
          <cell r="F154">
            <v>11914.59526237</v>
          </cell>
          <cell r="G154">
            <v>226043.7</v>
          </cell>
          <cell r="H154">
            <v>885</v>
          </cell>
          <cell r="I154">
            <v>11179131.119999999</v>
          </cell>
        </row>
        <row r="155">
          <cell r="A155" t="str">
            <v>2840</v>
          </cell>
          <cell r="B155" t="str">
            <v>SAN MIGUEL</v>
          </cell>
          <cell r="C155" t="str">
            <v>NORWOOD</v>
          </cell>
          <cell r="D155">
            <v>219.2</v>
          </cell>
          <cell r="E155">
            <v>43.6</v>
          </cell>
          <cell r="F155">
            <v>14518.97483134</v>
          </cell>
          <cell r="G155">
            <v>75963.28</v>
          </cell>
          <cell r="H155">
            <v>171</v>
          </cell>
          <cell r="I155">
            <v>3258522.56</v>
          </cell>
        </row>
        <row r="156">
          <cell r="A156" t="str">
            <v>2862</v>
          </cell>
          <cell r="B156" t="str">
            <v>SEDGWICK</v>
          </cell>
          <cell r="C156" t="str">
            <v>JULESBURG</v>
          </cell>
          <cell r="D156">
            <v>813.5</v>
          </cell>
          <cell r="E156">
            <v>371.1</v>
          </cell>
          <cell r="F156">
            <v>8881.0284578800001</v>
          </cell>
          <cell r="G156">
            <v>424325.23</v>
          </cell>
          <cell r="H156">
            <v>803</v>
          </cell>
          <cell r="I156">
            <v>7347939.5899999999</v>
          </cell>
        </row>
        <row r="157">
          <cell r="A157" t="str">
            <v>2865</v>
          </cell>
          <cell r="B157" t="str">
            <v>SEDGWICK</v>
          </cell>
          <cell r="C157" t="str">
            <v>PLATTE VALLEY</v>
          </cell>
          <cell r="D157">
            <v>148.5</v>
          </cell>
          <cell r="E157">
            <v>56.2</v>
          </cell>
          <cell r="F157">
            <v>15247.01356257</v>
          </cell>
          <cell r="G157">
            <v>102825.86</v>
          </cell>
          <cell r="H157">
            <v>139</v>
          </cell>
          <cell r="I157">
            <v>2367007.37</v>
          </cell>
        </row>
        <row r="158">
          <cell r="A158" t="str">
            <v>3000</v>
          </cell>
          <cell r="B158" t="str">
            <v>SUMMIT</v>
          </cell>
          <cell r="C158" t="str">
            <v>SUMMIT</v>
          </cell>
          <cell r="D158">
            <v>3511</v>
          </cell>
          <cell r="E158">
            <v>857</v>
          </cell>
          <cell r="F158">
            <v>9204.6440153900003</v>
          </cell>
          <cell r="G158">
            <v>946605.59</v>
          </cell>
          <cell r="H158">
            <v>3445</v>
          </cell>
          <cell r="I158">
            <v>33263288.079999998</v>
          </cell>
        </row>
        <row r="159">
          <cell r="A159" t="str">
            <v>3010</v>
          </cell>
          <cell r="B159" t="str">
            <v>TELLER</v>
          </cell>
          <cell r="C159" t="str">
            <v>CRIPPLE CREEK</v>
          </cell>
          <cell r="D159">
            <v>357.3</v>
          </cell>
          <cell r="E159">
            <v>208.2</v>
          </cell>
          <cell r="F159">
            <v>10943.245375959999</v>
          </cell>
          <cell r="G159">
            <v>273406.03999999998</v>
          </cell>
          <cell r="H159">
            <v>338</v>
          </cell>
          <cell r="I159">
            <v>4183427.61</v>
          </cell>
        </row>
        <row r="160">
          <cell r="A160" t="str">
            <v>3020</v>
          </cell>
          <cell r="B160" t="str">
            <v>TELLER</v>
          </cell>
          <cell r="C160" t="str">
            <v>WOODLAND PARK</v>
          </cell>
          <cell r="D160">
            <v>2316</v>
          </cell>
          <cell r="E160">
            <v>571.4</v>
          </cell>
          <cell r="F160">
            <v>8539.4490396900001</v>
          </cell>
          <cell r="G160">
            <v>585532.93999999994</v>
          </cell>
          <cell r="H160">
            <v>2166</v>
          </cell>
          <cell r="I160">
            <v>20362896.920000002</v>
          </cell>
        </row>
        <row r="161">
          <cell r="A161" t="str">
            <v>3030</v>
          </cell>
          <cell r="B161" t="str">
            <v>WASHINGTON</v>
          </cell>
          <cell r="C161" t="str">
            <v>AKRON</v>
          </cell>
          <cell r="D161">
            <v>384.8</v>
          </cell>
          <cell r="E161">
            <v>152.6</v>
          </cell>
          <cell r="F161">
            <v>10595.331692</v>
          </cell>
          <cell r="G161">
            <v>194021.71</v>
          </cell>
          <cell r="H161">
            <v>357</v>
          </cell>
          <cell r="I161">
            <v>4271105.3499999996</v>
          </cell>
        </row>
        <row r="162">
          <cell r="A162" t="str">
            <v>3040</v>
          </cell>
          <cell r="B162" t="str">
            <v>WASHINGTON</v>
          </cell>
          <cell r="C162" t="str">
            <v>ARICKAREE</v>
          </cell>
          <cell r="D162">
            <v>107</v>
          </cell>
          <cell r="E162">
            <v>50.5</v>
          </cell>
          <cell r="F162">
            <v>16564.218972390001</v>
          </cell>
          <cell r="G162">
            <v>100379.17</v>
          </cell>
          <cell r="H162">
            <v>94</v>
          </cell>
          <cell r="I162">
            <v>1872750.6</v>
          </cell>
        </row>
        <row r="163">
          <cell r="A163" t="str">
            <v>3050</v>
          </cell>
          <cell r="B163" t="str">
            <v>WASHINGTON</v>
          </cell>
          <cell r="C163" t="str">
            <v>OTIS</v>
          </cell>
          <cell r="D163">
            <v>225.6</v>
          </cell>
          <cell r="E163">
            <v>92</v>
          </cell>
          <cell r="F163">
            <v>13363.17767374</v>
          </cell>
          <cell r="G163">
            <v>147529.48000000001</v>
          </cell>
          <cell r="H163">
            <v>202</v>
          </cell>
          <cell r="I163">
            <v>3162262.36</v>
          </cell>
        </row>
        <row r="164">
          <cell r="A164" t="str">
            <v>3060</v>
          </cell>
          <cell r="B164" t="str">
            <v>WASHINGTON</v>
          </cell>
          <cell r="C164" t="str">
            <v>LONE STAR</v>
          </cell>
          <cell r="D164">
            <v>128</v>
          </cell>
          <cell r="E164">
            <v>50.6</v>
          </cell>
          <cell r="F164">
            <v>16295.61855822</v>
          </cell>
          <cell r="G164">
            <v>98947</v>
          </cell>
          <cell r="H164">
            <v>130</v>
          </cell>
          <cell r="I164">
            <v>2184786.1800000002</v>
          </cell>
        </row>
        <row r="165">
          <cell r="A165" t="str">
            <v>3070</v>
          </cell>
          <cell r="B165" t="str">
            <v>WASHINGTON</v>
          </cell>
          <cell r="C165" t="str">
            <v>WOODLIN</v>
          </cell>
          <cell r="D165">
            <v>95.7</v>
          </cell>
          <cell r="E165">
            <v>47</v>
          </cell>
          <cell r="F165">
            <v>16773.915095069999</v>
          </cell>
          <cell r="G165">
            <v>94604.88</v>
          </cell>
          <cell r="H165">
            <v>80</v>
          </cell>
          <cell r="I165">
            <v>1699868.55</v>
          </cell>
        </row>
        <row r="166">
          <cell r="A166" t="str">
            <v>3080</v>
          </cell>
          <cell r="B166" t="str">
            <v>WELD</v>
          </cell>
          <cell r="C166" t="str">
            <v>GILCREST</v>
          </cell>
          <cell r="D166">
            <v>1905.2</v>
          </cell>
          <cell r="E166">
            <v>867.9</v>
          </cell>
          <cell r="F166">
            <v>8592.6046833700002</v>
          </cell>
          <cell r="G166">
            <v>971480.4</v>
          </cell>
          <cell r="H166">
            <v>1834</v>
          </cell>
          <cell r="I166">
            <v>17341900.239999998</v>
          </cell>
        </row>
        <row r="167">
          <cell r="A167" t="str">
            <v>3085</v>
          </cell>
          <cell r="B167" t="str">
            <v>WELD</v>
          </cell>
          <cell r="C167" t="str">
            <v>EATON</v>
          </cell>
          <cell r="D167">
            <v>2033</v>
          </cell>
          <cell r="E167">
            <v>430.6</v>
          </cell>
          <cell r="F167">
            <v>8480.7738473999998</v>
          </cell>
          <cell r="G167">
            <v>438218.55</v>
          </cell>
          <cell r="H167">
            <v>1968</v>
          </cell>
          <cell r="I167">
            <v>17679631.780000001</v>
          </cell>
        </row>
        <row r="168">
          <cell r="A168" t="str">
            <v>3090</v>
          </cell>
          <cell r="B168" t="str">
            <v>WELD</v>
          </cell>
          <cell r="C168" t="str">
            <v>KEENESBURG</v>
          </cell>
          <cell r="D168">
            <v>2563</v>
          </cell>
          <cell r="E168">
            <v>829.9</v>
          </cell>
          <cell r="F168">
            <v>8463.1105460500003</v>
          </cell>
          <cell r="G168">
            <v>842824.25</v>
          </cell>
          <cell r="H168">
            <v>2511</v>
          </cell>
          <cell r="I168">
            <v>22533776.579999998</v>
          </cell>
        </row>
        <row r="169">
          <cell r="A169" t="str">
            <v>3100</v>
          </cell>
          <cell r="B169" t="str">
            <v>WELD</v>
          </cell>
          <cell r="C169" t="str">
            <v>WINDSOR</v>
          </cell>
          <cell r="D169">
            <v>7127</v>
          </cell>
          <cell r="E169">
            <v>774.2</v>
          </cell>
          <cell r="F169">
            <v>8259.5020948099991</v>
          </cell>
          <cell r="G169">
            <v>767340.78</v>
          </cell>
          <cell r="H169">
            <v>7113</v>
          </cell>
          <cell r="I169">
            <v>61818101.329999998</v>
          </cell>
        </row>
        <row r="170">
          <cell r="A170" t="str">
            <v>3110</v>
          </cell>
          <cell r="B170" t="str">
            <v>WELD</v>
          </cell>
          <cell r="C170" t="str">
            <v>JOHNSTOWN</v>
          </cell>
          <cell r="D170">
            <v>3894.5</v>
          </cell>
          <cell r="E170">
            <v>820.6</v>
          </cell>
          <cell r="F170">
            <v>8297.0976535400005</v>
          </cell>
          <cell r="G170">
            <v>817031.8</v>
          </cell>
          <cell r="H170">
            <v>3822</v>
          </cell>
          <cell r="I170">
            <v>33780075.159999996</v>
          </cell>
        </row>
        <row r="171">
          <cell r="A171" t="str">
            <v>3120</v>
          </cell>
          <cell r="B171" t="str">
            <v>WELD</v>
          </cell>
          <cell r="C171" t="str">
            <v>GREELEY</v>
          </cell>
          <cell r="D171">
            <v>22420.3</v>
          </cell>
          <cell r="E171">
            <v>11538.2</v>
          </cell>
          <cell r="F171">
            <v>8340.9829315999996</v>
          </cell>
          <cell r="G171">
            <v>13175115.029999999</v>
          </cell>
          <cell r="H171">
            <v>22341</v>
          </cell>
          <cell r="I171">
            <v>200182680.25</v>
          </cell>
        </row>
        <row r="172">
          <cell r="A172" t="str">
            <v>3130</v>
          </cell>
          <cell r="B172" t="str">
            <v>WELD</v>
          </cell>
          <cell r="C172" t="str">
            <v>PLATTE VALLEY</v>
          </cell>
          <cell r="D172">
            <v>1152.0999999999999</v>
          </cell>
          <cell r="E172">
            <v>413.7</v>
          </cell>
          <cell r="F172">
            <v>8897.7025419900001</v>
          </cell>
          <cell r="G172">
            <v>444813.05</v>
          </cell>
          <cell r="H172">
            <v>1093</v>
          </cell>
          <cell r="I172">
            <v>10695856.15</v>
          </cell>
        </row>
        <row r="173">
          <cell r="A173" t="str">
            <v>3140</v>
          </cell>
          <cell r="B173" t="str">
            <v>WELD</v>
          </cell>
          <cell r="C173" t="str">
            <v>FT. LUPTON</v>
          </cell>
          <cell r="D173">
            <v>2337.3000000000002</v>
          </cell>
          <cell r="E173">
            <v>1155.7</v>
          </cell>
          <cell r="F173">
            <v>8612.9676476099994</v>
          </cell>
          <cell r="G173">
            <v>1360570.51</v>
          </cell>
          <cell r="H173">
            <v>2243</v>
          </cell>
          <cell r="I173">
            <v>21491659.789999999</v>
          </cell>
        </row>
        <row r="174">
          <cell r="A174" t="str">
            <v>3145</v>
          </cell>
          <cell r="B174" t="str">
            <v>WELD</v>
          </cell>
          <cell r="C174" t="str">
            <v>AULT-HIGHLAND</v>
          </cell>
          <cell r="D174">
            <v>962.5</v>
          </cell>
          <cell r="E174">
            <v>354.2</v>
          </cell>
          <cell r="F174">
            <v>8989.4987591499994</v>
          </cell>
          <cell r="G174">
            <v>384321.83</v>
          </cell>
          <cell r="H174">
            <v>943</v>
          </cell>
          <cell r="I174">
            <v>9036714.3900000006</v>
          </cell>
        </row>
        <row r="175">
          <cell r="A175" t="str">
            <v>3146</v>
          </cell>
          <cell r="B175" t="str">
            <v>WELD</v>
          </cell>
          <cell r="C175" t="str">
            <v>BRIGGSDALE</v>
          </cell>
          <cell r="D175">
            <v>179</v>
          </cell>
          <cell r="E175">
            <v>39</v>
          </cell>
          <cell r="F175">
            <v>14858.15153696</v>
          </cell>
          <cell r="G175">
            <v>69536.149999999994</v>
          </cell>
          <cell r="H175">
            <v>170</v>
          </cell>
          <cell r="I175">
            <v>2729145.28</v>
          </cell>
        </row>
        <row r="176">
          <cell r="A176" t="str">
            <v>3147</v>
          </cell>
          <cell r="B176" t="str">
            <v>WELD</v>
          </cell>
          <cell r="C176" t="str">
            <v>PRAIRIE</v>
          </cell>
          <cell r="D176">
            <v>216</v>
          </cell>
          <cell r="E176">
            <v>36</v>
          </cell>
          <cell r="F176">
            <v>13749.88359035</v>
          </cell>
          <cell r="G176">
            <v>59399.5</v>
          </cell>
          <cell r="H176">
            <v>210</v>
          </cell>
          <cell r="I176">
            <v>3029374.36</v>
          </cell>
        </row>
        <row r="177">
          <cell r="A177" t="str">
            <v>3148</v>
          </cell>
          <cell r="B177" t="str">
            <v>WELD</v>
          </cell>
          <cell r="C177" t="str">
            <v>PAWNEE</v>
          </cell>
          <cell r="D177">
            <v>78.2</v>
          </cell>
          <cell r="E177">
            <v>25</v>
          </cell>
          <cell r="F177">
            <v>17752.83925859</v>
          </cell>
          <cell r="G177">
            <v>53258.52</v>
          </cell>
          <cell r="H177">
            <v>73</v>
          </cell>
          <cell r="I177">
            <v>1441530.55</v>
          </cell>
        </row>
        <row r="178">
          <cell r="A178" t="str">
            <v>3200</v>
          </cell>
          <cell r="B178" t="str">
            <v>YUMA</v>
          </cell>
          <cell r="C178" t="str">
            <v>YUMA 1</v>
          </cell>
          <cell r="D178">
            <v>864</v>
          </cell>
          <cell r="E178">
            <v>453.5</v>
          </cell>
          <cell r="F178">
            <v>9334.6513622700004</v>
          </cell>
          <cell r="G178">
            <v>596959.16</v>
          </cell>
          <cell r="H178">
            <v>839</v>
          </cell>
          <cell r="I178">
            <v>8662097.9399999995</v>
          </cell>
        </row>
        <row r="179">
          <cell r="A179" t="str">
            <v>3210</v>
          </cell>
          <cell r="B179" t="str">
            <v>YUMA</v>
          </cell>
          <cell r="C179" t="str">
            <v>WRAY RD-2</v>
          </cell>
          <cell r="D179">
            <v>733.5</v>
          </cell>
          <cell r="E179">
            <v>280.60000000000002</v>
          </cell>
          <cell r="F179">
            <v>9209.8784449800005</v>
          </cell>
          <cell r="G179">
            <v>315187.83</v>
          </cell>
          <cell r="H179">
            <v>707</v>
          </cell>
          <cell r="I179">
            <v>7070633.6699999999</v>
          </cell>
        </row>
        <row r="180">
          <cell r="A180" t="str">
            <v>3220</v>
          </cell>
          <cell r="B180" t="str">
            <v>YUMA</v>
          </cell>
          <cell r="C180" t="str">
            <v>IDALIA RJ-3</v>
          </cell>
          <cell r="D180">
            <v>200.9</v>
          </cell>
          <cell r="E180">
            <v>62.6</v>
          </cell>
          <cell r="F180">
            <v>14199.407144749999</v>
          </cell>
          <cell r="G180">
            <v>106665.95</v>
          </cell>
          <cell r="H180">
            <v>182</v>
          </cell>
          <cell r="I180">
            <v>2959326.85</v>
          </cell>
        </row>
        <row r="181">
          <cell r="A181" t="str">
            <v>3230</v>
          </cell>
          <cell r="B181" t="str">
            <v>YUMA</v>
          </cell>
          <cell r="C181" t="str">
            <v>LIBERTY J-4</v>
          </cell>
          <cell r="D181">
            <v>62.1</v>
          </cell>
          <cell r="E181">
            <v>19.7</v>
          </cell>
          <cell r="F181">
            <v>18873.86664384</v>
          </cell>
          <cell r="G181">
            <v>44617.82</v>
          </cell>
          <cell r="H181">
            <v>59</v>
          </cell>
          <cell r="I181">
            <v>1216684.94</v>
          </cell>
        </row>
      </sheetData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ion Form"/>
      <sheetName val="Inputs"/>
      <sheetName val="Omar Blair"/>
      <sheetName val="Original Form"/>
      <sheetName val="Sheet5"/>
      <sheetName val="Sheet4"/>
      <sheetName val="Sheet2"/>
      <sheetName val="Sheet3"/>
    </sheetNames>
    <sheetDataSet>
      <sheetData sheetId="0"/>
      <sheetData sheetId="1">
        <row r="2">
          <cell r="A2" t="str">
            <v>District Code</v>
          </cell>
          <cell r="D2" t="str">
            <v>Funded Pupil Count</v>
          </cell>
          <cell r="E2" t="str">
            <v>At-Risk Pupil Count</v>
          </cell>
          <cell r="F2" t="str">
            <v xml:space="preserve">Total Formula Per Pupil Funding </v>
          </cell>
          <cell r="G2" t="str">
            <v>Total At-Risk Funding</v>
          </cell>
          <cell r="H2" t="str">
            <v>K-12 Membership</v>
          </cell>
          <cell r="I2" t="str">
            <v>Total Program Funding</v>
          </cell>
        </row>
        <row r="4">
          <cell r="A4" t="str">
            <v>0010</v>
          </cell>
          <cell r="B4" t="str">
            <v>ADAMS</v>
          </cell>
          <cell r="C4" t="str">
            <v>MAPLETON</v>
          </cell>
          <cell r="D4">
            <v>5326.2</v>
          </cell>
          <cell r="E4">
            <v>2548</v>
          </cell>
          <cell r="F4">
            <v>5800.53</v>
          </cell>
          <cell r="G4">
            <v>2005793.99</v>
          </cell>
          <cell r="H4">
            <v>5210.5</v>
          </cell>
          <cell r="I4">
            <v>32900592.23</v>
          </cell>
        </row>
        <row r="5">
          <cell r="A5" t="str">
            <v>0020</v>
          </cell>
          <cell r="B5" t="str">
            <v>ADAMS</v>
          </cell>
          <cell r="C5" t="str">
            <v>ADAMS 12 FIVE STAR</v>
          </cell>
          <cell r="D5">
            <v>35710.5</v>
          </cell>
          <cell r="E5">
            <v>8338</v>
          </cell>
          <cell r="F5">
            <v>5824.91</v>
          </cell>
          <cell r="G5">
            <v>5585329.5499999998</v>
          </cell>
          <cell r="H5">
            <v>35641.5</v>
          </cell>
          <cell r="I5">
            <v>213342986.32999998</v>
          </cell>
        </row>
        <row r="6">
          <cell r="A6" t="str">
            <v>0030</v>
          </cell>
          <cell r="B6" t="str">
            <v>ADAMS</v>
          </cell>
          <cell r="C6" t="str">
            <v>COMMERCE CITY</v>
          </cell>
          <cell r="D6">
            <v>6161.5</v>
          </cell>
          <cell r="E6">
            <v>4451</v>
          </cell>
          <cell r="F6">
            <v>5757.89</v>
          </cell>
          <cell r="G6">
            <v>4876651.7699999996</v>
          </cell>
          <cell r="H6">
            <v>6059.5</v>
          </cell>
          <cell r="I6">
            <v>40353034.359999999</v>
          </cell>
        </row>
        <row r="7">
          <cell r="A7" t="str">
            <v>0040</v>
          </cell>
          <cell r="B7" t="str">
            <v>ADAMS</v>
          </cell>
          <cell r="C7" t="str">
            <v>BRIGHTON</v>
          </cell>
          <cell r="D7">
            <v>9842.5</v>
          </cell>
          <cell r="E7">
            <v>2726</v>
          </cell>
          <cell r="F7">
            <v>5766.79</v>
          </cell>
          <cell r="G7">
            <v>1807830.87</v>
          </cell>
          <cell r="H7">
            <v>9753.1</v>
          </cell>
          <cell r="I7">
            <v>58567457.600000001</v>
          </cell>
        </row>
        <row r="8">
          <cell r="A8" t="str">
            <v>0050</v>
          </cell>
          <cell r="B8" t="str">
            <v>ADAMS</v>
          </cell>
          <cell r="C8" t="str">
            <v>BENNETT</v>
          </cell>
          <cell r="D8">
            <v>1087</v>
          </cell>
          <cell r="E8">
            <v>174</v>
          </cell>
          <cell r="F8">
            <v>6220.36</v>
          </cell>
          <cell r="G8">
            <v>124469.37</v>
          </cell>
          <cell r="H8">
            <v>1079.5999999999999</v>
          </cell>
          <cell r="I8">
            <v>6885999.1199999992</v>
          </cell>
        </row>
        <row r="9">
          <cell r="A9" t="str">
            <v>0060</v>
          </cell>
          <cell r="B9" t="str">
            <v>ADAMS</v>
          </cell>
          <cell r="C9" t="str">
            <v>STRASBURG</v>
          </cell>
          <cell r="D9">
            <v>887</v>
          </cell>
          <cell r="E9">
            <v>86</v>
          </cell>
          <cell r="F9">
            <v>6350.27</v>
          </cell>
          <cell r="G9">
            <v>62804.2</v>
          </cell>
          <cell r="H9">
            <v>884.1</v>
          </cell>
          <cell r="I9">
            <v>5695496.25</v>
          </cell>
        </row>
        <row r="10">
          <cell r="A10" t="str">
            <v>0070</v>
          </cell>
          <cell r="B10" t="str">
            <v>ADAMS</v>
          </cell>
          <cell r="C10" t="str">
            <v>WESTMINSTER</v>
          </cell>
          <cell r="D10">
            <v>10014.4</v>
          </cell>
          <cell r="E10">
            <v>6063</v>
          </cell>
          <cell r="F10">
            <v>5771.2</v>
          </cell>
          <cell r="G10">
            <v>5721973.2599999998</v>
          </cell>
          <cell r="H10">
            <v>9739.2999999999993</v>
          </cell>
          <cell r="I10">
            <v>63517087.729999997</v>
          </cell>
        </row>
        <row r="11">
          <cell r="A11" t="str">
            <v>0100</v>
          </cell>
          <cell r="B11" t="str">
            <v>ALAMOSA</v>
          </cell>
          <cell r="C11" t="str">
            <v>ALAMOSA</v>
          </cell>
          <cell r="D11">
            <v>2329</v>
          </cell>
          <cell r="E11">
            <v>1223</v>
          </cell>
          <cell r="F11">
            <v>5515.48</v>
          </cell>
          <cell r="G11">
            <v>982627.19</v>
          </cell>
          <cell r="H11">
            <v>2263.8000000000002</v>
          </cell>
          <cell r="I11">
            <v>13829915.710000001</v>
          </cell>
        </row>
        <row r="12">
          <cell r="A12" t="str">
            <v>0110</v>
          </cell>
          <cell r="B12" t="str">
            <v>ALAMOSA</v>
          </cell>
          <cell r="C12" t="str">
            <v>SANGRE DE CRISTO</v>
          </cell>
          <cell r="D12">
            <v>313</v>
          </cell>
          <cell r="E12">
            <v>168</v>
          </cell>
          <cell r="F12">
            <v>7615.87</v>
          </cell>
          <cell r="G12">
            <v>147138.69</v>
          </cell>
          <cell r="H12">
            <v>304.5</v>
          </cell>
          <cell r="I12">
            <v>2530907.34</v>
          </cell>
        </row>
        <row r="13">
          <cell r="A13" t="str">
            <v>0120</v>
          </cell>
          <cell r="B13" t="str">
            <v>ARAPAHOE</v>
          </cell>
          <cell r="C13" t="str">
            <v>ENGLEWOOD</v>
          </cell>
          <cell r="D13">
            <v>3790.8</v>
          </cell>
          <cell r="E13">
            <v>1504</v>
          </cell>
          <cell r="F13">
            <v>5890.86</v>
          </cell>
          <cell r="G13">
            <v>1105393.25</v>
          </cell>
          <cell r="H13">
            <v>3561</v>
          </cell>
          <cell r="I13">
            <v>23436470.18</v>
          </cell>
        </row>
        <row r="14">
          <cell r="A14" t="str">
            <v>0123</v>
          </cell>
          <cell r="B14" t="str">
            <v>ARAPAHOE</v>
          </cell>
          <cell r="C14" t="str">
            <v>SHERIDAN</v>
          </cell>
          <cell r="D14">
            <v>1703.5</v>
          </cell>
          <cell r="E14">
            <v>1027</v>
          </cell>
          <cell r="F14">
            <v>6171.39</v>
          </cell>
          <cell r="G14">
            <v>1083362</v>
          </cell>
          <cell r="H14">
            <v>1569.1</v>
          </cell>
          <cell r="I14">
            <v>11596323.939999999</v>
          </cell>
        </row>
        <row r="15">
          <cell r="A15" t="str">
            <v>0130</v>
          </cell>
          <cell r="B15" t="str">
            <v>ARAPAHOE</v>
          </cell>
          <cell r="C15" t="str">
            <v>CHERRY CREEK</v>
          </cell>
          <cell r="D15">
            <v>45964</v>
          </cell>
          <cell r="E15">
            <v>6493</v>
          </cell>
          <cell r="F15">
            <v>5996.36</v>
          </cell>
          <cell r="G15">
            <v>4477453.3099999996</v>
          </cell>
          <cell r="H15">
            <v>46071.9</v>
          </cell>
          <cell r="I15">
            <v>280094223.13999999</v>
          </cell>
        </row>
        <row r="16">
          <cell r="A16" t="str">
            <v>0140</v>
          </cell>
          <cell r="B16" t="str">
            <v>ARAPAHOE</v>
          </cell>
          <cell r="C16" t="str">
            <v>LITTLETON</v>
          </cell>
          <cell r="D16">
            <v>15634</v>
          </cell>
          <cell r="E16">
            <v>1996</v>
          </cell>
          <cell r="F16">
            <v>5858.79</v>
          </cell>
          <cell r="G16">
            <v>1344826.93</v>
          </cell>
          <cell r="H16">
            <v>15383.6</v>
          </cell>
          <cell r="I16">
            <v>92941168.429999992</v>
          </cell>
        </row>
        <row r="17">
          <cell r="A17" t="str">
            <v>0170</v>
          </cell>
          <cell r="B17" t="str">
            <v>ARAPAHOE</v>
          </cell>
          <cell r="C17" t="str">
            <v>DEER TRAIL</v>
          </cell>
          <cell r="D17">
            <v>209.5</v>
          </cell>
          <cell r="E17">
            <v>40</v>
          </cell>
          <cell r="F17">
            <v>9911.91</v>
          </cell>
          <cell r="G17">
            <v>45594.76</v>
          </cell>
          <cell r="H17">
            <v>207.5</v>
          </cell>
          <cell r="I17">
            <v>2122138.87</v>
          </cell>
        </row>
        <row r="18">
          <cell r="A18" t="str">
            <v>0180</v>
          </cell>
          <cell r="B18" t="str">
            <v>ARAPAHOE</v>
          </cell>
          <cell r="C18" t="str">
            <v>AURORA</v>
          </cell>
          <cell r="D18">
            <v>30494</v>
          </cell>
          <cell r="E18">
            <v>15939</v>
          </cell>
          <cell r="F18">
            <v>5908.44</v>
          </cell>
          <cell r="G18">
            <v>13353058.35</v>
          </cell>
          <cell r="H18">
            <v>30600</v>
          </cell>
          <cell r="I18">
            <v>193524928.32999998</v>
          </cell>
        </row>
        <row r="19">
          <cell r="A19" t="str">
            <v>0190</v>
          </cell>
          <cell r="B19" t="str">
            <v>ARAPAHOE</v>
          </cell>
          <cell r="C19" t="str">
            <v>BYERS</v>
          </cell>
          <cell r="D19">
            <v>494.9</v>
          </cell>
          <cell r="E19">
            <v>89</v>
          </cell>
          <cell r="F19">
            <v>6820.34</v>
          </cell>
          <cell r="G19">
            <v>69806.14</v>
          </cell>
          <cell r="H19">
            <v>467.5</v>
          </cell>
          <cell r="I19">
            <v>3445190.48</v>
          </cell>
        </row>
        <row r="20">
          <cell r="A20" t="str">
            <v>0220</v>
          </cell>
          <cell r="B20" t="str">
            <v>ARCHULETA</v>
          </cell>
          <cell r="C20" t="str">
            <v>ARCHULETA</v>
          </cell>
          <cell r="D20">
            <v>1621</v>
          </cell>
          <cell r="E20">
            <v>509</v>
          </cell>
          <cell r="F20">
            <v>5926.38</v>
          </cell>
          <cell r="G20">
            <v>348121.57</v>
          </cell>
          <cell r="H20">
            <v>1560.5</v>
          </cell>
          <cell r="I20">
            <v>9954784.040000001</v>
          </cell>
        </row>
        <row r="21">
          <cell r="A21" t="str">
            <v>0230</v>
          </cell>
          <cell r="B21" t="str">
            <v>BACA</v>
          </cell>
          <cell r="C21" t="str">
            <v>WALSH</v>
          </cell>
          <cell r="D21">
            <v>189.8</v>
          </cell>
          <cell r="E21">
            <v>73</v>
          </cell>
          <cell r="F21">
            <v>9377.51</v>
          </cell>
          <cell r="G21">
            <v>78724.210000000006</v>
          </cell>
          <cell r="H21">
            <v>162</v>
          </cell>
          <cell r="I21">
            <v>1858575.85</v>
          </cell>
        </row>
        <row r="22">
          <cell r="A22" t="str">
            <v>0240</v>
          </cell>
          <cell r="B22" t="str">
            <v>BACA</v>
          </cell>
          <cell r="C22" t="str">
            <v>PRITCHETT</v>
          </cell>
          <cell r="D22">
            <v>68.5</v>
          </cell>
          <cell r="E22">
            <v>32</v>
          </cell>
          <cell r="F22">
            <v>11571.42</v>
          </cell>
          <cell r="G22">
            <v>42582.82</v>
          </cell>
          <cell r="H22">
            <v>67</v>
          </cell>
          <cell r="I22">
            <v>835225</v>
          </cell>
        </row>
        <row r="23">
          <cell r="A23" t="str">
            <v>0250</v>
          </cell>
          <cell r="B23" t="str">
            <v>BACA</v>
          </cell>
          <cell r="C23" t="str">
            <v>SPRINGFIELD</v>
          </cell>
          <cell r="D23">
            <v>313.3</v>
          </cell>
          <cell r="E23">
            <v>160</v>
          </cell>
          <cell r="F23">
            <v>7436.32</v>
          </cell>
          <cell r="G23">
            <v>136828.26999999999</v>
          </cell>
          <cell r="H23">
            <v>290.5</v>
          </cell>
          <cell r="I23">
            <v>2466627.02</v>
          </cell>
        </row>
        <row r="24">
          <cell r="A24" t="str">
            <v>0260</v>
          </cell>
          <cell r="B24" t="str">
            <v>BACA</v>
          </cell>
          <cell r="C24" t="str">
            <v>VILAS</v>
          </cell>
          <cell r="D24">
            <v>472</v>
          </cell>
          <cell r="E24">
            <v>114</v>
          </cell>
          <cell r="F24">
            <v>6152.49</v>
          </cell>
          <cell r="G24">
            <v>80659.08</v>
          </cell>
          <cell r="H24">
            <v>476.9</v>
          </cell>
          <cell r="I24">
            <v>2824497.97</v>
          </cell>
        </row>
        <row r="25">
          <cell r="A25" t="str">
            <v>0270</v>
          </cell>
          <cell r="B25" t="str">
            <v>BACA</v>
          </cell>
          <cell r="C25" t="str">
            <v>CAMPO</v>
          </cell>
          <cell r="D25">
            <v>71.3</v>
          </cell>
          <cell r="E25">
            <v>27</v>
          </cell>
          <cell r="F25">
            <v>11510.59</v>
          </cell>
          <cell r="G25">
            <v>35740.379999999997</v>
          </cell>
          <cell r="H25">
            <v>69.5</v>
          </cell>
          <cell r="I25">
            <v>856445.43999999994</v>
          </cell>
        </row>
        <row r="26">
          <cell r="A26" t="str">
            <v>0290</v>
          </cell>
          <cell r="B26" t="str">
            <v>BENT</v>
          </cell>
          <cell r="C26" t="str">
            <v>LAS ANIMAS</v>
          </cell>
          <cell r="D26">
            <v>570.4</v>
          </cell>
          <cell r="E26">
            <v>350</v>
          </cell>
          <cell r="F26">
            <v>6053.11</v>
          </cell>
          <cell r="G26">
            <v>352073.38</v>
          </cell>
          <cell r="H26">
            <v>552</v>
          </cell>
          <cell r="I26">
            <v>3803310.76</v>
          </cell>
        </row>
        <row r="27">
          <cell r="A27" t="str">
            <v>0310</v>
          </cell>
          <cell r="B27" t="str">
            <v>BENT</v>
          </cell>
          <cell r="C27" t="str">
            <v>MCCLAVE</v>
          </cell>
          <cell r="D27">
            <v>250.8</v>
          </cell>
          <cell r="E27">
            <v>107</v>
          </cell>
          <cell r="F27">
            <v>8047.19</v>
          </cell>
          <cell r="G27">
            <v>99020.61</v>
          </cell>
          <cell r="H27">
            <v>235.5</v>
          </cell>
          <cell r="I27">
            <v>2117254.64</v>
          </cell>
        </row>
        <row r="28">
          <cell r="A28" t="str">
            <v>0470</v>
          </cell>
          <cell r="B28" t="str">
            <v>BOULDER</v>
          </cell>
          <cell r="C28" t="str">
            <v>ST VRAIN</v>
          </cell>
          <cell r="D28">
            <v>21324</v>
          </cell>
          <cell r="E28">
            <v>5383</v>
          </cell>
          <cell r="F28">
            <v>5864.51</v>
          </cell>
          <cell r="G28">
            <v>3630398.12</v>
          </cell>
          <cell r="H28">
            <v>21283.1</v>
          </cell>
          <cell r="I28">
            <v>128685296.53</v>
          </cell>
        </row>
        <row r="29">
          <cell r="A29" t="str">
            <v>0480</v>
          </cell>
          <cell r="B29" t="str">
            <v>BOULDER</v>
          </cell>
          <cell r="C29" t="str">
            <v>BOULDER</v>
          </cell>
          <cell r="D29">
            <v>27081</v>
          </cell>
          <cell r="E29">
            <v>3837</v>
          </cell>
          <cell r="F29">
            <v>6001.86</v>
          </cell>
          <cell r="G29">
            <v>2648349.7400000002</v>
          </cell>
          <cell r="H29">
            <v>27069</v>
          </cell>
          <cell r="I29">
            <v>165184659.56999999</v>
          </cell>
        </row>
        <row r="30">
          <cell r="A30" t="str">
            <v>0490</v>
          </cell>
          <cell r="B30" t="str">
            <v>CHAFFEE</v>
          </cell>
          <cell r="C30" t="str">
            <v>BUENA VISTA</v>
          </cell>
          <cell r="D30">
            <v>946.4</v>
          </cell>
          <cell r="E30">
            <v>207</v>
          </cell>
          <cell r="F30">
            <v>6136.02</v>
          </cell>
          <cell r="G30">
            <v>146067.88</v>
          </cell>
          <cell r="H30">
            <v>924</v>
          </cell>
          <cell r="I30">
            <v>5953194.0700000003</v>
          </cell>
        </row>
        <row r="31">
          <cell r="A31" t="str">
            <v>0500</v>
          </cell>
          <cell r="B31" t="str">
            <v>CHAFFEE</v>
          </cell>
          <cell r="C31" t="str">
            <v>SALIDA</v>
          </cell>
          <cell r="D31">
            <v>1174</v>
          </cell>
          <cell r="E31">
            <v>376</v>
          </cell>
          <cell r="F31">
            <v>5925.69</v>
          </cell>
          <cell r="G31">
            <v>256966.62</v>
          </cell>
          <cell r="H31">
            <v>1160.0999999999999</v>
          </cell>
          <cell r="I31">
            <v>7213728.8300000001</v>
          </cell>
        </row>
        <row r="32">
          <cell r="A32" t="str">
            <v>0510</v>
          </cell>
          <cell r="B32" t="str">
            <v>CHEYENNE</v>
          </cell>
          <cell r="C32" t="str">
            <v>KIT CARSON</v>
          </cell>
          <cell r="D32">
            <v>104.5</v>
          </cell>
          <cell r="E32">
            <v>65</v>
          </cell>
          <cell r="F32">
            <v>10833.13</v>
          </cell>
          <cell r="G32">
            <v>80977.67</v>
          </cell>
          <cell r="H32">
            <v>97.5</v>
          </cell>
          <cell r="I32">
            <v>1213040.1299999999</v>
          </cell>
        </row>
        <row r="33">
          <cell r="A33" t="str">
            <v>0520</v>
          </cell>
          <cell r="B33" t="str">
            <v>CHEYENNE</v>
          </cell>
          <cell r="C33" t="str">
            <v>CHEYENNE</v>
          </cell>
          <cell r="D33">
            <v>242.6</v>
          </cell>
          <cell r="E33">
            <v>71</v>
          </cell>
          <cell r="F33">
            <v>8626.76</v>
          </cell>
          <cell r="G33">
            <v>70437.52</v>
          </cell>
          <cell r="H33">
            <v>234.5</v>
          </cell>
          <cell r="I33">
            <v>2163290.2999999998</v>
          </cell>
        </row>
        <row r="34">
          <cell r="A34" t="str">
            <v>0540</v>
          </cell>
          <cell r="B34" t="str">
            <v>CLEAR CREEK</v>
          </cell>
          <cell r="C34" t="str">
            <v>CLEAR CREEK</v>
          </cell>
          <cell r="D34">
            <v>1100.5999999999999</v>
          </cell>
          <cell r="E34">
            <v>172</v>
          </cell>
          <cell r="F34">
            <v>6216.36</v>
          </cell>
          <cell r="G34">
            <v>122959.52</v>
          </cell>
          <cell r="H34">
            <v>1018.6</v>
          </cell>
          <cell r="I34">
            <v>6964680.6499999994</v>
          </cell>
        </row>
        <row r="35">
          <cell r="A35" t="str">
            <v>0550</v>
          </cell>
          <cell r="B35" t="str">
            <v>CONEJOS</v>
          </cell>
          <cell r="C35" t="str">
            <v>NORTH CONEJOS</v>
          </cell>
          <cell r="D35">
            <v>1170.9000000000001</v>
          </cell>
          <cell r="E35">
            <v>664</v>
          </cell>
          <cell r="F35">
            <v>5725.84</v>
          </cell>
          <cell r="G35">
            <v>598611.22</v>
          </cell>
          <cell r="H35">
            <v>1115.2</v>
          </cell>
          <cell r="I35">
            <v>7302150.6600000001</v>
          </cell>
        </row>
        <row r="36">
          <cell r="A36" t="str">
            <v>0560</v>
          </cell>
          <cell r="B36" t="str">
            <v>CONEJOS</v>
          </cell>
          <cell r="C36" t="str">
            <v>SANFORD</v>
          </cell>
          <cell r="D36">
            <v>329.9</v>
          </cell>
          <cell r="E36">
            <v>136</v>
          </cell>
          <cell r="F36">
            <v>7409.2</v>
          </cell>
          <cell r="G36">
            <v>115879.86</v>
          </cell>
          <cell r="H36">
            <v>305.5</v>
          </cell>
          <cell r="I36">
            <v>2560174.2799999998</v>
          </cell>
        </row>
        <row r="37">
          <cell r="A37" t="str">
            <v>0580</v>
          </cell>
          <cell r="B37" t="str">
            <v>CONEJOS</v>
          </cell>
          <cell r="C37" t="str">
            <v>SOUTH CONEJOS</v>
          </cell>
          <cell r="D37">
            <v>316.89999999999998</v>
          </cell>
          <cell r="E37">
            <v>178</v>
          </cell>
          <cell r="F37">
            <v>7582.22</v>
          </cell>
          <cell r="G37">
            <v>155208.04</v>
          </cell>
          <cell r="H37">
            <v>307.10000000000002</v>
          </cell>
          <cell r="I37">
            <v>2558013.4900000002</v>
          </cell>
        </row>
        <row r="38">
          <cell r="A38" t="str">
            <v>0640</v>
          </cell>
          <cell r="B38" t="str">
            <v>COSTILLA</v>
          </cell>
          <cell r="C38" t="str">
            <v>CENTENNIAL</v>
          </cell>
          <cell r="D38">
            <v>261.3</v>
          </cell>
          <cell r="E38">
            <v>166</v>
          </cell>
          <cell r="F38">
            <v>8093.08</v>
          </cell>
          <cell r="G38">
            <v>154496.81</v>
          </cell>
          <cell r="H38">
            <v>249</v>
          </cell>
          <cell r="I38">
            <v>2269217.46</v>
          </cell>
        </row>
        <row r="39">
          <cell r="A39" t="str">
            <v>0740</v>
          </cell>
          <cell r="B39" t="str">
            <v>COSTILLA</v>
          </cell>
          <cell r="C39" t="str">
            <v>SIERRA GRANDE</v>
          </cell>
          <cell r="D39">
            <v>297</v>
          </cell>
          <cell r="E39">
            <v>192</v>
          </cell>
          <cell r="F39">
            <v>7688.8</v>
          </cell>
          <cell r="G39">
            <v>169768.68</v>
          </cell>
          <cell r="H39">
            <v>287.39999999999998</v>
          </cell>
          <cell r="I39">
            <v>2453342.02</v>
          </cell>
        </row>
        <row r="40">
          <cell r="A40" t="str">
            <v>0770</v>
          </cell>
          <cell r="B40" t="str">
            <v>CROWLEY</v>
          </cell>
          <cell r="C40" t="str">
            <v>CROWLEY</v>
          </cell>
          <cell r="D40">
            <v>553</v>
          </cell>
          <cell r="E40">
            <v>320</v>
          </cell>
          <cell r="F40">
            <v>6260.85</v>
          </cell>
          <cell r="G40">
            <v>310227.93</v>
          </cell>
          <cell r="H40">
            <v>548.29999999999995</v>
          </cell>
          <cell r="I40">
            <v>3772477.91</v>
          </cell>
        </row>
        <row r="41">
          <cell r="A41" t="str">
            <v>0860</v>
          </cell>
          <cell r="B41" t="str">
            <v>CUSTER</v>
          </cell>
          <cell r="C41" t="str">
            <v>WESTCLIFFE</v>
          </cell>
          <cell r="D41">
            <v>495.5</v>
          </cell>
          <cell r="E41">
            <v>131</v>
          </cell>
          <cell r="F41">
            <v>6479.2</v>
          </cell>
          <cell r="G41">
            <v>97609.16</v>
          </cell>
          <cell r="H41">
            <v>491.6</v>
          </cell>
          <cell r="I41">
            <v>3308053.12</v>
          </cell>
        </row>
        <row r="42">
          <cell r="A42" t="str">
            <v>0870</v>
          </cell>
          <cell r="B42" t="str">
            <v>DELTA</v>
          </cell>
          <cell r="C42" t="str">
            <v>DELTA</v>
          </cell>
          <cell r="D42">
            <v>4952</v>
          </cell>
          <cell r="E42">
            <v>1662</v>
          </cell>
          <cell r="F42">
            <v>5662.37</v>
          </cell>
          <cell r="G42">
            <v>1090181.96</v>
          </cell>
          <cell r="H42">
            <v>4946.5</v>
          </cell>
          <cell r="I42">
            <v>29130219.960000001</v>
          </cell>
        </row>
        <row r="43">
          <cell r="A43" t="str">
            <v>0880</v>
          </cell>
          <cell r="B43" t="str">
            <v>DENVER</v>
          </cell>
          <cell r="C43" t="str">
            <v>DENVER</v>
          </cell>
          <cell r="D43">
            <v>68383.5</v>
          </cell>
          <cell r="E43">
            <v>43623</v>
          </cell>
          <cell r="F43">
            <v>5912.83</v>
          </cell>
          <cell r="G43">
            <v>46943423.600000001</v>
          </cell>
          <cell r="H43">
            <v>66690.3</v>
          </cell>
          <cell r="I43">
            <v>451206527.88999999</v>
          </cell>
        </row>
        <row r="44">
          <cell r="A44" t="str">
            <v>0890</v>
          </cell>
          <cell r="B44" t="str">
            <v>DOLORES</v>
          </cell>
          <cell r="C44" t="str">
            <v>DOLORES</v>
          </cell>
          <cell r="D44">
            <v>253.5</v>
          </cell>
          <cell r="E44">
            <v>71</v>
          </cell>
          <cell r="F44">
            <v>8696.86</v>
          </cell>
          <cell r="G44">
            <v>71009.87</v>
          </cell>
          <cell r="H44">
            <v>244</v>
          </cell>
          <cell r="I44">
            <v>2275664.16</v>
          </cell>
        </row>
        <row r="45">
          <cell r="A45" t="str">
            <v>0900</v>
          </cell>
          <cell r="B45" t="str">
            <v>DOUGLAS</v>
          </cell>
          <cell r="C45" t="str">
            <v>DOUGLAS</v>
          </cell>
          <cell r="D45">
            <v>43983</v>
          </cell>
          <cell r="E45">
            <v>1802</v>
          </cell>
          <cell r="F45">
            <v>5917.23</v>
          </cell>
          <cell r="G45">
            <v>1226227.42</v>
          </cell>
          <cell r="H45">
            <v>44076.2</v>
          </cell>
          <cell r="I45">
            <v>261483721.00999999</v>
          </cell>
        </row>
        <row r="46">
          <cell r="A46" t="str">
            <v>0910</v>
          </cell>
          <cell r="B46" t="str">
            <v>EAGLE</v>
          </cell>
          <cell r="C46" t="str">
            <v>EAGLE</v>
          </cell>
          <cell r="D46">
            <v>4974.5</v>
          </cell>
          <cell r="E46">
            <v>1284</v>
          </cell>
          <cell r="F46">
            <v>6186.17</v>
          </cell>
          <cell r="G46">
            <v>913449.56</v>
          </cell>
          <cell r="H46">
            <v>4956</v>
          </cell>
          <cell r="I46">
            <v>31686541.919999998</v>
          </cell>
        </row>
        <row r="47">
          <cell r="A47" t="str">
            <v>0920</v>
          </cell>
          <cell r="B47" t="str">
            <v>ELBERT</v>
          </cell>
          <cell r="C47" t="str">
            <v>ELIZABETH</v>
          </cell>
          <cell r="D47">
            <v>2758</v>
          </cell>
          <cell r="E47">
            <v>150</v>
          </cell>
          <cell r="F47">
            <v>5973.78</v>
          </cell>
          <cell r="G47">
            <v>103047.71</v>
          </cell>
          <cell r="H47">
            <v>2737.4</v>
          </cell>
          <cell r="I47">
            <v>16578732.99</v>
          </cell>
        </row>
        <row r="48">
          <cell r="A48" t="str">
            <v>0930</v>
          </cell>
          <cell r="B48" t="str">
            <v>ELBERT</v>
          </cell>
          <cell r="C48" t="str">
            <v>KIOWA</v>
          </cell>
          <cell r="D48">
            <v>403.1</v>
          </cell>
          <cell r="E48">
            <v>50</v>
          </cell>
          <cell r="F48">
            <v>7380.32</v>
          </cell>
          <cell r="G48">
            <v>42436.83</v>
          </cell>
          <cell r="H48">
            <v>379</v>
          </cell>
          <cell r="I48">
            <v>3017442.84</v>
          </cell>
        </row>
        <row r="49">
          <cell r="A49" t="str">
            <v>0940</v>
          </cell>
          <cell r="B49" t="str">
            <v>ELBERT</v>
          </cell>
          <cell r="C49" t="str">
            <v>BIG SANDY</v>
          </cell>
          <cell r="D49">
            <v>307.10000000000002</v>
          </cell>
          <cell r="E49">
            <v>114</v>
          </cell>
          <cell r="F49">
            <v>8189.32</v>
          </cell>
          <cell r="G49">
            <v>107362.04</v>
          </cell>
          <cell r="H49">
            <v>289.5</v>
          </cell>
          <cell r="I49">
            <v>2622303.5</v>
          </cell>
        </row>
        <row r="50">
          <cell r="A50" t="str">
            <v>0950</v>
          </cell>
          <cell r="B50" t="str">
            <v>ELBERT</v>
          </cell>
          <cell r="C50" t="str">
            <v>ELBERT</v>
          </cell>
          <cell r="D50">
            <v>272.2</v>
          </cell>
          <cell r="E50">
            <v>16</v>
          </cell>
          <cell r="F50">
            <v>8562.7099999999991</v>
          </cell>
          <cell r="G50">
            <v>15755.4</v>
          </cell>
          <cell r="H50">
            <v>268</v>
          </cell>
          <cell r="I50">
            <v>2346526.36</v>
          </cell>
        </row>
        <row r="51">
          <cell r="A51" t="str">
            <v>0960</v>
          </cell>
          <cell r="B51" t="str">
            <v>ELBERT</v>
          </cell>
          <cell r="C51" t="str">
            <v>AGATE</v>
          </cell>
          <cell r="D51">
            <v>93</v>
          </cell>
          <cell r="E51">
            <v>37</v>
          </cell>
          <cell r="F51">
            <v>11968.16</v>
          </cell>
          <cell r="G51">
            <v>50924.5</v>
          </cell>
          <cell r="H51">
            <v>92</v>
          </cell>
          <cell r="I51">
            <v>1163963</v>
          </cell>
        </row>
        <row r="52">
          <cell r="A52" t="str">
            <v>0970</v>
          </cell>
          <cell r="B52" t="str">
            <v>EL PASO</v>
          </cell>
          <cell r="C52" t="str">
            <v>CALHAN</v>
          </cell>
          <cell r="D52">
            <v>696.5</v>
          </cell>
          <cell r="E52">
            <v>186</v>
          </cell>
          <cell r="F52">
            <v>6546.49</v>
          </cell>
          <cell r="G52">
            <v>140029.47</v>
          </cell>
          <cell r="H52">
            <v>683.9</v>
          </cell>
          <cell r="I52">
            <v>4699661.29</v>
          </cell>
        </row>
        <row r="53">
          <cell r="A53" t="str">
            <v>0980</v>
          </cell>
          <cell r="B53" t="str">
            <v>EL PASO</v>
          </cell>
          <cell r="C53" t="str">
            <v>HARRISON</v>
          </cell>
          <cell r="D53">
            <v>10315.200000000001</v>
          </cell>
          <cell r="E53">
            <v>5788</v>
          </cell>
          <cell r="F53">
            <v>5737.03</v>
          </cell>
          <cell r="G53">
            <v>5064506.32</v>
          </cell>
          <cell r="H53">
            <v>10103.799999999999</v>
          </cell>
          <cell r="I53">
            <v>64243094.810000002</v>
          </cell>
        </row>
        <row r="54">
          <cell r="A54" t="str">
            <v>0990</v>
          </cell>
          <cell r="B54" t="str">
            <v>EL PASO</v>
          </cell>
          <cell r="C54" t="str">
            <v>WIDEFIELD</v>
          </cell>
          <cell r="D54">
            <v>8070.1</v>
          </cell>
          <cell r="E54">
            <v>2057</v>
          </cell>
          <cell r="F54">
            <v>5601.73</v>
          </cell>
          <cell r="G54">
            <v>1325116.93</v>
          </cell>
          <cell r="H54">
            <v>7977.5</v>
          </cell>
          <cell r="I54">
            <v>46531627.629999995</v>
          </cell>
        </row>
        <row r="55">
          <cell r="A55" t="str">
            <v>1000</v>
          </cell>
          <cell r="B55" t="str">
            <v>EL PASO</v>
          </cell>
          <cell r="C55" t="str">
            <v>FOUNTAIN</v>
          </cell>
          <cell r="D55">
            <v>5804.5</v>
          </cell>
          <cell r="E55">
            <v>1338</v>
          </cell>
          <cell r="F55">
            <v>5640.56</v>
          </cell>
          <cell r="G55">
            <v>867912.36</v>
          </cell>
          <cell r="H55">
            <v>5781</v>
          </cell>
          <cell r="I55">
            <v>33608520.049999997</v>
          </cell>
        </row>
        <row r="56">
          <cell r="A56" t="str">
            <v>1010</v>
          </cell>
          <cell r="B56" t="str">
            <v>EL PASO</v>
          </cell>
          <cell r="C56" t="str">
            <v>COLORADO SPRINGS</v>
          </cell>
          <cell r="D56">
            <v>30194.6</v>
          </cell>
          <cell r="E56">
            <v>11216</v>
          </cell>
          <cell r="F56">
            <v>5750.17</v>
          </cell>
          <cell r="G56">
            <v>7686876.2199999997</v>
          </cell>
          <cell r="H56">
            <v>29690.3</v>
          </cell>
          <cell r="I56">
            <v>181311013.34</v>
          </cell>
        </row>
        <row r="57">
          <cell r="A57" t="str">
            <v>1020</v>
          </cell>
          <cell r="B57" t="str">
            <v>EL PASO</v>
          </cell>
          <cell r="C57" t="str">
            <v>CHEYENNE MOUNTAIN</v>
          </cell>
          <cell r="D57">
            <v>4319</v>
          </cell>
          <cell r="E57">
            <v>306</v>
          </cell>
          <cell r="F57">
            <v>5723.05</v>
          </cell>
          <cell r="G57">
            <v>201394.3</v>
          </cell>
          <cell r="H57">
            <v>4367</v>
          </cell>
          <cell r="I57">
            <v>24919268.630000003</v>
          </cell>
        </row>
        <row r="58">
          <cell r="A58" t="str">
            <v>1030</v>
          </cell>
          <cell r="B58" t="str">
            <v>EL PASO</v>
          </cell>
          <cell r="C58" t="str">
            <v>MANITOU SPRINGS</v>
          </cell>
          <cell r="D58">
            <v>1297.5</v>
          </cell>
          <cell r="E58">
            <v>218</v>
          </cell>
          <cell r="F58">
            <v>6128.59</v>
          </cell>
          <cell r="G58">
            <v>153643.72</v>
          </cell>
          <cell r="H58">
            <v>1285.4000000000001</v>
          </cell>
          <cell r="I58">
            <v>8105487.5099999998</v>
          </cell>
        </row>
        <row r="59">
          <cell r="A59" t="str">
            <v>1040</v>
          </cell>
          <cell r="B59" t="str">
            <v>EL PASO</v>
          </cell>
          <cell r="C59" t="str">
            <v>ACADEMY</v>
          </cell>
          <cell r="D59">
            <v>19360</v>
          </cell>
          <cell r="E59">
            <v>889</v>
          </cell>
          <cell r="F59">
            <v>5784.2</v>
          </cell>
          <cell r="G59">
            <v>591347.81000000006</v>
          </cell>
          <cell r="H59">
            <v>19524.599999999999</v>
          </cell>
          <cell r="I59">
            <v>112573482.72</v>
          </cell>
        </row>
        <row r="60">
          <cell r="A60" t="str">
            <v>1050</v>
          </cell>
          <cell r="B60" t="str">
            <v>EL PASO</v>
          </cell>
          <cell r="C60" t="str">
            <v>ELLICOTT</v>
          </cell>
          <cell r="D60">
            <v>932</v>
          </cell>
          <cell r="E60">
            <v>383</v>
          </cell>
          <cell r="F60">
            <v>6246.76</v>
          </cell>
          <cell r="G60">
            <v>292522.74</v>
          </cell>
          <cell r="H60">
            <v>947.9</v>
          </cell>
          <cell r="I60">
            <v>6114506.1999999993</v>
          </cell>
        </row>
        <row r="61">
          <cell r="A61" t="str">
            <v>1060</v>
          </cell>
          <cell r="B61" t="str">
            <v>EL PASO</v>
          </cell>
          <cell r="C61" t="str">
            <v>PEYTON</v>
          </cell>
          <cell r="D61">
            <v>623.29999999999995</v>
          </cell>
          <cell r="E61">
            <v>98</v>
          </cell>
          <cell r="F61">
            <v>6636.41</v>
          </cell>
          <cell r="G61">
            <v>74792.36</v>
          </cell>
          <cell r="H61">
            <v>546.20000000000005</v>
          </cell>
          <cell r="I61">
            <v>4210320.12</v>
          </cell>
        </row>
        <row r="62">
          <cell r="A62" t="str">
            <v>1070</v>
          </cell>
          <cell r="B62" t="str">
            <v>EL PASO</v>
          </cell>
          <cell r="C62" t="str">
            <v>HANOVER</v>
          </cell>
          <cell r="D62">
            <v>303.60000000000002</v>
          </cell>
          <cell r="E62">
            <v>125</v>
          </cell>
          <cell r="F62">
            <v>8065.66</v>
          </cell>
          <cell r="G62">
            <v>115943.91</v>
          </cell>
          <cell r="H62">
            <v>294.5</v>
          </cell>
          <cell r="I62">
            <v>2564679.2799999998</v>
          </cell>
        </row>
        <row r="63">
          <cell r="A63" t="str">
            <v>1080</v>
          </cell>
          <cell r="B63" t="str">
            <v>EL PASO</v>
          </cell>
          <cell r="C63" t="str">
            <v>LEWIS-PALMER</v>
          </cell>
          <cell r="D63">
            <v>5557</v>
          </cell>
          <cell r="E63">
            <v>200</v>
          </cell>
          <cell r="F63">
            <v>5814.64</v>
          </cell>
          <cell r="G63">
            <v>133736.65</v>
          </cell>
          <cell r="H63">
            <v>5555.2</v>
          </cell>
          <cell r="I63">
            <v>32445673.489999998</v>
          </cell>
        </row>
        <row r="64">
          <cell r="A64" t="str">
            <v>1110</v>
          </cell>
          <cell r="B64" t="str">
            <v>EL PASO</v>
          </cell>
          <cell r="C64" t="str">
            <v>FALCON</v>
          </cell>
          <cell r="D64">
            <v>10638</v>
          </cell>
          <cell r="E64">
            <v>1072</v>
          </cell>
          <cell r="F64">
            <v>5733.01</v>
          </cell>
          <cell r="G64">
            <v>706765.88</v>
          </cell>
          <cell r="H64">
            <v>10602.2</v>
          </cell>
          <cell r="I64">
            <v>61694561.410000004</v>
          </cell>
        </row>
        <row r="65">
          <cell r="A65" t="str">
            <v>1120</v>
          </cell>
          <cell r="B65" t="str">
            <v>EL PASO</v>
          </cell>
          <cell r="C65" t="str">
            <v>EDISON</v>
          </cell>
          <cell r="D65">
            <v>131.80000000000001</v>
          </cell>
          <cell r="E65">
            <v>19</v>
          </cell>
          <cell r="F65">
            <v>11118.71</v>
          </cell>
          <cell r="G65">
            <v>24294.38</v>
          </cell>
          <cell r="H65">
            <v>127.5</v>
          </cell>
          <cell r="I65">
            <v>1324133.97</v>
          </cell>
        </row>
        <row r="66">
          <cell r="A66" t="str">
            <v>1130</v>
          </cell>
          <cell r="B66" t="str">
            <v>EL PASO</v>
          </cell>
          <cell r="C66" t="str">
            <v>MIAMI-YODER</v>
          </cell>
          <cell r="D66">
            <v>383.1</v>
          </cell>
          <cell r="E66">
            <v>172</v>
          </cell>
          <cell r="F66">
            <v>7300.31</v>
          </cell>
          <cell r="G66">
            <v>144400.19</v>
          </cell>
          <cell r="H66">
            <v>369</v>
          </cell>
          <cell r="I66">
            <v>2934704.89</v>
          </cell>
        </row>
        <row r="67">
          <cell r="A67" t="str">
            <v>1140</v>
          </cell>
          <cell r="B67" t="str">
            <v>FREMONT</v>
          </cell>
          <cell r="C67" t="str">
            <v>CANON CITY</v>
          </cell>
          <cell r="D67">
            <v>4107.3999999999996</v>
          </cell>
          <cell r="E67">
            <v>1394</v>
          </cell>
          <cell r="F67">
            <v>5488.96</v>
          </cell>
          <cell r="G67">
            <v>891991.78</v>
          </cell>
          <cell r="H67">
            <v>4005.2</v>
          </cell>
          <cell r="I67">
            <v>23438351.489999998</v>
          </cell>
        </row>
        <row r="68">
          <cell r="A68" t="str">
            <v>1150</v>
          </cell>
          <cell r="B68" t="str">
            <v>FREMONT</v>
          </cell>
          <cell r="C68" t="str">
            <v>FLORENCE</v>
          </cell>
          <cell r="D68">
            <v>1826.1</v>
          </cell>
          <cell r="E68">
            <v>683</v>
          </cell>
          <cell r="F68">
            <v>5657.25</v>
          </cell>
          <cell r="G68">
            <v>462631.23</v>
          </cell>
          <cell r="H68">
            <v>1783.5</v>
          </cell>
          <cell r="I68">
            <v>10793334.25</v>
          </cell>
        </row>
        <row r="69">
          <cell r="A69" t="str">
            <v>1160</v>
          </cell>
          <cell r="B69" t="str">
            <v>FREMONT</v>
          </cell>
          <cell r="C69" t="str">
            <v>COTOPAXI</v>
          </cell>
          <cell r="D69">
            <v>357</v>
          </cell>
          <cell r="E69">
            <v>128</v>
          </cell>
          <cell r="F69">
            <v>7303.87</v>
          </cell>
          <cell r="G69">
            <v>107513.02</v>
          </cell>
          <cell r="H69">
            <v>354</v>
          </cell>
          <cell r="I69">
            <v>2649593.4700000002</v>
          </cell>
        </row>
        <row r="70">
          <cell r="A70" t="str">
            <v>1180</v>
          </cell>
          <cell r="B70" t="str">
            <v>GARFIELD</v>
          </cell>
          <cell r="C70" t="str">
            <v>ROARING FORK</v>
          </cell>
          <cell r="D70">
            <v>4847.5</v>
          </cell>
          <cell r="E70">
            <v>1263</v>
          </cell>
          <cell r="F70">
            <v>6142.56</v>
          </cell>
          <cell r="G70">
            <v>892176.56</v>
          </cell>
          <cell r="H70">
            <v>4741.7</v>
          </cell>
          <cell r="I70">
            <v>30668250.559999999</v>
          </cell>
        </row>
        <row r="71">
          <cell r="A71" t="str">
            <v>1195</v>
          </cell>
          <cell r="B71" t="str">
            <v>GARFIELD</v>
          </cell>
          <cell r="C71" t="str">
            <v>RIFLE</v>
          </cell>
          <cell r="D71">
            <v>3704.5</v>
          </cell>
          <cell r="E71">
            <v>1194</v>
          </cell>
          <cell r="F71">
            <v>5722.65</v>
          </cell>
          <cell r="G71">
            <v>789377.89</v>
          </cell>
          <cell r="H71">
            <v>3625.8</v>
          </cell>
          <cell r="I71">
            <v>21988925.91</v>
          </cell>
        </row>
        <row r="72">
          <cell r="A72" t="str">
            <v>1220</v>
          </cell>
          <cell r="B72" t="str">
            <v>GARFIELD</v>
          </cell>
          <cell r="C72" t="str">
            <v>PARACHUTE</v>
          </cell>
          <cell r="D72">
            <v>963</v>
          </cell>
          <cell r="E72">
            <v>388</v>
          </cell>
          <cell r="F72">
            <v>6284.76</v>
          </cell>
          <cell r="G72">
            <v>300514.67</v>
          </cell>
          <cell r="H72">
            <v>943.1</v>
          </cell>
          <cell r="I72">
            <v>6352742.4300000006</v>
          </cell>
        </row>
        <row r="73">
          <cell r="A73" t="str">
            <v>1330</v>
          </cell>
          <cell r="B73" t="str">
            <v>GILPIN</v>
          </cell>
          <cell r="C73" t="str">
            <v>GILPIN</v>
          </cell>
          <cell r="D73">
            <v>361.9</v>
          </cell>
          <cell r="E73">
            <v>40</v>
          </cell>
          <cell r="F73">
            <v>7868.18</v>
          </cell>
          <cell r="G73">
            <v>36193.64</v>
          </cell>
          <cell r="H73">
            <v>319.10000000000002</v>
          </cell>
          <cell r="I73">
            <v>2883688.76</v>
          </cell>
        </row>
        <row r="74">
          <cell r="A74" t="str">
            <v>1340</v>
          </cell>
          <cell r="B74" t="str">
            <v>GRAND</v>
          </cell>
          <cell r="C74" t="str">
            <v>WEST GRAND</v>
          </cell>
          <cell r="D74">
            <v>509</v>
          </cell>
          <cell r="E74">
            <v>139</v>
          </cell>
          <cell r="F74">
            <v>6900.68</v>
          </cell>
          <cell r="G74">
            <v>110307.41</v>
          </cell>
          <cell r="H74">
            <v>503</v>
          </cell>
          <cell r="I74">
            <v>3622754.69</v>
          </cell>
        </row>
        <row r="75">
          <cell r="A75" t="str">
            <v>1350</v>
          </cell>
          <cell r="B75" t="str">
            <v>GRAND</v>
          </cell>
          <cell r="C75" t="str">
            <v>EAST GRAND</v>
          </cell>
          <cell r="D75">
            <v>1259.9000000000001</v>
          </cell>
          <cell r="E75">
            <v>128</v>
          </cell>
          <cell r="F75">
            <v>6045.65</v>
          </cell>
          <cell r="G75">
            <v>88992.02</v>
          </cell>
          <cell r="H75">
            <v>1233.5</v>
          </cell>
          <cell r="I75">
            <v>7705910.7199999997</v>
          </cell>
        </row>
        <row r="76">
          <cell r="A76" t="str">
            <v>1360</v>
          </cell>
          <cell r="B76" t="str">
            <v>GUNNISON</v>
          </cell>
          <cell r="C76" t="str">
            <v>GUNNISON</v>
          </cell>
          <cell r="D76">
            <v>1559.5</v>
          </cell>
          <cell r="E76">
            <v>215</v>
          </cell>
          <cell r="F76">
            <v>6085.73</v>
          </cell>
          <cell r="G76">
            <v>150469.56</v>
          </cell>
          <cell r="H76">
            <v>1499.9</v>
          </cell>
          <cell r="I76">
            <v>9641158.1099999994</v>
          </cell>
        </row>
        <row r="77">
          <cell r="A77" t="str">
            <v>1380</v>
          </cell>
          <cell r="B77" t="str">
            <v>HINSDALE</v>
          </cell>
          <cell r="C77" t="str">
            <v>HINSDALE</v>
          </cell>
          <cell r="D77">
            <v>69.5</v>
          </cell>
          <cell r="E77">
            <v>17</v>
          </cell>
          <cell r="F77">
            <v>12798.54</v>
          </cell>
          <cell r="G77">
            <v>25021.15</v>
          </cell>
          <cell r="H77">
            <v>64.5</v>
          </cell>
          <cell r="I77">
            <v>914519.95</v>
          </cell>
        </row>
        <row r="78">
          <cell r="A78" t="str">
            <v>1390</v>
          </cell>
          <cell r="B78" t="str">
            <v>HUERFANO</v>
          </cell>
          <cell r="C78" t="str">
            <v>HUERFANO</v>
          </cell>
          <cell r="D78">
            <v>688.8</v>
          </cell>
          <cell r="E78">
            <v>379</v>
          </cell>
          <cell r="F78">
            <v>5993.81</v>
          </cell>
          <cell r="G78">
            <v>363770.22</v>
          </cell>
          <cell r="H78">
            <v>623.79999999999995</v>
          </cell>
          <cell r="I78">
            <v>4490170.37</v>
          </cell>
        </row>
        <row r="79">
          <cell r="A79" t="str">
            <v>1400</v>
          </cell>
          <cell r="B79" t="str">
            <v>HUERFANO</v>
          </cell>
          <cell r="C79" t="str">
            <v>LA VETA</v>
          </cell>
          <cell r="D79">
            <v>244</v>
          </cell>
          <cell r="E79">
            <v>106</v>
          </cell>
          <cell r="F79">
            <v>8255.5400000000009</v>
          </cell>
          <cell r="G79">
            <v>100635</v>
          </cell>
          <cell r="H79">
            <v>239.5</v>
          </cell>
          <cell r="I79">
            <v>2114986.0099999998</v>
          </cell>
        </row>
        <row r="80">
          <cell r="A80" t="str">
            <v>1410</v>
          </cell>
          <cell r="B80" t="str">
            <v>JACKSON</v>
          </cell>
          <cell r="C80" t="str">
            <v>NORTH PARK</v>
          </cell>
          <cell r="D80">
            <v>248.4</v>
          </cell>
          <cell r="E80">
            <v>92</v>
          </cell>
          <cell r="F80">
            <v>8779.9500000000007</v>
          </cell>
          <cell r="G80">
            <v>92891.91</v>
          </cell>
          <cell r="H80">
            <v>227.5</v>
          </cell>
          <cell r="I80">
            <v>2273832.4900000002</v>
          </cell>
        </row>
        <row r="81">
          <cell r="A81" t="str">
            <v>1420</v>
          </cell>
          <cell r="B81" t="str">
            <v>JEFFERSON</v>
          </cell>
          <cell r="C81" t="str">
            <v>JEFFERSON</v>
          </cell>
          <cell r="D81">
            <v>82204.100000000006</v>
          </cell>
          <cell r="E81">
            <v>15608</v>
          </cell>
          <cell r="F81">
            <v>5873.27</v>
          </cell>
          <cell r="G81">
            <v>10542043.960000001</v>
          </cell>
          <cell r="H81">
            <v>80776.600000000006</v>
          </cell>
          <cell r="I81">
            <v>493348651.36000001</v>
          </cell>
        </row>
        <row r="82">
          <cell r="A82" t="str">
            <v>1430</v>
          </cell>
          <cell r="B82" t="str">
            <v>KIOWA</v>
          </cell>
          <cell r="C82" t="str">
            <v>EADS</v>
          </cell>
          <cell r="D82">
            <v>195.1</v>
          </cell>
          <cell r="E82">
            <v>39</v>
          </cell>
          <cell r="F82">
            <v>9143.92</v>
          </cell>
          <cell r="G82">
            <v>41010.47</v>
          </cell>
          <cell r="H82">
            <v>179</v>
          </cell>
          <cell r="I82">
            <v>1824988.57</v>
          </cell>
        </row>
        <row r="83">
          <cell r="A83" t="str">
            <v>1440</v>
          </cell>
          <cell r="B83" t="str">
            <v>KIOWA</v>
          </cell>
          <cell r="C83" t="str">
            <v>PLAINVIEW</v>
          </cell>
          <cell r="D83">
            <v>56.2</v>
          </cell>
          <cell r="E83">
            <v>19</v>
          </cell>
          <cell r="F83">
            <v>11541.59</v>
          </cell>
          <cell r="G83">
            <v>25218.37</v>
          </cell>
          <cell r="H83">
            <v>54</v>
          </cell>
          <cell r="I83">
            <v>673855.53</v>
          </cell>
        </row>
        <row r="84">
          <cell r="A84" t="str">
            <v>1450</v>
          </cell>
          <cell r="B84" t="str">
            <v>KIT CARSON</v>
          </cell>
          <cell r="C84" t="str">
            <v>ARRIBA-FLAGLER</v>
          </cell>
          <cell r="D84">
            <v>217.1</v>
          </cell>
          <cell r="E84">
            <v>79</v>
          </cell>
          <cell r="F84">
            <v>8810.1200000000008</v>
          </cell>
          <cell r="G84">
            <v>80039.98</v>
          </cell>
          <cell r="H84">
            <v>207</v>
          </cell>
          <cell r="I84">
            <v>1992718.09</v>
          </cell>
        </row>
        <row r="85">
          <cell r="A85" t="str">
            <v>1460</v>
          </cell>
          <cell r="B85" t="str">
            <v>KIT CARSON</v>
          </cell>
          <cell r="C85" t="str">
            <v>HI PLAINS</v>
          </cell>
          <cell r="D85">
            <v>115.5</v>
          </cell>
          <cell r="E85">
            <v>33</v>
          </cell>
          <cell r="F85">
            <v>10392.59</v>
          </cell>
          <cell r="G85">
            <v>39439.9</v>
          </cell>
          <cell r="H85">
            <v>113.5</v>
          </cell>
          <cell r="I85">
            <v>1239784.56</v>
          </cell>
        </row>
        <row r="86">
          <cell r="A86" t="str">
            <v>1480</v>
          </cell>
          <cell r="B86" t="str">
            <v>KIT CARSON</v>
          </cell>
          <cell r="C86" t="str">
            <v>STRATTON</v>
          </cell>
          <cell r="D86">
            <v>247.9</v>
          </cell>
          <cell r="E86">
            <v>94</v>
          </cell>
          <cell r="F86">
            <v>8233.4500000000007</v>
          </cell>
          <cell r="G86">
            <v>89003.54</v>
          </cell>
          <cell r="H86">
            <v>228</v>
          </cell>
          <cell r="I86">
            <v>2130074.62</v>
          </cell>
        </row>
        <row r="87">
          <cell r="A87" t="str">
            <v>1490</v>
          </cell>
          <cell r="B87" t="str">
            <v>KIT CARSON</v>
          </cell>
          <cell r="C87" t="str">
            <v>BETHUNE</v>
          </cell>
          <cell r="D87">
            <v>103.3</v>
          </cell>
          <cell r="E87">
            <v>55</v>
          </cell>
          <cell r="F87">
            <v>10938.45</v>
          </cell>
          <cell r="G87">
            <v>69185.67</v>
          </cell>
          <cell r="H87">
            <v>100</v>
          </cell>
          <cell r="I87">
            <v>1199127.06</v>
          </cell>
        </row>
        <row r="88">
          <cell r="A88" t="str">
            <v>1500</v>
          </cell>
          <cell r="B88" t="str">
            <v>KIT CARSON</v>
          </cell>
          <cell r="C88" t="str">
            <v>BURLINGTON</v>
          </cell>
          <cell r="D88">
            <v>766.8</v>
          </cell>
          <cell r="E88">
            <v>289</v>
          </cell>
          <cell r="F88">
            <v>5867.59</v>
          </cell>
          <cell r="G88">
            <v>204962.72</v>
          </cell>
          <cell r="H88">
            <v>735.5</v>
          </cell>
          <cell r="I88">
            <v>4704228.17</v>
          </cell>
        </row>
        <row r="89">
          <cell r="A89" t="str">
            <v>1510</v>
          </cell>
          <cell r="B89" t="str">
            <v>LAKE</v>
          </cell>
          <cell r="C89" t="str">
            <v>LAKE</v>
          </cell>
          <cell r="D89">
            <v>1122.3</v>
          </cell>
          <cell r="E89">
            <v>603</v>
          </cell>
          <cell r="F89">
            <v>6064.03</v>
          </cell>
          <cell r="G89">
            <v>554263.56000000006</v>
          </cell>
          <cell r="H89">
            <v>1060.8</v>
          </cell>
          <cell r="I89">
            <v>7359928.1400000006</v>
          </cell>
        </row>
        <row r="90">
          <cell r="A90" t="str">
            <v>1520</v>
          </cell>
          <cell r="B90" t="str">
            <v>LA PLATA</v>
          </cell>
          <cell r="C90" t="str">
            <v>DURANGO</v>
          </cell>
          <cell r="D90">
            <v>4516.6000000000004</v>
          </cell>
          <cell r="E90">
            <v>790</v>
          </cell>
          <cell r="F90">
            <v>5915.14</v>
          </cell>
          <cell r="G90">
            <v>537390.86</v>
          </cell>
          <cell r="H90">
            <v>4484.2</v>
          </cell>
          <cell r="I90">
            <v>27253731.600000001</v>
          </cell>
        </row>
        <row r="91">
          <cell r="A91" t="str">
            <v>1530</v>
          </cell>
          <cell r="B91" t="str">
            <v>LA PLATA</v>
          </cell>
          <cell r="C91" t="str">
            <v>BAYFIELD</v>
          </cell>
          <cell r="D91">
            <v>1252.5</v>
          </cell>
          <cell r="E91">
            <v>179</v>
          </cell>
          <cell r="F91">
            <v>6247.67</v>
          </cell>
          <cell r="G91">
            <v>128608.21</v>
          </cell>
          <cell r="H91">
            <v>1195.4000000000001</v>
          </cell>
          <cell r="I91">
            <v>7953809.9400000004</v>
          </cell>
        </row>
        <row r="92">
          <cell r="A92" t="str">
            <v>1540</v>
          </cell>
          <cell r="B92" t="str">
            <v>LA PLATA</v>
          </cell>
          <cell r="C92" t="str">
            <v>IGNACIO</v>
          </cell>
          <cell r="D92">
            <v>788.6</v>
          </cell>
          <cell r="E92">
            <v>384</v>
          </cell>
          <cell r="F92">
            <v>6528.18</v>
          </cell>
          <cell r="G92">
            <v>372566.27</v>
          </cell>
          <cell r="H92">
            <v>692.6</v>
          </cell>
          <cell r="I92">
            <v>5520687.7300000004</v>
          </cell>
        </row>
        <row r="93">
          <cell r="A93" t="str">
            <v>1550</v>
          </cell>
          <cell r="B93" t="str">
            <v>LARIMER</v>
          </cell>
          <cell r="C93" t="str">
            <v>POUDRE</v>
          </cell>
          <cell r="D93">
            <v>23716</v>
          </cell>
          <cell r="E93">
            <v>4671</v>
          </cell>
          <cell r="F93">
            <v>5648.44</v>
          </cell>
          <cell r="G93">
            <v>3034145.67</v>
          </cell>
          <cell r="H93">
            <v>23772</v>
          </cell>
          <cell r="I93">
            <v>136992610.28</v>
          </cell>
        </row>
        <row r="94">
          <cell r="A94" t="str">
            <v>1560</v>
          </cell>
          <cell r="B94" t="str">
            <v>LARIMER</v>
          </cell>
          <cell r="C94" t="str">
            <v>THOMPSON</v>
          </cell>
          <cell r="D94">
            <v>14316.3</v>
          </cell>
          <cell r="E94">
            <v>3373</v>
          </cell>
          <cell r="F94">
            <v>5641.06</v>
          </cell>
          <cell r="G94">
            <v>2188137.77</v>
          </cell>
          <cell r="H94">
            <v>14169.5</v>
          </cell>
          <cell r="I94">
            <v>82947200.640000001</v>
          </cell>
        </row>
        <row r="95">
          <cell r="A95" t="str">
            <v>1570</v>
          </cell>
          <cell r="B95" t="str">
            <v>LARIMER</v>
          </cell>
          <cell r="C95" t="str">
            <v>ESTES PARK</v>
          </cell>
          <cell r="D95">
            <v>1271.4000000000001</v>
          </cell>
          <cell r="E95">
            <v>284</v>
          </cell>
          <cell r="F95">
            <v>6215.51</v>
          </cell>
          <cell r="G95">
            <v>202998.61</v>
          </cell>
          <cell r="H95">
            <v>1194.5</v>
          </cell>
          <cell r="I95">
            <v>8105400.1000000006</v>
          </cell>
        </row>
        <row r="96">
          <cell r="A96" t="str">
            <v>1580</v>
          </cell>
          <cell r="B96" t="str">
            <v>LAS ANIMAS</v>
          </cell>
          <cell r="C96" t="str">
            <v>TRINIDAD</v>
          </cell>
          <cell r="D96">
            <v>1406.4</v>
          </cell>
          <cell r="E96">
            <v>695</v>
          </cell>
          <cell r="F96">
            <v>5891.46</v>
          </cell>
          <cell r="G96">
            <v>589283.55000000005</v>
          </cell>
          <cell r="H96">
            <v>1307.5</v>
          </cell>
          <cell r="I96">
            <v>8875028.5299999993</v>
          </cell>
        </row>
        <row r="97">
          <cell r="A97" t="str">
            <v>1590</v>
          </cell>
          <cell r="B97" t="str">
            <v>LAS ANIMAS</v>
          </cell>
          <cell r="C97" t="str">
            <v>PRIMERO</v>
          </cell>
          <cell r="D97">
            <v>214.5</v>
          </cell>
          <cell r="E97">
            <v>86</v>
          </cell>
          <cell r="F97">
            <v>9116.2999999999993</v>
          </cell>
          <cell r="G97">
            <v>90160.23</v>
          </cell>
          <cell r="H97">
            <v>213.6</v>
          </cell>
          <cell r="I97">
            <v>2045607.09</v>
          </cell>
        </row>
        <row r="98">
          <cell r="A98" t="str">
            <v>1600</v>
          </cell>
          <cell r="B98" t="str">
            <v>LAS ANIMAS</v>
          </cell>
          <cell r="C98" t="str">
            <v>HOEHNE</v>
          </cell>
          <cell r="D98">
            <v>345.8</v>
          </cell>
          <cell r="E98">
            <v>75</v>
          </cell>
          <cell r="F98">
            <v>7384.17</v>
          </cell>
          <cell r="G98">
            <v>63688.49</v>
          </cell>
          <cell r="H98">
            <v>337</v>
          </cell>
          <cell r="I98">
            <v>2617135.6</v>
          </cell>
        </row>
        <row r="99">
          <cell r="A99" t="str">
            <v>1620</v>
          </cell>
          <cell r="B99" t="str">
            <v>LAS ANIMAS</v>
          </cell>
          <cell r="C99" t="str">
            <v>AGUILAR</v>
          </cell>
          <cell r="D99">
            <v>139.1</v>
          </cell>
          <cell r="E99">
            <v>99</v>
          </cell>
          <cell r="F99">
            <v>10253.69</v>
          </cell>
          <cell r="G99">
            <v>116738.3</v>
          </cell>
          <cell r="H99">
            <v>132.5</v>
          </cell>
          <cell r="I99">
            <v>1543027.11</v>
          </cell>
        </row>
        <row r="100">
          <cell r="A100" t="str">
            <v>1750</v>
          </cell>
          <cell r="B100" t="str">
            <v>LAS ANIMAS</v>
          </cell>
          <cell r="C100" t="str">
            <v>BRANSON</v>
          </cell>
          <cell r="D100">
            <v>1031.0999999999999</v>
          </cell>
          <cell r="E100">
            <v>54</v>
          </cell>
          <cell r="F100">
            <v>5334.46</v>
          </cell>
          <cell r="G100">
            <v>33126.97</v>
          </cell>
          <cell r="H100">
            <v>989</v>
          </cell>
          <cell r="I100">
            <v>5865927.9000000004</v>
          </cell>
        </row>
        <row r="101">
          <cell r="A101" t="str">
            <v>1760</v>
          </cell>
          <cell r="B101" t="str">
            <v>LAS ANIMAS</v>
          </cell>
          <cell r="C101" t="str">
            <v>KIM</v>
          </cell>
          <cell r="D101">
            <v>58.3</v>
          </cell>
          <cell r="E101">
            <v>33</v>
          </cell>
          <cell r="F101">
            <v>11235.57</v>
          </cell>
          <cell r="G101">
            <v>42639</v>
          </cell>
          <cell r="H101">
            <v>56</v>
          </cell>
          <cell r="I101">
            <v>697672.86</v>
          </cell>
        </row>
        <row r="102">
          <cell r="A102" t="str">
            <v>1780</v>
          </cell>
          <cell r="B102" t="str">
            <v>LINCOLN</v>
          </cell>
          <cell r="C102" t="str">
            <v>GENOA-HUGO</v>
          </cell>
          <cell r="D102">
            <v>191.6</v>
          </cell>
          <cell r="E102">
            <v>72</v>
          </cell>
          <cell r="F102">
            <v>9564.2999999999993</v>
          </cell>
          <cell r="G102">
            <v>79192.39</v>
          </cell>
          <cell r="H102">
            <v>179</v>
          </cell>
          <cell r="I102">
            <v>1911711.96</v>
          </cell>
        </row>
        <row r="103">
          <cell r="A103" t="str">
            <v>1790</v>
          </cell>
          <cell r="B103" t="str">
            <v>LINCOLN</v>
          </cell>
          <cell r="C103" t="str">
            <v>LIMON</v>
          </cell>
          <cell r="D103">
            <v>562.79999999999995</v>
          </cell>
          <cell r="E103">
            <v>202</v>
          </cell>
          <cell r="F103">
            <v>6402.97</v>
          </cell>
          <cell r="G103">
            <v>157335.85999999999</v>
          </cell>
          <cell r="H103">
            <v>506</v>
          </cell>
          <cell r="I103">
            <v>3759500.31</v>
          </cell>
        </row>
        <row r="104">
          <cell r="A104" t="str">
            <v>1810</v>
          </cell>
          <cell r="B104" t="str">
            <v>LINCOLN</v>
          </cell>
          <cell r="C104" t="str">
            <v>KARVAL</v>
          </cell>
          <cell r="D104">
            <v>202.5</v>
          </cell>
          <cell r="E104">
            <v>68</v>
          </cell>
          <cell r="F104">
            <v>9152.81</v>
          </cell>
          <cell r="G104">
            <v>71574.97</v>
          </cell>
          <cell r="H104">
            <v>200.5</v>
          </cell>
          <cell r="I104">
            <v>1467796.02</v>
          </cell>
        </row>
        <row r="105">
          <cell r="A105" t="str">
            <v>1828</v>
          </cell>
          <cell r="B105" t="str">
            <v>LOGAN</v>
          </cell>
          <cell r="C105" t="str">
            <v>VALLEY</v>
          </cell>
          <cell r="D105">
            <v>2575.4</v>
          </cell>
          <cell r="E105">
            <v>775</v>
          </cell>
          <cell r="F105">
            <v>5622.61</v>
          </cell>
          <cell r="G105">
            <v>502573.13</v>
          </cell>
          <cell r="H105">
            <v>2390.1</v>
          </cell>
          <cell r="I105">
            <v>14983036.74</v>
          </cell>
        </row>
        <row r="106">
          <cell r="A106" t="str">
            <v>1850</v>
          </cell>
          <cell r="B106" t="str">
            <v>LOGAN</v>
          </cell>
          <cell r="C106" t="str">
            <v>FRENCHMAN</v>
          </cell>
          <cell r="D106">
            <v>197</v>
          </cell>
          <cell r="E106">
            <v>36</v>
          </cell>
          <cell r="F106">
            <v>9523.65</v>
          </cell>
          <cell r="G106">
            <v>39427.9</v>
          </cell>
          <cell r="H106">
            <v>191</v>
          </cell>
          <cell r="I106">
            <v>1915586.53</v>
          </cell>
        </row>
        <row r="107">
          <cell r="A107" t="str">
            <v>1860</v>
          </cell>
          <cell r="B107" t="str">
            <v>LOGAN</v>
          </cell>
          <cell r="C107" t="str">
            <v>BUFFALO</v>
          </cell>
          <cell r="D107">
            <v>306</v>
          </cell>
          <cell r="E107">
            <v>95</v>
          </cell>
          <cell r="F107">
            <v>7900.01</v>
          </cell>
          <cell r="G107">
            <v>86307.66</v>
          </cell>
          <cell r="H107">
            <v>302</v>
          </cell>
          <cell r="I107">
            <v>2503712.14</v>
          </cell>
        </row>
        <row r="108">
          <cell r="A108" t="str">
            <v>1870</v>
          </cell>
          <cell r="B108" t="str">
            <v>LOGAN</v>
          </cell>
          <cell r="C108" t="str">
            <v>PLATEAU</v>
          </cell>
          <cell r="D108">
            <v>154</v>
          </cell>
          <cell r="E108">
            <v>46</v>
          </cell>
          <cell r="F108">
            <v>10432.469999999999</v>
          </cell>
          <cell r="G108">
            <v>55187.79</v>
          </cell>
          <cell r="H108">
            <v>152</v>
          </cell>
          <cell r="I108">
            <v>1661788.74</v>
          </cell>
        </row>
        <row r="109">
          <cell r="A109" t="str">
            <v>1980</v>
          </cell>
          <cell r="B109" t="str">
            <v>MESA</v>
          </cell>
          <cell r="C109" t="str">
            <v>DEBEQUE</v>
          </cell>
          <cell r="D109">
            <v>185.1</v>
          </cell>
          <cell r="E109">
            <v>42</v>
          </cell>
          <cell r="F109">
            <v>9768.19</v>
          </cell>
          <cell r="G109">
            <v>47180.37</v>
          </cell>
          <cell r="H109">
            <v>174.5</v>
          </cell>
          <cell r="I109">
            <v>1855272.82</v>
          </cell>
        </row>
        <row r="110">
          <cell r="A110" t="str">
            <v>1990</v>
          </cell>
          <cell r="B110" t="str">
            <v>MESA</v>
          </cell>
          <cell r="C110" t="str">
            <v>PLATEAU VALLEY</v>
          </cell>
          <cell r="D110">
            <v>467</v>
          </cell>
          <cell r="E110">
            <v>138</v>
          </cell>
          <cell r="F110">
            <v>6504.7</v>
          </cell>
          <cell r="G110">
            <v>103276.86</v>
          </cell>
          <cell r="H110">
            <v>441.5</v>
          </cell>
          <cell r="I110">
            <v>3140973.14</v>
          </cell>
        </row>
        <row r="111">
          <cell r="A111" t="str">
            <v>2000</v>
          </cell>
          <cell r="B111" t="str">
            <v>MESA</v>
          </cell>
          <cell r="C111" t="str">
            <v>MESA VALLEY</v>
          </cell>
          <cell r="D111">
            <v>19247.5</v>
          </cell>
          <cell r="E111">
            <v>7121</v>
          </cell>
          <cell r="F111">
            <v>5466.61</v>
          </cell>
          <cell r="G111">
            <v>4616088.5999999996</v>
          </cell>
          <cell r="H111">
            <v>19154.599999999999</v>
          </cell>
          <cell r="I111">
            <v>109834690.03999999</v>
          </cell>
        </row>
        <row r="112">
          <cell r="A112" t="str">
            <v>2010</v>
          </cell>
          <cell r="B112" t="str">
            <v>MINERAL</v>
          </cell>
          <cell r="C112" t="str">
            <v>CREEDE</v>
          </cell>
          <cell r="D112">
            <v>154.30000000000001</v>
          </cell>
          <cell r="E112">
            <v>34</v>
          </cell>
          <cell r="F112">
            <v>10579.09</v>
          </cell>
          <cell r="G112">
            <v>41364.25</v>
          </cell>
          <cell r="H112">
            <v>136</v>
          </cell>
          <cell r="I112">
            <v>1673718.2</v>
          </cell>
        </row>
        <row r="113">
          <cell r="A113" t="str">
            <v>2020</v>
          </cell>
          <cell r="B113" t="str">
            <v>MOFFAT</v>
          </cell>
          <cell r="C113" t="str">
            <v>MOFFAT</v>
          </cell>
          <cell r="D113">
            <v>2291.5</v>
          </cell>
          <cell r="E113">
            <v>527</v>
          </cell>
          <cell r="F113">
            <v>5527.07</v>
          </cell>
          <cell r="G113">
            <v>334968.3</v>
          </cell>
          <cell r="H113">
            <v>2148.6999999999998</v>
          </cell>
          <cell r="I113">
            <v>13036343.5</v>
          </cell>
        </row>
        <row r="114">
          <cell r="A114" t="str">
            <v>2035</v>
          </cell>
          <cell r="B114" t="str">
            <v>MONTEZUMA</v>
          </cell>
          <cell r="C114" t="str">
            <v>MONTEZUMA</v>
          </cell>
          <cell r="D114">
            <v>3219.5</v>
          </cell>
          <cell r="E114">
            <v>1539</v>
          </cell>
          <cell r="F114">
            <v>5506.04</v>
          </cell>
          <cell r="G114">
            <v>1138645.74</v>
          </cell>
          <cell r="H114">
            <v>3195.8</v>
          </cell>
          <cell r="I114">
            <v>18865886.600000001</v>
          </cell>
        </row>
        <row r="115">
          <cell r="A115" t="str">
            <v>2055</v>
          </cell>
          <cell r="B115" t="str">
            <v>MONTEZUMA</v>
          </cell>
          <cell r="C115" t="str">
            <v>DOLORES</v>
          </cell>
          <cell r="D115">
            <v>703.9</v>
          </cell>
          <cell r="E115">
            <v>200</v>
          </cell>
          <cell r="F115">
            <v>6309.76</v>
          </cell>
          <cell r="G115">
            <v>145124.59</v>
          </cell>
          <cell r="H115">
            <v>678.5</v>
          </cell>
          <cell r="I115">
            <v>4586567.9400000004</v>
          </cell>
        </row>
        <row r="116">
          <cell r="A116" t="str">
            <v>2070</v>
          </cell>
          <cell r="B116" t="str">
            <v>MONTEZUMA</v>
          </cell>
          <cell r="C116" t="str">
            <v>MANCOS</v>
          </cell>
          <cell r="D116">
            <v>413.8</v>
          </cell>
          <cell r="E116">
            <v>178</v>
          </cell>
          <cell r="F116">
            <v>6909.77</v>
          </cell>
          <cell r="G116">
            <v>141442.91</v>
          </cell>
          <cell r="H116">
            <v>395.5</v>
          </cell>
          <cell r="I116">
            <v>2999483.41</v>
          </cell>
        </row>
        <row r="117">
          <cell r="A117" t="str">
            <v>2180</v>
          </cell>
          <cell r="B117" t="str">
            <v>MONTROSE</v>
          </cell>
          <cell r="C117" t="str">
            <v>MONTROSE</v>
          </cell>
          <cell r="D117">
            <v>5513.5</v>
          </cell>
          <cell r="E117">
            <v>2131</v>
          </cell>
          <cell r="F117">
            <v>5788.79</v>
          </cell>
          <cell r="G117">
            <v>1482954.76</v>
          </cell>
          <cell r="H117">
            <v>5502.3</v>
          </cell>
          <cell r="I117">
            <v>33399468.739999998</v>
          </cell>
        </row>
        <row r="118">
          <cell r="A118" t="str">
            <v>2190</v>
          </cell>
          <cell r="B118" t="str">
            <v>MONTROSE</v>
          </cell>
          <cell r="C118" t="str">
            <v>WEST END</v>
          </cell>
          <cell r="D118">
            <v>374.3</v>
          </cell>
          <cell r="E118">
            <v>196</v>
          </cell>
          <cell r="F118">
            <v>7766.14</v>
          </cell>
          <cell r="G118">
            <v>175048.88</v>
          </cell>
          <cell r="H118">
            <v>358.5</v>
          </cell>
          <cell r="I118">
            <v>3081916.45</v>
          </cell>
        </row>
        <row r="119">
          <cell r="A119" t="str">
            <v>2395</v>
          </cell>
          <cell r="B119" t="str">
            <v>MORGAN</v>
          </cell>
          <cell r="C119" t="str">
            <v>BRUSH</v>
          </cell>
          <cell r="D119">
            <v>1488.3</v>
          </cell>
          <cell r="E119">
            <v>684</v>
          </cell>
          <cell r="F119">
            <v>5966.95</v>
          </cell>
          <cell r="G119">
            <v>542378.41</v>
          </cell>
          <cell r="H119">
            <v>1445.5</v>
          </cell>
          <cell r="I119">
            <v>9422709.5999999996</v>
          </cell>
        </row>
        <row r="120">
          <cell r="A120" t="str">
            <v>2405</v>
          </cell>
          <cell r="B120" t="str">
            <v>MORGAN</v>
          </cell>
          <cell r="C120" t="str">
            <v>FT. MORGAN</v>
          </cell>
          <cell r="D120">
            <v>2992.7</v>
          </cell>
          <cell r="E120">
            <v>1700</v>
          </cell>
          <cell r="F120">
            <v>5730.78</v>
          </cell>
          <cell r="G120">
            <v>1492958.2</v>
          </cell>
          <cell r="H120">
            <v>2949.9</v>
          </cell>
          <cell r="I120">
            <v>18643469.93</v>
          </cell>
        </row>
        <row r="121">
          <cell r="A121" t="str">
            <v>2505</v>
          </cell>
          <cell r="B121" t="str">
            <v>MORGAN</v>
          </cell>
          <cell r="C121" t="str">
            <v>WELDON</v>
          </cell>
          <cell r="D121">
            <v>189.3</v>
          </cell>
          <cell r="E121">
            <v>70</v>
          </cell>
          <cell r="F121">
            <v>10043.540000000001</v>
          </cell>
          <cell r="G121">
            <v>80850.5</v>
          </cell>
          <cell r="H121">
            <v>176.1</v>
          </cell>
          <cell r="I121">
            <v>1982092.74</v>
          </cell>
        </row>
        <row r="122">
          <cell r="A122" t="str">
            <v>2515</v>
          </cell>
          <cell r="B122" t="str">
            <v>MORGAN</v>
          </cell>
          <cell r="C122" t="str">
            <v>WIGGINS</v>
          </cell>
          <cell r="D122">
            <v>551.4</v>
          </cell>
          <cell r="E122">
            <v>192</v>
          </cell>
          <cell r="F122">
            <v>6553.42</v>
          </cell>
          <cell r="G122">
            <v>147908.76999999999</v>
          </cell>
          <cell r="H122">
            <v>532.5</v>
          </cell>
          <cell r="I122">
            <v>3761465.68</v>
          </cell>
        </row>
        <row r="123">
          <cell r="A123" t="str">
            <v>2520</v>
          </cell>
          <cell r="B123" t="str">
            <v>OTERO</v>
          </cell>
          <cell r="C123" t="str">
            <v>EAST OTERO</v>
          </cell>
          <cell r="D123">
            <v>1622.8</v>
          </cell>
          <cell r="E123">
            <v>787</v>
          </cell>
          <cell r="F123">
            <v>5753.52</v>
          </cell>
          <cell r="G123">
            <v>635505.25</v>
          </cell>
          <cell r="H123">
            <v>1532.9</v>
          </cell>
          <cell r="I123">
            <v>9972320.4800000004</v>
          </cell>
        </row>
        <row r="124">
          <cell r="A124" t="str">
            <v>2530</v>
          </cell>
          <cell r="B124" t="str">
            <v>OTERO</v>
          </cell>
          <cell r="C124" t="str">
            <v>ROCKY FORD</v>
          </cell>
          <cell r="D124">
            <v>819.6</v>
          </cell>
          <cell r="E124">
            <v>541</v>
          </cell>
          <cell r="F124">
            <v>6084.77</v>
          </cell>
          <cell r="G124">
            <v>609072.31999999995</v>
          </cell>
          <cell r="H124">
            <v>758.4</v>
          </cell>
          <cell r="I124">
            <v>5596151.7000000002</v>
          </cell>
        </row>
        <row r="125">
          <cell r="A125" t="str">
            <v>2535</v>
          </cell>
          <cell r="B125" t="str">
            <v>OTERO</v>
          </cell>
          <cell r="C125" t="str">
            <v>MANZANOLA</v>
          </cell>
          <cell r="D125">
            <v>193</v>
          </cell>
          <cell r="E125">
            <v>132</v>
          </cell>
          <cell r="F125">
            <v>9664.73</v>
          </cell>
          <cell r="G125">
            <v>146710.56</v>
          </cell>
          <cell r="H125">
            <v>197.6</v>
          </cell>
          <cell r="I125">
            <v>2012002.86</v>
          </cell>
        </row>
        <row r="126">
          <cell r="A126" t="str">
            <v>2540</v>
          </cell>
          <cell r="B126" t="str">
            <v>OTERO</v>
          </cell>
          <cell r="C126" t="str">
            <v>FOWLER</v>
          </cell>
          <cell r="D126">
            <v>370.3</v>
          </cell>
          <cell r="E126">
            <v>95</v>
          </cell>
          <cell r="F126">
            <v>7183.68</v>
          </cell>
          <cell r="G126">
            <v>78481.649999999994</v>
          </cell>
          <cell r="H126">
            <v>362.5</v>
          </cell>
          <cell r="I126">
            <v>2738596.68</v>
          </cell>
        </row>
        <row r="127">
          <cell r="A127" t="str">
            <v>2560</v>
          </cell>
          <cell r="B127" t="str">
            <v>OTERO</v>
          </cell>
          <cell r="C127" t="str">
            <v>CHERAW</v>
          </cell>
          <cell r="D127">
            <v>208</v>
          </cell>
          <cell r="E127">
            <v>69</v>
          </cell>
          <cell r="F127">
            <v>9310.41</v>
          </cell>
          <cell r="G127">
            <v>73878.06</v>
          </cell>
          <cell r="H127">
            <v>195.5</v>
          </cell>
          <cell r="I127">
            <v>2010442.3</v>
          </cell>
        </row>
        <row r="128">
          <cell r="A128" t="str">
            <v>2570</v>
          </cell>
          <cell r="B128" t="str">
            <v>OTERO</v>
          </cell>
          <cell r="C128" t="str">
            <v>SWINK</v>
          </cell>
          <cell r="D128">
            <v>382</v>
          </cell>
          <cell r="E128">
            <v>68</v>
          </cell>
          <cell r="F128">
            <v>7130.37</v>
          </cell>
          <cell r="G128">
            <v>55759.519999999997</v>
          </cell>
          <cell r="H128">
            <v>380</v>
          </cell>
          <cell r="I128">
            <v>2779561.92</v>
          </cell>
        </row>
        <row r="129">
          <cell r="A129" t="str">
            <v>2580</v>
          </cell>
          <cell r="B129" t="str">
            <v>OURAY</v>
          </cell>
          <cell r="C129" t="str">
            <v>OURAY</v>
          </cell>
          <cell r="D129">
            <v>249</v>
          </cell>
          <cell r="E129">
            <v>39</v>
          </cell>
          <cell r="F129">
            <v>9664.2000000000007</v>
          </cell>
          <cell r="G129">
            <v>43343.94</v>
          </cell>
          <cell r="H129">
            <v>245</v>
          </cell>
          <cell r="I129">
            <v>2449729.64</v>
          </cell>
        </row>
        <row r="130">
          <cell r="A130" t="str">
            <v>2590</v>
          </cell>
          <cell r="B130" t="str">
            <v>OURAY</v>
          </cell>
          <cell r="C130" t="str">
            <v>RIDGWAY</v>
          </cell>
          <cell r="D130">
            <v>295.5</v>
          </cell>
          <cell r="E130">
            <v>50</v>
          </cell>
          <cell r="F130">
            <v>8760.58</v>
          </cell>
          <cell r="G130">
            <v>50373.33</v>
          </cell>
          <cell r="H130">
            <v>293</v>
          </cell>
          <cell r="I130">
            <v>2639124.5</v>
          </cell>
        </row>
        <row r="131">
          <cell r="A131" t="str">
            <v>2600</v>
          </cell>
          <cell r="B131" t="str">
            <v>PARK</v>
          </cell>
          <cell r="C131" t="str">
            <v>PLATTE CANYON</v>
          </cell>
          <cell r="D131">
            <v>1290.5999999999999</v>
          </cell>
          <cell r="E131">
            <v>155</v>
          </cell>
          <cell r="F131">
            <v>6259.49</v>
          </cell>
          <cell r="G131">
            <v>111575.48</v>
          </cell>
          <cell r="H131">
            <v>1220.8</v>
          </cell>
          <cell r="I131">
            <v>8190078.0999999996</v>
          </cell>
        </row>
        <row r="132">
          <cell r="A132" t="str">
            <v>2610</v>
          </cell>
          <cell r="B132" t="str">
            <v>PARK</v>
          </cell>
          <cell r="C132" t="str">
            <v>PARK</v>
          </cell>
          <cell r="D132">
            <v>547.9</v>
          </cell>
          <cell r="E132">
            <v>161</v>
          </cell>
          <cell r="F132">
            <v>6762.01</v>
          </cell>
          <cell r="G132">
            <v>125199.11</v>
          </cell>
          <cell r="H132">
            <v>526.5</v>
          </cell>
          <cell r="I132">
            <v>3830106.89</v>
          </cell>
        </row>
        <row r="133">
          <cell r="A133" t="str">
            <v>2620</v>
          </cell>
          <cell r="B133" t="str">
            <v>PHILLIPS</v>
          </cell>
          <cell r="C133" t="str">
            <v>HOLYOKE</v>
          </cell>
          <cell r="D133">
            <v>639</v>
          </cell>
          <cell r="E133">
            <v>251</v>
          </cell>
          <cell r="F133">
            <v>6185.65</v>
          </cell>
          <cell r="G133">
            <v>188538.07</v>
          </cell>
          <cell r="H133">
            <v>631.4</v>
          </cell>
          <cell r="I133">
            <v>4141168.76</v>
          </cell>
        </row>
        <row r="134">
          <cell r="A134" t="str">
            <v>2630</v>
          </cell>
          <cell r="B134" t="str">
            <v>PHILLIPS</v>
          </cell>
          <cell r="C134" t="str">
            <v>HAXTUN</v>
          </cell>
          <cell r="D134">
            <v>274.5</v>
          </cell>
          <cell r="E134">
            <v>66</v>
          </cell>
          <cell r="F134">
            <v>7741.2</v>
          </cell>
          <cell r="G134">
            <v>58755.69</v>
          </cell>
          <cell r="H134">
            <v>266</v>
          </cell>
          <cell r="I134">
            <v>2183714.6</v>
          </cell>
        </row>
        <row r="135">
          <cell r="A135" t="str">
            <v>2640</v>
          </cell>
          <cell r="B135" t="str">
            <v>PITKIN</v>
          </cell>
          <cell r="C135" t="str">
            <v>ASPEN</v>
          </cell>
          <cell r="D135">
            <v>1547</v>
          </cell>
          <cell r="E135">
            <v>58</v>
          </cell>
          <cell r="F135">
            <v>7998.87</v>
          </cell>
          <cell r="G135">
            <v>53352.49</v>
          </cell>
          <cell r="H135">
            <v>1535.5</v>
          </cell>
          <cell r="I135">
            <v>12427611.57</v>
          </cell>
        </row>
        <row r="136">
          <cell r="A136" t="str">
            <v>2650</v>
          </cell>
          <cell r="B136" t="str">
            <v>PROWERS</v>
          </cell>
          <cell r="C136" t="str">
            <v>GRANADA</v>
          </cell>
          <cell r="D136">
            <v>264.10000000000002</v>
          </cell>
          <cell r="E136">
            <v>115</v>
          </cell>
          <cell r="F136">
            <v>7918.14</v>
          </cell>
          <cell r="G136">
            <v>104717.4</v>
          </cell>
          <cell r="H136">
            <v>255</v>
          </cell>
          <cell r="I136">
            <v>2195898.21</v>
          </cell>
        </row>
        <row r="137">
          <cell r="A137" t="str">
            <v>2660</v>
          </cell>
          <cell r="B137" t="str">
            <v>PROWERS</v>
          </cell>
          <cell r="C137" t="str">
            <v>LAMAR</v>
          </cell>
          <cell r="D137">
            <v>1729.6</v>
          </cell>
          <cell r="E137">
            <v>882</v>
          </cell>
          <cell r="F137">
            <v>5675.4</v>
          </cell>
          <cell r="G137">
            <v>740205.73</v>
          </cell>
          <cell r="H137">
            <v>1600.9</v>
          </cell>
          <cell r="I137">
            <v>10556374.109999999</v>
          </cell>
        </row>
        <row r="138">
          <cell r="A138" t="str">
            <v>2670</v>
          </cell>
          <cell r="B138" t="str">
            <v>PROWERS</v>
          </cell>
          <cell r="C138" t="str">
            <v>HOLLY</v>
          </cell>
          <cell r="D138">
            <v>318.8</v>
          </cell>
          <cell r="E138">
            <v>151</v>
          </cell>
          <cell r="F138">
            <v>7169.01</v>
          </cell>
          <cell r="G138">
            <v>124489.92</v>
          </cell>
          <cell r="H138">
            <v>296</v>
          </cell>
          <cell r="I138">
            <v>2409971.5</v>
          </cell>
        </row>
        <row r="139">
          <cell r="A139" t="str">
            <v>2680</v>
          </cell>
          <cell r="B139" t="str">
            <v>PROWERS</v>
          </cell>
          <cell r="C139" t="str">
            <v>WILEY</v>
          </cell>
          <cell r="D139">
            <v>280.60000000000002</v>
          </cell>
          <cell r="E139">
            <v>139</v>
          </cell>
          <cell r="F139">
            <v>7657.32</v>
          </cell>
          <cell r="G139">
            <v>122402.21</v>
          </cell>
          <cell r="H139">
            <v>264.5</v>
          </cell>
          <cell r="I139">
            <v>2271045.37</v>
          </cell>
        </row>
        <row r="140">
          <cell r="A140" t="str">
            <v>2690</v>
          </cell>
          <cell r="B140" t="str">
            <v>PUEBLO</v>
          </cell>
          <cell r="C140" t="str">
            <v>PUEBLO CITY</v>
          </cell>
          <cell r="D140">
            <v>16792.900000000001</v>
          </cell>
          <cell r="E140">
            <v>9612</v>
          </cell>
          <cell r="F140">
            <v>5599.61</v>
          </cell>
          <cell r="G140">
            <v>8411887.5700000003</v>
          </cell>
          <cell r="H140">
            <v>16285.9</v>
          </cell>
          <cell r="I140">
            <v>102448743.28</v>
          </cell>
        </row>
        <row r="141">
          <cell r="A141" t="str">
            <v>2700</v>
          </cell>
          <cell r="B141" t="str">
            <v>PUEBLO</v>
          </cell>
          <cell r="C141" t="str">
            <v>PUEBLO RURAL</v>
          </cell>
          <cell r="D141">
            <v>7964.5</v>
          </cell>
          <cell r="E141">
            <v>1944</v>
          </cell>
          <cell r="F141">
            <v>5550.04</v>
          </cell>
          <cell r="G141">
            <v>1240767.81</v>
          </cell>
          <cell r="H141">
            <v>7899.4</v>
          </cell>
          <cell r="I141">
            <v>45444092.170000002</v>
          </cell>
        </row>
        <row r="142">
          <cell r="A142" t="str">
            <v>2710</v>
          </cell>
          <cell r="B142" t="str">
            <v>RIO BLANCO</v>
          </cell>
          <cell r="C142" t="str">
            <v>MEEKER</v>
          </cell>
          <cell r="D142">
            <v>585.6</v>
          </cell>
          <cell r="E142">
            <v>136</v>
          </cell>
          <cell r="F142">
            <v>6283.96</v>
          </cell>
          <cell r="G142">
            <v>98281.12</v>
          </cell>
          <cell r="H142">
            <v>552</v>
          </cell>
          <cell r="I142">
            <v>3778167.51</v>
          </cell>
        </row>
        <row r="143">
          <cell r="A143" t="str">
            <v>2720</v>
          </cell>
          <cell r="B143" t="str">
            <v>RIO BLANCO</v>
          </cell>
          <cell r="C143" t="str">
            <v>RANGELY</v>
          </cell>
          <cell r="D143">
            <v>502.9</v>
          </cell>
          <cell r="E143">
            <v>100</v>
          </cell>
          <cell r="F143">
            <v>6279.71</v>
          </cell>
          <cell r="G143">
            <v>72216.66</v>
          </cell>
          <cell r="H143">
            <v>440</v>
          </cell>
          <cell r="I143">
            <v>3230282.68</v>
          </cell>
        </row>
        <row r="144">
          <cell r="A144" t="str">
            <v>2730</v>
          </cell>
          <cell r="B144" t="str">
            <v>RIO GRANDE</v>
          </cell>
          <cell r="C144" t="str">
            <v>DEL NORTE</v>
          </cell>
          <cell r="D144">
            <v>678.6</v>
          </cell>
          <cell r="E144">
            <v>330</v>
          </cell>
          <cell r="F144">
            <v>6182.15</v>
          </cell>
          <cell r="G144">
            <v>284391.49</v>
          </cell>
          <cell r="H144">
            <v>648.9</v>
          </cell>
          <cell r="I144">
            <v>4479601.76</v>
          </cell>
        </row>
        <row r="145">
          <cell r="A145" t="str">
            <v>2740</v>
          </cell>
          <cell r="B145" t="str">
            <v>RIO GRANDE</v>
          </cell>
          <cell r="C145" t="str">
            <v>MONTE VISTA</v>
          </cell>
          <cell r="D145">
            <v>1285</v>
          </cell>
          <cell r="E145">
            <v>647</v>
          </cell>
          <cell r="F145">
            <v>5754.2</v>
          </cell>
          <cell r="G145">
            <v>542297.44999999995</v>
          </cell>
          <cell r="H145">
            <v>1197.9000000000001</v>
          </cell>
          <cell r="I145">
            <v>7931396.0199999996</v>
          </cell>
        </row>
        <row r="146">
          <cell r="A146" t="str">
            <v>2750</v>
          </cell>
          <cell r="B146" t="str">
            <v>RIO GRANDE</v>
          </cell>
          <cell r="C146" t="str">
            <v>SARGENT</v>
          </cell>
          <cell r="D146">
            <v>427.5</v>
          </cell>
          <cell r="E146">
            <v>134</v>
          </cell>
          <cell r="F146">
            <v>6639.06</v>
          </cell>
          <cell r="G146">
            <v>102307.9</v>
          </cell>
          <cell r="H146">
            <v>416</v>
          </cell>
          <cell r="I146">
            <v>2940505.51</v>
          </cell>
        </row>
        <row r="147">
          <cell r="A147" t="str">
            <v>2760</v>
          </cell>
          <cell r="B147" t="str">
            <v>ROUTT</v>
          </cell>
          <cell r="C147" t="str">
            <v>HAYDEN</v>
          </cell>
          <cell r="D147">
            <v>455</v>
          </cell>
          <cell r="E147">
            <v>102</v>
          </cell>
          <cell r="F147">
            <v>7032.66</v>
          </cell>
          <cell r="G147">
            <v>82493.119999999995</v>
          </cell>
          <cell r="H147">
            <v>427.5</v>
          </cell>
          <cell r="I147">
            <v>3263542.79</v>
          </cell>
        </row>
        <row r="148">
          <cell r="A148" t="str">
            <v>2770</v>
          </cell>
          <cell r="B148" t="str">
            <v>ROUTT</v>
          </cell>
          <cell r="C148" t="str">
            <v>STEAMBOAT SPRINGS</v>
          </cell>
          <cell r="D148">
            <v>1928</v>
          </cell>
          <cell r="E148">
            <v>95</v>
          </cell>
          <cell r="F148">
            <v>6204.17</v>
          </cell>
          <cell r="G148">
            <v>67780.55</v>
          </cell>
          <cell r="H148">
            <v>1914.5</v>
          </cell>
          <cell r="I148">
            <v>12029418.389999999</v>
          </cell>
        </row>
        <row r="149">
          <cell r="A149" t="str">
            <v>2780</v>
          </cell>
          <cell r="B149" t="str">
            <v>ROUTT</v>
          </cell>
          <cell r="C149" t="str">
            <v>SOUTH ROUTT</v>
          </cell>
          <cell r="D149">
            <v>401.9</v>
          </cell>
          <cell r="E149">
            <v>55</v>
          </cell>
          <cell r="F149">
            <v>7531.48</v>
          </cell>
          <cell r="G149">
            <v>47636.62</v>
          </cell>
          <cell r="H149">
            <v>382.4</v>
          </cell>
          <cell r="I149">
            <v>3074539.08</v>
          </cell>
        </row>
        <row r="150">
          <cell r="A150" t="str">
            <v>2790</v>
          </cell>
          <cell r="B150" t="str">
            <v>SAGUACHE</v>
          </cell>
          <cell r="C150" t="str">
            <v>MOUNTAIN VALLEY</v>
          </cell>
          <cell r="D150">
            <v>148.9</v>
          </cell>
          <cell r="E150">
            <v>78</v>
          </cell>
          <cell r="F150">
            <v>10132</v>
          </cell>
          <cell r="G150">
            <v>90884.03</v>
          </cell>
          <cell r="H150">
            <v>143.5</v>
          </cell>
          <cell r="I150">
            <v>1599538.74</v>
          </cell>
        </row>
        <row r="151">
          <cell r="A151" t="str">
            <v>2800</v>
          </cell>
          <cell r="B151" t="str">
            <v>SAGUACHE</v>
          </cell>
          <cell r="C151" t="str">
            <v>MOFFAT</v>
          </cell>
          <cell r="D151">
            <v>191.3</v>
          </cell>
          <cell r="E151">
            <v>54</v>
          </cell>
          <cell r="F151">
            <v>10194.76</v>
          </cell>
          <cell r="G151">
            <v>63309.48</v>
          </cell>
          <cell r="H151">
            <v>181</v>
          </cell>
          <cell r="I151">
            <v>2013567.84</v>
          </cell>
        </row>
        <row r="152">
          <cell r="A152" t="str">
            <v>2810</v>
          </cell>
          <cell r="B152" t="str">
            <v>SAGUACHE</v>
          </cell>
          <cell r="C152" t="str">
            <v>CENTER</v>
          </cell>
          <cell r="D152">
            <v>643.79999999999995</v>
          </cell>
          <cell r="E152">
            <v>512</v>
          </cell>
          <cell r="F152">
            <v>6072.4</v>
          </cell>
          <cell r="G152">
            <v>654070.55000000005</v>
          </cell>
          <cell r="H152">
            <v>629</v>
          </cell>
          <cell r="I152">
            <v>4550907</v>
          </cell>
        </row>
        <row r="153">
          <cell r="A153" t="str">
            <v>2820</v>
          </cell>
          <cell r="B153" t="str">
            <v>SAN JUAN</v>
          </cell>
          <cell r="C153" t="str">
            <v>SILVERTON</v>
          </cell>
          <cell r="D153">
            <v>57.5</v>
          </cell>
          <cell r="E153">
            <v>27</v>
          </cell>
          <cell r="F153">
            <v>12678.98</v>
          </cell>
          <cell r="G153">
            <v>39368.230000000003</v>
          </cell>
          <cell r="H153">
            <v>54</v>
          </cell>
          <cell r="I153">
            <v>768409.51</v>
          </cell>
        </row>
        <row r="154">
          <cell r="A154" t="str">
            <v>2830</v>
          </cell>
          <cell r="B154" t="str">
            <v>SAN MIGUEL</v>
          </cell>
          <cell r="C154" t="str">
            <v>TELLURIDE</v>
          </cell>
          <cell r="D154">
            <v>564.5</v>
          </cell>
          <cell r="E154">
            <v>64</v>
          </cell>
          <cell r="F154">
            <v>8522.2800000000007</v>
          </cell>
          <cell r="G154">
            <v>62723.97</v>
          </cell>
          <cell r="H154">
            <v>554.9</v>
          </cell>
          <cell r="I154">
            <v>4873550.03</v>
          </cell>
        </row>
        <row r="155">
          <cell r="A155" t="str">
            <v>2840</v>
          </cell>
          <cell r="B155" t="str">
            <v>SAN MIGUEL</v>
          </cell>
          <cell r="C155" t="str">
            <v>NORWOOD</v>
          </cell>
          <cell r="D155">
            <v>273.60000000000002</v>
          </cell>
          <cell r="E155">
            <v>56</v>
          </cell>
          <cell r="F155">
            <v>8688.9</v>
          </cell>
          <cell r="G155">
            <v>55956.53</v>
          </cell>
          <cell r="H155">
            <v>254</v>
          </cell>
          <cell r="I155">
            <v>2433240.2799999998</v>
          </cell>
        </row>
        <row r="156">
          <cell r="A156" t="str">
            <v>2862</v>
          </cell>
          <cell r="B156" t="str">
            <v>SEDGWICK</v>
          </cell>
          <cell r="C156" t="str">
            <v>JULESBURG</v>
          </cell>
          <cell r="D156">
            <v>299.89999999999998</v>
          </cell>
          <cell r="E156">
            <v>75</v>
          </cell>
          <cell r="F156">
            <v>7733.99</v>
          </cell>
          <cell r="G156">
            <v>66705.62</v>
          </cell>
          <cell r="H156">
            <v>266.5</v>
          </cell>
          <cell r="I156">
            <v>2386127.7400000002</v>
          </cell>
        </row>
        <row r="157">
          <cell r="A157" t="str">
            <v>2865</v>
          </cell>
          <cell r="B157" t="str">
            <v>SEDGWICK</v>
          </cell>
          <cell r="C157" t="str">
            <v>PLATTE VALLEY</v>
          </cell>
          <cell r="D157">
            <v>120</v>
          </cell>
          <cell r="E157">
            <v>67</v>
          </cell>
          <cell r="F157">
            <v>10852.7</v>
          </cell>
          <cell r="G157">
            <v>83620.070000000007</v>
          </cell>
          <cell r="H157">
            <v>117.5</v>
          </cell>
          <cell r="I157">
            <v>1385944.31</v>
          </cell>
        </row>
        <row r="158">
          <cell r="A158" t="str">
            <v>3000</v>
          </cell>
          <cell r="B158" t="str">
            <v>SUMMIT</v>
          </cell>
          <cell r="C158" t="str">
            <v>SUMMIT</v>
          </cell>
          <cell r="D158">
            <v>2722</v>
          </cell>
          <cell r="E158">
            <v>615</v>
          </cell>
          <cell r="F158">
            <v>6275.08</v>
          </cell>
          <cell r="G158">
            <v>443805.32</v>
          </cell>
          <cell r="H158">
            <v>2719.4</v>
          </cell>
          <cell r="I158">
            <v>17524584.169999998</v>
          </cell>
        </row>
        <row r="159">
          <cell r="A159" t="str">
            <v>3010</v>
          </cell>
          <cell r="B159" t="str">
            <v>TELLER</v>
          </cell>
          <cell r="C159" t="str">
            <v>CRIPPLE CREEK</v>
          </cell>
          <cell r="D159">
            <v>552.9</v>
          </cell>
          <cell r="E159">
            <v>190</v>
          </cell>
          <cell r="F159">
            <v>6427.99</v>
          </cell>
          <cell r="G159">
            <v>144870.24</v>
          </cell>
          <cell r="H159">
            <v>510.6</v>
          </cell>
          <cell r="I159">
            <v>3698904.14</v>
          </cell>
        </row>
        <row r="160">
          <cell r="A160" t="str">
            <v>3020</v>
          </cell>
          <cell r="B160" t="str">
            <v>TELLER</v>
          </cell>
          <cell r="C160" t="str">
            <v>WOODLAND PARK</v>
          </cell>
          <cell r="D160">
            <v>3000.3</v>
          </cell>
          <cell r="E160">
            <v>465</v>
          </cell>
          <cell r="F160">
            <v>5746.75</v>
          </cell>
          <cell r="G160">
            <v>307307.46999999997</v>
          </cell>
          <cell r="H160">
            <v>2887.2</v>
          </cell>
          <cell r="I160">
            <v>17549282.220000003</v>
          </cell>
        </row>
        <row r="161">
          <cell r="A161" t="str">
            <v>3030</v>
          </cell>
          <cell r="B161" t="str">
            <v>WASHINGTON</v>
          </cell>
          <cell r="C161" t="str">
            <v>AKRON</v>
          </cell>
          <cell r="D161">
            <v>431.5</v>
          </cell>
          <cell r="E161">
            <v>119</v>
          </cell>
          <cell r="F161">
            <v>6754.56</v>
          </cell>
          <cell r="G161">
            <v>92436.160000000003</v>
          </cell>
          <cell r="H161">
            <v>404</v>
          </cell>
          <cell r="I161">
            <v>3004898.02</v>
          </cell>
        </row>
        <row r="162">
          <cell r="A162" t="str">
            <v>3040</v>
          </cell>
          <cell r="B162" t="str">
            <v>WASHINGTON</v>
          </cell>
          <cell r="C162" t="str">
            <v>ARICKAREE</v>
          </cell>
          <cell r="D162">
            <v>90.8</v>
          </cell>
          <cell r="E162">
            <v>29</v>
          </cell>
          <cell r="F162">
            <v>11494.34</v>
          </cell>
          <cell r="G162">
            <v>38333.629999999997</v>
          </cell>
          <cell r="H162">
            <v>88.5</v>
          </cell>
          <cell r="I162">
            <v>1082019.93</v>
          </cell>
        </row>
        <row r="163">
          <cell r="A163" t="str">
            <v>3050</v>
          </cell>
          <cell r="B163" t="str">
            <v>WASHINGTON</v>
          </cell>
          <cell r="C163" t="str">
            <v>OTIS</v>
          </cell>
          <cell r="D163">
            <v>172</v>
          </cell>
          <cell r="E163">
            <v>37</v>
          </cell>
          <cell r="F163">
            <v>10074.06</v>
          </cell>
          <cell r="G163">
            <v>42865.11</v>
          </cell>
          <cell r="H163">
            <v>162</v>
          </cell>
          <cell r="I163">
            <v>1775602.98</v>
          </cell>
        </row>
        <row r="164">
          <cell r="A164" t="str">
            <v>3060</v>
          </cell>
          <cell r="B164" t="str">
            <v>WASHINGTON</v>
          </cell>
          <cell r="C164" t="str">
            <v>LONE STAR</v>
          </cell>
          <cell r="D164">
            <v>103.5</v>
          </cell>
          <cell r="E164">
            <v>22</v>
          </cell>
          <cell r="F164">
            <v>11500.01</v>
          </cell>
          <cell r="G164">
            <v>29095.02</v>
          </cell>
          <cell r="H164">
            <v>103</v>
          </cell>
          <cell r="I164">
            <v>1219345.71</v>
          </cell>
        </row>
        <row r="165">
          <cell r="A165" t="str">
            <v>3070</v>
          </cell>
          <cell r="B165" t="str">
            <v>WASHINGTON</v>
          </cell>
          <cell r="C165" t="str">
            <v>WOODLIN</v>
          </cell>
          <cell r="D165">
            <v>111.5</v>
          </cell>
          <cell r="E165">
            <v>28</v>
          </cell>
          <cell r="F165">
            <v>11031.36</v>
          </cell>
          <cell r="G165">
            <v>35520.97</v>
          </cell>
          <cell r="H165">
            <v>107</v>
          </cell>
          <cell r="I165">
            <v>1265517.28</v>
          </cell>
        </row>
        <row r="166">
          <cell r="A166" t="str">
            <v>3080</v>
          </cell>
          <cell r="B166" t="str">
            <v>WELD</v>
          </cell>
          <cell r="C166" t="str">
            <v>GILCREST</v>
          </cell>
          <cell r="D166">
            <v>1923</v>
          </cell>
          <cell r="E166">
            <v>814</v>
          </cell>
          <cell r="F166">
            <v>5808.55</v>
          </cell>
          <cell r="G166">
            <v>596630.04</v>
          </cell>
          <cell r="H166">
            <v>1884</v>
          </cell>
          <cell r="I166">
            <v>11766464.18</v>
          </cell>
        </row>
        <row r="167">
          <cell r="A167" t="str">
            <v>3085</v>
          </cell>
          <cell r="B167" t="str">
            <v>WELD</v>
          </cell>
          <cell r="C167" t="str">
            <v>EATON</v>
          </cell>
          <cell r="D167">
            <v>1568</v>
          </cell>
          <cell r="E167">
            <v>299</v>
          </cell>
          <cell r="F167">
            <v>5871.02</v>
          </cell>
          <cell r="G167">
            <v>201874.91</v>
          </cell>
          <cell r="H167">
            <v>1554.4</v>
          </cell>
          <cell r="I167">
            <v>9407629.0899999999</v>
          </cell>
        </row>
        <row r="168">
          <cell r="A168" t="str">
            <v>3090</v>
          </cell>
          <cell r="B168" t="str">
            <v>WELD</v>
          </cell>
          <cell r="C168" t="str">
            <v>KEENESBURG</v>
          </cell>
          <cell r="D168">
            <v>1848.5</v>
          </cell>
          <cell r="E168">
            <v>614</v>
          </cell>
          <cell r="F168">
            <v>5873.59</v>
          </cell>
          <cell r="G168">
            <v>418681.64</v>
          </cell>
          <cell r="H168">
            <v>1804</v>
          </cell>
          <cell r="I168">
            <v>11276016.92</v>
          </cell>
        </row>
        <row r="169">
          <cell r="A169" t="str">
            <v>3100</v>
          </cell>
          <cell r="B169" t="str">
            <v>WELD</v>
          </cell>
          <cell r="C169" t="str">
            <v>WINDSOR</v>
          </cell>
          <cell r="D169">
            <v>3090.5</v>
          </cell>
          <cell r="E169">
            <v>351</v>
          </cell>
          <cell r="F169">
            <v>5646.72</v>
          </cell>
          <cell r="G169">
            <v>227929.96</v>
          </cell>
          <cell r="H169">
            <v>3062.8</v>
          </cell>
          <cell r="I169">
            <v>17679126.440000001</v>
          </cell>
        </row>
        <row r="170">
          <cell r="A170" t="str">
            <v>3110</v>
          </cell>
          <cell r="B170" t="str">
            <v>WELD</v>
          </cell>
          <cell r="C170" t="str">
            <v>JOHNSTOWN</v>
          </cell>
          <cell r="D170">
            <v>2484</v>
          </cell>
          <cell r="E170">
            <v>586</v>
          </cell>
          <cell r="F170">
            <v>5689.14</v>
          </cell>
          <cell r="G170">
            <v>383391.23</v>
          </cell>
          <cell r="H170">
            <v>2448.1</v>
          </cell>
          <cell r="I170">
            <v>14515218.18</v>
          </cell>
        </row>
        <row r="171">
          <cell r="A171" t="str">
            <v>3120</v>
          </cell>
          <cell r="B171" t="str">
            <v>WELD</v>
          </cell>
          <cell r="C171" t="str">
            <v>GREELEY</v>
          </cell>
          <cell r="D171">
            <v>17661.5</v>
          </cell>
          <cell r="E171">
            <v>8446</v>
          </cell>
          <cell r="F171">
            <v>5639.35</v>
          </cell>
          <cell r="G171">
            <v>6405979.8600000003</v>
          </cell>
          <cell r="H171">
            <v>17513.7</v>
          </cell>
          <cell r="I171">
            <v>106005400.84999999</v>
          </cell>
        </row>
        <row r="172">
          <cell r="A172" t="str">
            <v>3130</v>
          </cell>
          <cell r="B172" t="str">
            <v>WELD</v>
          </cell>
          <cell r="C172" t="str">
            <v>PLATTE VALLEY</v>
          </cell>
          <cell r="D172">
            <v>1121</v>
          </cell>
          <cell r="E172">
            <v>321</v>
          </cell>
          <cell r="F172">
            <v>6028.4</v>
          </cell>
          <cell r="G172">
            <v>222538.41</v>
          </cell>
          <cell r="H172">
            <v>1085.9000000000001</v>
          </cell>
          <cell r="I172">
            <v>6980375.46</v>
          </cell>
        </row>
        <row r="173">
          <cell r="A173" t="str">
            <v>3140</v>
          </cell>
          <cell r="B173" t="str">
            <v>WELD</v>
          </cell>
          <cell r="C173" t="str">
            <v>FT. LUPTON</v>
          </cell>
          <cell r="D173">
            <v>2379</v>
          </cell>
          <cell r="E173">
            <v>1288</v>
          </cell>
          <cell r="F173">
            <v>5829.16</v>
          </cell>
          <cell r="G173">
            <v>1138683.93</v>
          </cell>
          <cell r="H173">
            <v>2264.1999999999998</v>
          </cell>
          <cell r="I173">
            <v>15006256.449999999</v>
          </cell>
        </row>
        <row r="174">
          <cell r="A174" t="str">
            <v>3145</v>
          </cell>
          <cell r="B174" t="str">
            <v>WELD</v>
          </cell>
          <cell r="C174" t="str">
            <v>AULT-HIGHLAND</v>
          </cell>
          <cell r="D174">
            <v>880.9</v>
          </cell>
          <cell r="E174">
            <v>363</v>
          </cell>
          <cell r="F174">
            <v>6165.97</v>
          </cell>
          <cell r="G174">
            <v>284769.59999999998</v>
          </cell>
          <cell r="H174">
            <v>826.8</v>
          </cell>
          <cell r="I174">
            <v>5716372.7000000002</v>
          </cell>
        </row>
        <row r="175">
          <cell r="A175" t="str">
            <v>3146</v>
          </cell>
          <cell r="B175" t="str">
            <v>WELD</v>
          </cell>
          <cell r="C175" t="str">
            <v>BRIGGSDALE</v>
          </cell>
          <cell r="D175">
            <v>143</v>
          </cell>
          <cell r="E175">
            <v>45</v>
          </cell>
          <cell r="F175">
            <v>10740.33</v>
          </cell>
          <cell r="G175">
            <v>55581.2</v>
          </cell>
          <cell r="H175">
            <v>143</v>
          </cell>
          <cell r="I175">
            <v>1586396.98</v>
          </cell>
        </row>
        <row r="176">
          <cell r="A176" t="str">
            <v>3147</v>
          </cell>
          <cell r="B176" t="str">
            <v>WELD</v>
          </cell>
          <cell r="C176" t="str">
            <v>PRAIRIE</v>
          </cell>
          <cell r="D176">
            <v>133.30000000000001</v>
          </cell>
          <cell r="E176">
            <v>37</v>
          </cell>
          <cell r="F176">
            <v>10923.07</v>
          </cell>
          <cell r="G176">
            <v>46477.65</v>
          </cell>
          <cell r="H176">
            <v>124.6</v>
          </cell>
          <cell r="I176">
            <v>1502522.48</v>
          </cell>
        </row>
        <row r="177">
          <cell r="A177" t="str">
            <v>3148</v>
          </cell>
          <cell r="B177" t="str">
            <v>WELD</v>
          </cell>
          <cell r="C177" t="str">
            <v>PAWNEE</v>
          </cell>
          <cell r="D177">
            <v>117.4</v>
          </cell>
          <cell r="E177">
            <v>38</v>
          </cell>
          <cell r="F177">
            <v>11243.44</v>
          </cell>
          <cell r="G177">
            <v>49133.85</v>
          </cell>
          <cell r="H177">
            <v>117</v>
          </cell>
          <cell r="I177">
            <v>1369114.17</v>
          </cell>
        </row>
        <row r="178">
          <cell r="A178" t="str">
            <v>3200</v>
          </cell>
          <cell r="B178" t="str">
            <v>YUMA</v>
          </cell>
          <cell r="C178" t="str">
            <v>YUMA 1</v>
          </cell>
          <cell r="D178">
            <v>855.8</v>
          </cell>
          <cell r="E178">
            <v>399</v>
          </cell>
          <cell r="F178">
            <v>6311.93</v>
          </cell>
          <cell r="G178">
            <v>337240.56</v>
          </cell>
          <cell r="H178">
            <v>833</v>
          </cell>
          <cell r="I178">
            <v>5738989.2800000003</v>
          </cell>
        </row>
        <row r="179">
          <cell r="A179" t="str">
            <v>3210</v>
          </cell>
          <cell r="B179" t="str">
            <v>YUMA</v>
          </cell>
          <cell r="C179" t="str">
            <v>WRAY RD-2</v>
          </cell>
          <cell r="D179">
            <v>664.1</v>
          </cell>
          <cell r="E179">
            <v>280</v>
          </cell>
          <cell r="F179">
            <v>6300.67</v>
          </cell>
          <cell r="G179">
            <v>224986.49</v>
          </cell>
          <cell r="H179">
            <v>634.9</v>
          </cell>
          <cell r="I179">
            <v>4409261.8499999996</v>
          </cell>
        </row>
        <row r="180">
          <cell r="A180" t="str">
            <v>3220</v>
          </cell>
          <cell r="B180" t="str">
            <v>YUMA</v>
          </cell>
          <cell r="C180" t="str">
            <v>IDALIA RJ-3</v>
          </cell>
          <cell r="D180">
            <v>121.5</v>
          </cell>
          <cell r="E180">
            <v>64</v>
          </cell>
          <cell r="F180">
            <v>11154.98</v>
          </cell>
          <cell r="G180">
            <v>82100.63</v>
          </cell>
          <cell r="H180">
            <v>115</v>
          </cell>
          <cell r="I180">
            <v>1437430.24</v>
          </cell>
        </row>
        <row r="181">
          <cell r="A181" t="str">
            <v>3230</v>
          </cell>
          <cell r="B181" t="str">
            <v>YUMA</v>
          </cell>
          <cell r="C181" t="str">
            <v>LIBERTY J-4</v>
          </cell>
          <cell r="D181">
            <v>94</v>
          </cell>
          <cell r="E181">
            <v>37</v>
          </cell>
          <cell r="F181">
            <v>12099.69</v>
          </cell>
          <cell r="G181">
            <v>51484.18</v>
          </cell>
          <cell r="H181">
            <v>92.5</v>
          </cell>
          <cell r="I181">
            <v>1188855.0900000001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9"/>
  <sheetViews>
    <sheetView tabSelected="1" zoomScaleNormal="100" workbookViewId="0">
      <selection activeCell="J127" sqref="J127:J128"/>
    </sheetView>
  </sheetViews>
  <sheetFormatPr defaultColWidth="9.109375" defaultRowHeight="13.2" x14ac:dyDescent="0.25"/>
  <cols>
    <col min="1" max="1" width="14.5546875" style="2" customWidth="1"/>
    <col min="2" max="2" width="30" style="2" customWidth="1"/>
    <col min="3" max="3" width="50.109375" style="2" customWidth="1"/>
    <col min="4" max="4" width="11.6640625" style="2" customWidth="1"/>
    <col min="5" max="5" width="12.5546875" style="2" customWidth="1"/>
    <col min="6" max="6" width="13.5546875" style="2" customWidth="1"/>
    <col min="7" max="7" width="13.88671875" style="2" customWidth="1"/>
    <col min="8" max="8" width="14.44140625" style="2" customWidth="1"/>
    <col min="9" max="9" width="14" style="2" bestFit="1" customWidth="1"/>
    <col min="10" max="11" width="14.88671875" style="2" customWidth="1"/>
    <col min="12" max="12" width="9.109375" style="2"/>
    <col min="13" max="13" width="15.44140625" style="2" customWidth="1"/>
    <col min="14" max="14" width="14.88671875" style="2" customWidth="1"/>
    <col min="15" max="15" width="9.109375" style="2"/>
    <col min="16" max="17" width="12.33203125" style="2" bestFit="1" customWidth="1"/>
    <col min="18" max="16384" width="9.109375" style="2"/>
  </cols>
  <sheetData>
    <row r="1" spans="1:14" ht="18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ht="18" customHeigh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4" ht="18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M3" s="3"/>
      <c r="N3" s="3"/>
    </row>
    <row r="4" spans="1:14" ht="10.5" customHeight="1" thickBot="1" x14ac:dyDescent="0.3"/>
    <row r="5" spans="1:14" s="12" customFormat="1" ht="44.25" customHeight="1" thickBot="1" x14ac:dyDescent="0.3">
      <c r="A5" s="4" t="s">
        <v>2</v>
      </c>
      <c r="B5" s="5" t="s">
        <v>3</v>
      </c>
      <c r="C5" s="4" t="s">
        <v>4</v>
      </c>
      <c r="D5" s="6" t="s">
        <v>5</v>
      </c>
      <c r="E5" s="6" t="s">
        <v>6</v>
      </c>
      <c r="F5" s="7" t="s">
        <v>7</v>
      </c>
      <c r="G5" s="6" t="s">
        <v>8</v>
      </c>
      <c r="H5" s="8" t="s">
        <v>9</v>
      </c>
      <c r="I5" s="9" t="s">
        <v>10</v>
      </c>
      <c r="J5" s="10" t="s">
        <v>11</v>
      </c>
      <c r="K5" s="11" t="s">
        <v>12</v>
      </c>
      <c r="M5" s="13"/>
      <c r="N5" s="13"/>
    </row>
    <row r="6" spans="1:14" x14ac:dyDescent="0.25">
      <c r="A6" s="14"/>
      <c r="B6" s="15"/>
      <c r="C6" s="14"/>
      <c r="D6" s="16"/>
      <c r="E6" s="17"/>
      <c r="F6" s="17"/>
      <c r="G6" s="18"/>
      <c r="H6" s="19"/>
      <c r="I6" s="20"/>
      <c r="J6" s="21"/>
      <c r="K6" s="22"/>
      <c r="M6" s="23"/>
      <c r="N6" s="23"/>
    </row>
    <row r="7" spans="1:14" x14ac:dyDescent="0.25">
      <c r="A7" s="14" t="s">
        <v>13</v>
      </c>
      <c r="B7" s="15" t="s">
        <v>14</v>
      </c>
      <c r="C7" s="14" t="s">
        <v>15</v>
      </c>
      <c r="D7" s="16">
        <f>[1]Aurora!E6</f>
        <v>528.20000000000005</v>
      </c>
      <c r="E7" s="16">
        <f>[1]Aurora!E17</f>
        <v>520</v>
      </c>
      <c r="F7" s="16">
        <f>[1]Aurora!E12</f>
        <v>315</v>
      </c>
      <c r="G7" s="18">
        <f t="shared" ref="G7:G33" si="0">F7/E7</f>
        <v>0.60576923076923073</v>
      </c>
      <c r="H7" s="18">
        <f>[1]Aurora!B18</f>
        <v>0.67920000000000003</v>
      </c>
      <c r="I7" s="20">
        <f>[1]Aurora!E33</f>
        <v>-54578.959999999963</v>
      </c>
      <c r="J7" s="24">
        <f>IF(G7&gt;H7,0,I7*-1)</f>
        <v>54578.959999999963</v>
      </c>
      <c r="K7" s="25">
        <f>IF(G7&gt;H7,I7,0)</f>
        <v>0</v>
      </c>
      <c r="M7" s="23"/>
      <c r="N7" s="23"/>
    </row>
    <row r="8" spans="1:14" x14ac:dyDescent="0.25">
      <c r="A8" s="14"/>
      <c r="B8" s="15"/>
      <c r="C8" s="14"/>
      <c r="D8" s="16"/>
      <c r="E8" s="17"/>
      <c r="F8" s="17"/>
      <c r="G8" s="18"/>
      <c r="H8" s="19"/>
      <c r="I8" s="20"/>
      <c r="J8" s="26"/>
      <c r="K8" s="27"/>
      <c r="M8" s="23"/>
      <c r="N8" s="23"/>
    </row>
    <row r="9" spans="1:14" x14ac:dyDescent="0.25">
      <c r="A9" s="14" t="s">
        <v>16</v>
      </c>
      <c r="B9" s="15" t="s">
        <v>17</v>
      </c>
      <c r="C9" s="14" t="s">
        <v>18</v>
      </c>
      <c r="D9" s="16">
        <f>[1]Boulder!E6</f>
        <v>106</v>
      </c>
      <c r="E9" s="16">
        <f>[1]Boulder!E17</f>
        <v>117</v>
      </c>
      <c r="F9" s="16">
        <f>[1]Boulder!E12</f>
        <v>21</v>
      </c>
      <c r="G9" s="18">
        <f t="shared" si="0"/>
        <v>0.17948717948717949</v>
      </c>
      <c r="H9" s="18">
        <f>[1]Boulder!B18</f>
        <v>0.17710000000000001</v>
      </c>
      <c r="I9" s="20">
        <f>[1]Boulder!E33</f>
        <v>389.59999999997672</v>
      </c>
      <c r="J9" s="26">
        <f>IF(G9&gt;H9,0,I9*-1)</f>
        <v>0</v>
      </c>
      <c r="K9" s="27">
        <f>IF(G9&gt;H9,I9,0)</f>
        <v>389.59999999997672</v>
      </c>
      <c r="M9" s="23"/>
      <c r="N9" s="23"/>
    </row>
    <row r="10" spans="1:14" x14ac:dyDescent="0.25">
      <c r="A10" s="14"/>
      <c r="B10" s="15"/>
      <c r="C10" s="14" t="s">
        <v>19</v>
      </c>
      <c r="D10" s="16">
        <f>[1]Boulder!F6</f>
        <v>89.5</v>
      </c>
      <c r="E10" s="16">
        <f>[1]Boulder!F17</f>
        <v>98</v>
      </c>
      <c r="F10" s="16">
        <f>[1]Boulder!F12</f>
        <v>72</v>
      </c>
      <c r="G10" s="18">
        <f t="shared" si="0"/>
        <v>0.73469387755102045</v>
      </c>
      <c r="H10" s="18">
        <f>[1]Boulder!B18</f>
        <v>0.17710000000000001</v>
      </c>
      <c r="I10" s="28">
        <f>[1]Boulder!F33</f>
        <v>52901.950365116238</v>
      </c>
      <c r="J10" s="26">
        <f>IF(G10&gt;H10,0,I10*-1)</f>
        <v>0</v>
      </c>
      <c r="K10" s="27">
        <f>IF(G10&gt;H10,I10,0)</f>
        <v>52901.950365116238</v>
      </c>
      <c r="M10" s="23"/>
      <c r="N10" s="23"/>
    </row>
    <row r="11" spans="1:14" x14ac:dyDescent="0.25">
      <c r="A11" s="14"/>
      <c r="B11" s="15"/>
      <c r="C11" s="29" t="s">
        <v>20</v>
      </c>
      <c r="D11" s="30">
        <f>SUM(D9:D10)</f>
        <v>195.5</v>
      </c>
      <c r="E11" s="30">
        <f>SUM(E9:E10)</f>
        <v>215</v>
      </c>
      <c r="F11" s="30">
        <f>SUM(F9:F10)</f>
        <v>93</v>
      </c>
      <c r="G11" s="18"/>
      <c r="H11" s="18"/>
      <c r="I11" s="31">
        <f>SUM(I9:I10)</f>
        <v>53291.550365116214</v>
      </c>
      <c r="J11" s="24">
        <f>SUM(J9:J10)</f>
        <v>0</v>
      </c>
      <c r="K11" s="25">
        <f>SUM(K9:K10)</f>
        <v>53291.550365116214</v>
      </c>
      <c r="M11" s="23"/>
      <c r="N11" s="32"/>
    </row>
    <row r="12" spans="1:14" x14ac:dyDescent="0.25">
      <c r="A12" s="14"/>
      <c r="B12" s="15"/>
      <c r="C12" s="14"/>
      <c r="D12" s="16"/>
      <c r="E12" s="17"/>
      <c r="F12" s="17"/>
      <c r="G12" s="18"/>
      <c r="H12" s="19"/>
      <c r="I12" s="20"/>
      <c r="J12" s="26"/>
      <c r="K12" s="27"/>
      <c r="M12" s="23"/>
      <c r="N12" s="23"/>
    </row>
    <row r="13" spans="1:14" x14ac:dyDescent="0.25">
      <c r="A13" s="14" t="s">
        <v>21</v>
      </c>
      <c r="B13" s="15" t="s">
        <v>22</v>
      </c>
      <c r="C13" s="14" t="s">
        <v>23</v>
      </c>
      <c r="D13" s="16">
        <f>[1]Denver!G6</f>
        <v>0</v>
      </c>
      <c r="E13" s="16">
        <f>[1]Denver!G17</f>
        <v>0</v>
      </c>
      <c r="F13" s="16">
        <f>[1]Denver!G12</f>
        <v>0</v>
      </c>
      <c r="G13" s="18">
        <v>0</v>
      </c>
      <c r="H13" s="18">
        <f>[1]Denver!$B$18</f>
        <v>0.54139999999999999</v>
      </c>
      <c r="I13" s="20" t="str">
        <f>[1]Denver!G33</f>
        <v/>
      </c>
      <c r="J13" s="26"/>
      <c r="K13" s="27" t="str">
        <f>I13</f>
        <v/>
      </c>
      <c r="M13" s="23"/>
      <c r="N13" s="23"/>
    </row>
    <row r="14" spans="1:14" x14ac:dyDescent="0.25">
      <c r="A14" s="14"/>
      <c r="B14" s="15"/>
      <c r="C14" s="14" t="s">
        <v>24</v>
      </c>
      <c r="D14" s="16">
        <f>[1]Denver!F6</f>
        <v>268</v>
      </c>
      <c r="E14" s="16">
        <f>[1]Denver!F17</f>
        <v>283</v>
      </c>
      <c r="F14" s="16">
        <f>[1]Denver!F12</f>
        <v>219</v>
      </c>
      <c r="G14" s="18">
        <f t="shared" si="0"/>
        <v>0.77385159010600701</v>
      </c>
      <c r="H14" s="18">
        <f>[1]Denver!$B$18</f>
        <v>0.54139999999999999</v>
      </c>
      <c r="I14" s="20">
        <f>[1]Denver!F33</f>
        <v>75860.710000000428</v>
      </c>
      <c r="J14" s="26">
        <f>IF(G14&gt;H14,0,I14*-1)</f>
        <v>0</v>
      </c>
      <c r="K14" s="27">
        <f>IF(G14&gt;H14,I14,0)</f>
        <v>75860.710000000428</v>
      </c>
      <c r="M14" s="23"/>
      <c r="N14" s="23"/>
    </row>
    <row r="15" spans="1:14" x14ac:dyDescent="0.25">
      <c r="A15" s="14"/>
      <c r="B15" s="15"/>
      <c r="C15" s="14" t="s">
        <v>25</v>
      </c>
      <c r="D15" s="16">
        <f>[1]Denver!H6</f>
        <v>430</v>
      </c>
      <c r="E15" s="16">
        <f>[1]Denver!H17</f>
        <v>430</v>
      </c>
      <c r="F15" s="16">
        <f>[1]Denver!H12</f>
        <v>303</v>
      </c>
      <c r="G15" s="18">
        <f t="shared" si="0"/>
        <v>0.70465116279069773</v>
      </c>
      <c r="H15" s="18">
        <f>[1]Denver!$B$18</f>
        <v>0.54139999999999999</v>
      </c>
      <c r="I15" s="20">
        <f>[1]Denver!H33</f>
        <v>85648.409999999683</v>
      </c>
      <c r="J15" s="26">
        <f t="shared" ref="J15:J22" si="1">IF(G15&gt;H15,0,I15*-1)</f>
        <v>0</v>
      </c>
      <c r="K15" s="27">
        <f t="shared" ref="K15:K22" si="2">IF(G15&gt;H15,I15,0)</f>
        <v>85648.409999999683</v>
      </c>
      <c r="M15" s="23"/>
      <c r="N15" s="23"/>
    </row>
    <row r="16" spans="1:14" x14ac:dyDescent="0.25">
      <c r="A16" s="14"/>
      <c r="B16" s="15"/>
      <c r="C16" s="14" t="s">
        <v>26</v>
      </c>
      <c r="D16" s="16">
        <f>[1]Denver!I6</f>
        <v>237.2</v>
      </c>
      <c r="E16" s="16">
        <f>[1]Denver!I17</f>
        <v>233</v>
      </c>
      <c r="F16" s="16">
        <f>[1]Denver!I12</f>
        <v>48</v>
      </c>
      <c r="G16" s="18">
        <f t="shared" si="0"/>
        <v>0.20600858369098712</v>
      </c>
      <c r="H16" s="18">
        <f>[1]Denver!$B$18</f>
        <v>0.54139999999999999</v>
      </c>
      <c r="I16" s="20">
        <f>[1]Denver!I33</f>
        <v>-96119.119999999879</v>
      </c>
      <c r="J16" s="26">
        <f t="shared" si="1"/>
        <v>96119.119999999879</v>
      </c>
      <c r="K16" s="27">
        <f t="shared" si="2"/>
        <v>0</v>
      </c>
      <c r="M16" s="23"/>
      <c r="N16" s="23"/>
    </row>
    <row r="17" spans="1:17" x14ac:dyDescent="0.25">
      <c r="A17" s="14"/>
      <c r="B17" s="15"/>
      <c r="C17" s="14" t="s">
        <v>27</v>
      </c>
      <c r="D17" s="16">
        <f>[1]Denver!E6</f>
        <v>105</v>
      </c>
      <c r="E17" s="16">
        <f>[1]Denver!E17</f>
        <v>109</v>
      </c>
      <c r="F17" s="16">
        <f>[1]Denver!E12</f>
        <v>105</v>
      </c>
      <c r="G17" s="18">
        <f t="shared" si="0"/>
        <v>0.96330275229357798</v>
      </c>
      <c r="H17" s="18">
        <f>[1]Denver!$B$18</f>
        <v>0.54139999999999999</v>
      </c>
      <c r="I17" s="20">
        <f>[1]Denver!E33</f>
        <v>53832.70000000007</v>
      </c>
      <c r="J17" s="26">
        <f t="shared" si="1"/>
        <v>0</v>
      </c>
      <c r="K17" s="27">
        <f t="shared" si="2"/>
        <v>53832.70000000007</v>
      </c>
      <c r="M17" s="23"/>
      <c r="N17" s="23"/>
    </row>
    <row r="18" spans="1:17" x14ac:dyDescent="0.25">
      <c r="A18" s="14"/>
      <c r="B18" s="15"/>
      <c r="C18" s="14" t="s">
        <v>28</v>
      </c>
      <c r="D18" s="16">
        <f>[1]Denver!K6</f>
        <v>183.3</v>
      </c>
      <c r="E18" s="16">
        <f>[1]Denver!K17</f>
        <v>178</v>
      </c>
      <c r="F18" s="16">
        <f>[1]Denver!K12</f>
        <v>153</v>
      </c>
      <c r="G18" s="18">
        <f t="shared" si="0"/>
        <v>0.8595505617977528</v>
      </c>
      <c r="H18" s="18">
        <f>[1]Denver!$B$18</f>
        <v>0.54139999999999999</v>
      </c>
      <c r="I18" s="20">
        <f>[1]Denver!K33</f>
        <v>70925.449999999953</v>
      </c>
      <c r="J18" s="26">
        <f t="shared" si="1"/>
        <v>0</v>
      </c>
      <c r="K18" s="27">
        <f t="shared" si="2"/>
        <v>70925.449999999953</v>
      </c>
      <c r="M18" s="23"/>
      <c r="N18" s="23"/>
    </row>
    <row r="19" spans="1:17" x14ac:dyDescent="0.25">
      <c r="A19" s="14"/>
      <c r="B19" s="15"/>
      <c r="C19" s="14" t="s">
        <v>29</v>
      </c>
      <c r="D19" s="16">
        <f>[1]Denver!L6</f>
        <v>1051</v>
      </c>
      <c r="E19" s="16">
        <f>[1]Denver!L17</f>
        <v>1051</v>
      </c>
      <c r="F19" s="16">
        <f>[1]Denver!L12</f>
        <v>516</v>
      </c>
      <c r="G19" s="18">
        <f t="shared" si="0"/>
        <v>0.49096098953377737</v>
      </c>
      <c r="H19" s="18">
        <f>[1]Denver!$B$18</f>
        <v>0.54139999999999999</v>
      </c>
      <c r="I19" s="28">
        <f>[1]Denver!L33</f>
        <v>-62883.650780912489</v>
      </c>
      <c r="J19" s="26">
        <f t="shared" si="1"/>
        <v>62883.650780912489</v>
      </c>
      <c r="K19" s="27">
        <f t="shared" si="2"/>
        <v>0</v>
      </c>
      <c r="M19" s="23"/>
      <c r="N19" s="23"/>
      <c r="P19" s="33"/>
    </row>
    <row r="20" spans="1:17" x14ac:dyDescent="0.25">
      <c r="A20" s="14"/>
      <c r="B20" s="15"/>
      <c r="C20" s="14" t="s">
        <v>30</v>
      </c>
      <c r="D20" s="16">
        <f>[1]Denver!M6</f>
        <v>526.5</v>
      </c>
      <c r="E20" s="16">
        <f>[1]Denver!M17</f>
        <v>520</v>
      </c>
      <c r="F20" s="16">
        <f>[1]Denver!M12</f>
        <v>174</v>
      </c>
      <c r="G20" s="18">
        <f t="shared" si="0"/>
        <v>0.33461538461538459</v>
      </c>
      <c r="H20" s="18">
        <f>[1]Denver!$B$18</f>
        <v>0.54139999999999999</v>
      </c>
      <c r="I20" s="28">
        <f>[1]Denver!M33</f>
        <v>-131277.10154927801</v>
      </c>
      <c r="J20" s="26">
        <f t="shared" si="1"/>
        <v>131277.10154927801</v>
      </c>
      <c r="K20" s="27">
        <f t="shared" si="2"/>
        <v>0</v>
      </c>
      <c r="M20" s="23"/>
      <c r="N20" s="23"/>
      <c r="P20" s="33"/>
    </row>
    <row r="21" spans="1:17" x14ac:dyDescent="0.25">
      <c r="A21" s="14"/>
      <c r="B21" s="15"/>
      <c r="C21" s="14" t="s">
        <v>31</v>
      </c>
      <c r="D21" s="16">
        <f>[1]Denver!N6</f>
        <v>725.4</v>
      </c>
      <c r="E21" s="16">
        <f>[1]Denver!N17</f>
        <v>716</v>
      </c>
      <c r="F21" s="16">
        <f>[1]Denver!N12</f>
        <v>409</v>
      </c>
      <c r="G21" s="18">
        <f t="shared" si="0"/>
        <v>0.57122905027932958</v>
      </c>
      <c r="H21" s="18">
        <f>[1]Denver!$B$18</f>
        <v>0.54139999999999999</v>
      </c>
      <c r="I21" s="28">
        <f>[1]Denver!N33</f>
        <v>27174.187088171951</v>
      </c>
      <c r="J21" s="26">
        <f t="shared" si="1"/>
        <v>0</v>
      </c>
      <c r="K21" s="27">
        <f t="shared" si="2"/>
        <v>27174.187088171951</v>
      </c>
      <c r="M21" s="23"/>
      <c r="N21" s="23"/>
      <c r="P21" s="33"/>
    </row>
    <row r="22" spans="1:17" x14ac:dyDescent="0.25">
      <c r="A22" s="14"/>
      <c r="B22" s="15"/>
      <c r="C22" s="14" t="s">
        <v>32</v>
      </c>
      <c r="D22" s="16">
        <f>[1]Denver!O6</f>
        <v>9</v>
      </c>
      <c r="E22" s="16">
        <f>[1]Denver!O17</f>
        <v>9</v>
      </c>
      <c r="F22" s="16">
        <f>[1]Denver!O12</f>
        <v>4</v>
      </c>
      <c r="G22" s="18">
        <f t="shared" si="0"/>
        <v>0.44444444444444442</v>
      </c>
      <c r="H22" s="18">
        <f>[1]Denver!$B$18</f>
        <v>0.54139999999999999</v>
      </c>
      <c r="I22" s="28">
        <f>[1]Denver!O33</f>
        <v>-1045.9355733658158</v>
      </c>
      <c r="J22" s="26">
        <f t="shared" si="1"/>
        <v>1045.9355733658158</v>
      </c>
      <c r="K22" s="27">
        <f t="shared" si="2"/>
        <v>0</v>
      </c>
      <c r="M22" s="23"/>
      <c r="N22" s="23"/>
      <c r="P22" s="33"/>
    </row>
    <row r="23" spans="1:17" x14ac:dyDescent="0.25">
      <c r="A23" s="14"/>
      <c r="B23" s="15"/>
      <c r="C23" s="29" t="s">
        <v>20</v>
      </c>
      <c r="D23" s="30">
        <f>SUM(D13:D22)</f>
        <v>3535.4</v>
      </c>
      <c r="E23" s="30">
        <f>SUM(E13:E22)</f>
        <v>3529</v>
      </c>
      <c r="F23" s="30">
        <f>SUM(F13:F22)</f>
        <v>1931</v>
      </c>
      <c r="G23" s="18"/>
      <c r="H23" s="19"/>
      <c r="I23" s="31">
        <f>SUM(I13:I22)</f>
        <v>22115.64918461589</v>
      </c>
      <c r="J23" s="31">
        <f>SUM(J13:J22)</f>
        <v>291325.80790355621</v>
      </c>
      <c r="K23" s="34">
        <f>SUM(K13:K22)</f>
        <v>313441.45708817209</v>
      </c>
      <c r="M23" s="32" t="s">
        <v>33</v>
      </c>
      <c r="N23" s="32"/>
      <c r="P23" s="33"/>
    </row>
    <row r="24" spans="1:17" x14ac:dyDescent="0.25">
      <c r="A24" s="14"/>
      <c r="B24" s="15"/>
      <c r="C24" s="14"/>
      <c r="D24" s="16"/>
      <c r="E24" s="17"/>
      <c r="F24" s="17"/>
      <c r="G24" s="18"/>
      <c r="H24" s="19"/>
      <c r="I24" s="20"/>
      <c r="J24" s="26"/>
      <c r="K24" s="27"/>
      <c r="M24" s="23"/>
      <c r="N24" s="23"/>
      <c r="Q24" s="33"/>
    </row>
    <row r="25" spans="1:17" ht="13.5" customHeight="1" x14ac:dyDescent="0.25">
      <c r="A25" s="14" t="s">
        <v>34</v>
      </c>
      <c r="B25" s="15" t="s">
        <v>35</v>
      </c>
      <c r="C25" s="14" t="s">
        <v>36</v>
      </c>
      <c r="D25" s="16">
        <f>[1]Harrison!E6</f>
        <v>440.5</v>
      </c>
      <c r="E25" s="16">
        <f>[1]Harrison!E17</f>
        <v>441</v>
      </c>
      <c r="F25" s="16">
        <f>[1]Harrison!E12</f>
        <v>122</v>
      </c>
      <c r="G25" s="18">
        <f>F25/E25</f>
        <v>0.27664399092970521</v>
      </c>
      <c r="H25" s="35">
        <f>[1]Harrison!$B$18</f>
        <v>0.67669999999999997</v>
      </c>
      <c r="I25" s="28">
        <f>[1]Harrison!E33</f>
        <v>-246098.87000000011</v>
      </c>
      <c r="J25" s="26">
        <f>IF(G25&gt;H25,0,I25*-1)</f>
        <v>246098.87000000011</v>
      </c>
      <c r="K25" s="27">
        <f>IF(G25&gt;H25,I25,0)</f>
        <v>0</v>
      </c>
      <c r="M25" s="23"/>
      <c r="N25" s="23"/>
      <c r="P25" s="33"/>
    </row>
    <row r="26" spans="1:17" x14ac:dyDescent="0.25">
      <c r="A26" s="14"/>
      <c r="B26" s="15"/>
      <c r="C26" s="14" t="s">
        <v>37</v>
      </c>
      <c r="D26" s="16">
        <f>[1]Harrison!F6</f>
        <v>471</v>
      </c>
      <c r="E26" s="16">
        <f>[1]Harrison!F17</f>
        <v>471</v>
      </c>
      <c r="F26" s="16">
        <f>[1]Harrison!F12</f>
        <v>141</v>
      </c>
      <c r="G26" s="18">
        <f>F26/E26</f>
        <v>0.29936305732484075</v>
      </c>
      <c r="H26" s="35">
        <f>[1]Harrison!$B$18</f>
        <v>0.67669999999999997</v>
      </c>
      <c r="I26" s="28">
        <f>[1]Harrison!F33</f>
        <v>-248192.71890357649</v>
      </c>
      <c r="J26" s="26">
        <f>IF(G26&gt;H26,0,I26*-1)</f>
        <v>248192.71890357649</v>
      </c>
      <c r="K26" s="27">
        <f>IF(G26&gt;H26,I26,0)</f>
        <v>0</v>
      </c>
      <c r="M26" s="23"/>
      <c r="N26" s="23"/>
      <c r="P26" s="33"/>
    </row>
    <row r="27" spans="1:17" x14ac:dyDescent="0.25">
      <c r="A27" s="14"/>
      <c r="B27" s="15"/>
      <c r="C27" s="29" t="s">
        <v>20</v>
      </c>
      <c r="D27" s="30">
        <f>SUM(D25:D26)</f>
        <v>911.5</v>
      </c>
      <c r="E27" s="30">
        <f>SUM(E25:E26)</f>
        <v>912</v>
      </c>
      <c r="F27" s="30">
        <f>SUM(F25:F26)</f>
        <v>263</v>
      </c>
      <c r="G27" s="18"/>
      <c r="H27" s="19"/>
      <c r="I27" s="31">
        <f>SUM(I25:I26)</f>
        <v>-494291.5889035766</v>
      </c>
      <c r="J27" s="24">
        <f>SUM(J25:J26)</f>
        <v>494291.5889035766</v>
      </c>
      <c r="K27" s="34">
        <f>SUM(K25:K26)</f>
        <v>0</v>
      </c>
      <c r="M27" s="32"/>
      <c r="N27" s="23"/>
    </row>
    <row r="28" spans="1:17" x14ac:dyDescent="0.25">
      <c r="B28" s="36"/>
      <c r="C28" s="14"/>
      <c r="D28" s="16"/>
      <c r="E28" s="17"/>
      <c r="F28" s="17"/>
      <c r="G28" s="18"/>
      <c r="H28" s="19"/>
      <c r="I28" s="31"/>
      <c r="J28" s="24"/>
      <c r="K28" s="25"/>
      <c r="M28" s="23"/>
      <c r="N28" s="23"/>
    </row>
    <row r="29" spans="1:17" x14ac:dyDescent="0.25">
      <c r="A29" s="14"/>
      <c r="B29" s="15" t="s">
        <v>38</v>
      </c>
      <c r="C29" s="14" t="s">
        <v>39</v>
      </c>
      <c r="D29" s="16">
        <f>'[1]CO springs'!E6</f>
        <v>178</v>
      </c>
      <c r="E29" s="16">
        <f>'[1]CO springs'!E17</f>
        <v>179</v>
      </c>
      <c r="F29" s="16">
        <f>'[1]CO springs'!E12</f>
        <v>38</v>
      </c>
      <c r="G29" s="18">
        <f t="shared" si="0"/>
        <v>0.21229050279329609</v>
      </c>
      <c r="H29" s="35">
        <f>'[1]CO springs'!B$18</f>
        <v>0.4829</v>
      </c>
      <c r="I29" s="20">
        <f>'[1]CO springs'!E33</f>
        <v>-50984.169999999925</v>
      </c>
      <c r="J29" s="26">
        <f>IF(G29&gt;H29,0,I29*-1)</f>
        <v>50984.169999999925</v>
      </c>
      <c r="K29" s="27">
        <f>IF(G29&gt;H29,I29,0)</f>
        <v>0</v>
      </c>
      <c r="M29" s="23"/>
      <c r="N29" s="23"/>
    </row>
    <row r="30" spans="1:17" x14ac:dyDescent="0.25">
      <c r="A30" s="14"/>
      <c r="B30" s="15"/>
      <c r="C30" s="14" t="s">
        <v>40</v>
      </c>
      <c r="D30" s="16">
        <f>'[1]CO springs'!F6</f>
        <v>198</v>
      </c>
      <c r="E30" s="16">
        <f>'[1]CO springs'!F17</f>
        <v>228</v>
      </c>
      <c r="F30" s="16">
        <f>'[1]CO springs'!F12</f>
        <v>68</v>
      </c>
      <c r="G30" s="18">
        <f t="shared" si="0"/>
        <v>0.2982456140350877</v>
      </c>
      <c r="H30" s="35">
        <f>'[1]CO springs'!B$18</f>
        <v>0.4829</v>
      </c>
      <c r="I30" s="20">
        <f>'[1]CO springs'!F33</f>
        <v>-38637.310000000056</v>
      </c>
      <c r="J30" s="26">
        <f>IF(G30&gt;H30,0,I30*-1)</f>
        <v>38637.310000000056</v>
      </c>
      <c r="K30" s="27">
        <f>IF(G30&gt;H30,I30,0)</f>
        <v>0</v>
      </c>
      <c r="M30" s="23"/>
      <c r="N30" s="23"/>
    </row>
    <row r="31" spans="1:17" x14ac:dyDescent="0.25">
      <c r="A31" s="14"/>
      <c r="B31" s="15"/>
      <c r="C31" s="14" t="s">
        <v>41</v>
      </c>
      <c r="D31" s="16">
        <f>'[1]CO springs'!G6</f>
        <v>181.4</v>
      </c>
      <c r="E31" s="16">
        <f>'[1]CO springs'!G17</f>
        <v>176</v>
      </c>
      <c r="F31" s="16">
        <f>'[1]CO springs'!G12</f>
        <v>77</v>
      </c>
      <c r="G31" s="18">
        <f t="shared" si="0"/>
        <v>0.4375</v>
      </c>
      <c r="H31" s="35">
        <f>'[1]CO springs'!B$18</f>
        <v>0.4829</v>
      </c>
      <c r="I31" s="20">
        <f>'[1]CO springs'!G33</f>
        <v>-8570.1300000001211</v>
      </c>
      <c r="J31" s="26">
        <f>IF(G31&gt;H31,0,I31*-1)</f>
        <v>8570.1300000001211</v>
      </c>
      <c r="K31" s="27">
        <f>IF(G31&gt;H31,I31,0)</f>
        <v>0</v>
      </c>
      <c r="M31" s="23"/>
      <c r="N31" s="23"/>
    </row>
    <row r="32" spans="1:17" x14ac:dyDescent="0.25">
      <c r="A32" s="14"/>
      <c r="B32" s="15"/>
      <c r="C32" s="14" t="s">
        <v>42</v>
      </c>
      <c r="D32" s="16">
        <f>'[1]CO springs'!H6</f>
        <v>593.4</v>
      </c>
      <c r="E32" s="16">
        <f>'[1]CO springs'!H17</f>
        <v>582</v>
      </c>
      <c r="F32" s="16">
        <f>'[1]CO springs'!H12</f>
        <v>452</v>
      </c>
      <c r="G32" s="18">
        <f t="shared" si="0"/>
        <v>0.7766323024054983</v>
      </c>
      <c r="H32" s="35">
        <f>'[1]CO springs'!B$18</f>
        <v>0.4829</v>
      </c>
      <c r="I32" s="20">
        <f>'[1]CO springs'!H33</f>
        <v>185696.38999999966</v>
      </c>
      <c r="J32" s="26">
        <f>IF(G32&gt;H32,0,I32*-1)</f>
        <v>0</v>
      </c>
      <c r="K32" s="27">
        <f>IF(G32&gt;H32,I32,0)</f>
        <v>185696.38999999966</v>
      </c>
      <c r="M32" s="23"/>
      <c r="N32" s="23"/>
    </row>
    <row r="33" spans="1:16" x14ac:dyDescent="0.25">
      <c r="A33" s="14"/>
      <c r="B33" s="15"/>
      <c r="C33" s="14" t="s">
        <v>43</v>
      </c>
      <c r="D33" s="16">
        <f>'[1]CO springs'!I6</f>
        <v>139</v>
      </c>
      <c r="E33" s="16">
        <v>280</v>
      </c>
      <c r="F33" s="16">
        <v>107</v>
      </c>
      <c r="G33" s="18">
        <f t="shared" si="0"/>
        <v>0.38214285714285712</v>
      </c>
      <c r="H33" s="35">
        <f>'[1]CO springs'!B$18</f>
        <v>0.4829</v>
      </c>
      <c r="I33" s="28">
        <f>'[1]CO springs'!I33</f>
        <v>-16812.55704073282</v>
      </c>
      <c r="J33" s="26">
        <f>IF(G33&gt;H33,0,I33*-1)</f>
        <v>16812.55704073282</v>
      </c>
      <c r="K33" s="27">
        <f>IF(G33&gt;H33,I33,0)</f>
        <v>0</v>
      </c>
      <c r="M33" s="23"/>
      <c r="N33" s="23"/>
    </row>
    <row r="34" spans="1:16" x14ac:dyDescent="0.25">
      <c r="A34" s="14"/>
      <c r="B34" s="15"/>
      <c r="C34" s="29" t="s">
        <v>20</v>
      </c>
      <c r="D34" s="30">
        <f>SUM(D28:D33)</f>
        <v>1289.8</v>
      </c>
      <c r="E34" s="30">
        <f>SUM(E28:E33)</f>
        <v>1445</v>
      </c>
      <c r="F34" s="30">
        <f>SUM(F28:F33)</f>
        <v>742</v>
      </c>
      <c r="G34" s="18"/>
      <c r="H34" s="19"/>
      <c r="I34" s="31">
        <f>SUM(I29:I33)</f>
        <v>70692.222959266743</v>
      </c>
      <c r="J34" s="31">
        <f>SUM(J29:J33)</f>
        <v>115004.16704073292</v>
      </c>
      <c r="K34" s="34">
        <f>SUM(K29:K33)</f>
        <v>185696.38999999966</v>
      </c>
      <c r="M34" s="32"/>
      <c r="N34" s="32"/>
      <c r="P34" s="33"/>
    </row>
    <row r="35" spans="1:16" x14ac:dyDescent="0.25">
      <c r="A35" s="14"/>
      <c r="B35" s="15"/>
      <c r="C35" s="29"/>
      <c r="D35" s="30"/>
      <c r="E35" s="17"/>
      <c r="F35" s="17"/>
      <c r="G35" s="18"/>
      <c r="H35" s="19"/>
      <c r="I35" s="31"/>
      <c r="J35" s="24"/>
      <c r="K35" s="25"/>
      <c r="M35" s="23"/>
      <c r="N35" s="23"/>
    </row>
    <row r="36" spans="1:16" x14ac:dyDescent="0.25">
      <c r="A36" s="14" t="s">
        <v>44</v>
      </c>
      <c r="B36" s="15" t="s">
        <v>45</v>
      </c>
      <c r="C36" s="14" t="s">
        <v>46</v>
      </c>
      <c r="D36" s="16">
        <f>'[1]Canon City'!E6</f>
        <v>256.3</v>
      </c>
      <c r="E36" s="16">
        <f>'[1]Canon City'!E17</f>
        <v>252</v>
      </c>
      <c r="F36" s="16">
        <f>'[1]Canon City'!E12</f>
        <v>59</v>
      </c>
      <c r="G36" s="18">
        <f>F36/E36</f>
        <v>0.23412698412698413</v>
      </c>
      <c r="H36" s="35">
        <f>'[1]Canon City'!B18</f>
        <v>0.50729999999999997</v>
      </c>
      <c r="I36" s="20">
        <f>'[1]Canon City'!E33</f>
        <v>-72314.270000000019</v>
      </c>
      <c r="J36" s="24">
        <f>IF(G36&gt;H36,0,I36*-1)</f>
        <v>72314.270000000019</v>
      </c>
      <c r="K36" s="25">
        <f>IF(G36&gt;H36,I36,0)</f>
        <v>0</v>
      </c>
      <c r="M36" s="23"/>
      <c r="N36" s="23"/>
    </row>
    <row r="37" spans="1:16" x14ac:dyDescent="0.25">
      <c r="A37" s="14"/>
      <c r="B37" s="15"/>
      <c r="C37" s="14"/>
      <c r="D37" s="16"/>
      <c r="E37" s="16"/>
      <c r="F37" s="16"/>
      <c r="G37" s="18"/>
      <c r="H37" s="35"/>
      <c r="I37" s="20"/>
      <c r="J37" s="26"/>
      <c r="K37" s="27"/>
      <c r="M37" s="23"/>
      <c r="N37" s="23"/>
    </row>
    <row r="38" spans="1:16" x14ac:dyDescent="0.25">
      <c r="A38" s="14" t="s">
        <v>47</v>
      </c>
      <c r="B38" s="15" t="s">
        <v>48</v>
      </c>
      <c r="C38" s="14" t="s">
        <v>49</v>
      </c>
      <c r="D38" s="16">
        <f>[1]Gunnison!E6</f>
        <v>49.6</v>
      </c>
      <c r="E38" s="16">
        <f>[1]Gunnison!E17</f>
        <v>48</v>
      </c>
      <c r="F38" s="16">
        <f>[1]Gunnison!E12</f>
        <v>7</v>
      </c>
      <c r="G38" s="18">
        <f>F38/E38</f>
        <v>0.14583333333333334</v>
      </c>
      <c r="H38" s="35">
        <f>[1]Gunnison!B18</f>
        <v>0.1938</v>
      </c>
      <c r="I38" s="20">
        <f>[1]Gunnison!E33</f>
        <v>-2456.4700000000303</v>
      </c>
      <c r="J38" s="24">
        <f>IF(G38&gt;H38,0,I38*-1)</f>
        <v>2456.4700000000303</v>
      </c>
      <c r="K38" s="25">
        <f>IF(G38&gt;H38,I38,0)</f>
        <v>0</v>
      </c>
      <c r="M38" s="23"/>
      <c r="N38" s="23"/>
    </row>
    <row r="39" spans="1:16" x14ac:dyDescent="0.25">
      <c r="A39" s="14"/>
      <c r="B39" s="15"/>
      <c r="C39" s="14"/>
      <c r="D39" s="16"/>
      <c r="E39" s="17"/>
      <c r="F39" s="17"/>
      <c r="G39" s="18"/>
      <c r="H39" s="19"/>
      <c r="I39" s="20"/>
      <c r="J39" s="26"/>
      <c r="K39" s="27"/>
      <c r="M39" s="23"/>
      <c r="N39" s="23"/>
    </row>
    <row r="40" spans="1:16" x14ac:dyDescent="0.25">
      <c r="A40" s="14" t="s">
        <v>50</v>
      </c>
      <c r="B40" s="15" t="s">
        <v>50</v>
      </c>
      <c r="C40" s="14" t="s">
        <v>51</v>
      </c>
      <c r="D40" s="16">
        <f>[1]Jeffco!F6</f>
        <v>148</v>
      </c>
      <c r="E40" s="16">
        <f>[1]Jeffco!F17</f>
        <v>152</v>
      </c>
      <c r="F40" s="16">
        <f>[1]Jeffco!F12</f>
        <v>104</v>
      </c>
      <c r="G40" s="18">
        <f>F40/E40</f>
        <v>0.68421052631578949</v>
      </c>
      <c r="H40" s="35">
        <f>[1]Jeffco!B18</f>
        <v>0.25850000000000001</v>
      </c>
      <c r="I40" s="28">
        <f>[1]Jeffco!F33</f>
        <v>64975.689131536288</v>
      </c>
      <c r="J40" s="26">
        <f>IF(G40&gt;H40,0,I40*-1)</f>
        <v>0</v>
      </c>
      <c r="K40" s="27">
        <f>IF(G40&gt;H40,I40,0)</f>
        <v>64975.689131536288</v>
      </c>
      <c r="M40" s="23"/>
      <c r="N40" s="23"/>
    </row>
    <row r="41" spans="1:16" x14ac:dyDescent="0.25">
      <c r="A41" s="14"/>
      <c r="B41" s="15"/>
      <c r="C41" s="14" t="s">
        <v>52</v>
      </c>
      <c r="D41" s="16">
        <f>[1]Jeffco!E6</f>
        <v>56.5</v>
      </c>
      <c r="E41" s="16">
        <f>[1]Jeffco!E17</f>
        <v>57</v>
      </c>
      <c r="F41" s="16">
        <f>[1]Jeffco!E12</f>
        <v>23</v>
      </c>
      <c r="G41" s="18">
        <f>F41/E41</f>
        <v>0.40350877192982454</v>
      </c>
      <c r="H41" s="35">
        <f>[1]Jeffco!B18</f>
        <v>0.25850000000000001</v>
      </c>
      <c r="I41" s="20">
        <f>[1]Jeffco!E33</f>
        <v>8489.359999999986</v>
      </c>
      <c r="J41" s="26">
        <f>IF(G41&gt;H41,0,I41*-1)</f>
        <v>0</v>
      </c>
      <c r="K41" s="27">
        <f>IF(G41&gt;H41,I41,0)</f>
        <v>8489.359999999986</v>
      </c>
      <c r="M41" s="23"/>
      <c r="N41" s="23"/>
    </row>
    <row r="42" spans="1:16" x14ac:dyDescent="0.25">
      <c r="A42" s="14"/>
      <c r="B42" s="15"/>
      <c r="C42" s="29" t="s">
        <v>20</v>
      </c>
      <c r="D42" s="30">
        <f>SUM(D40:D41)</f>
        <v>204.5</v>
      </c>
      <c r="E42" s="30">
        <f>SUM(E40:E41)</f>
        <v>209</v>
      </c>
      <c r="F42" s="30">
        <f>SUM(F40:F41)</f>
        <v>127</v>
      </c>
      <c r="G42" s="18"/>
      <c r="H42" s="35"/>
      <c r="I42" s="31">
        <f>SUM(I40:I41)</f>
        <v>73465.049131536274</v>
      </c>
      <c r="J42" s="24">
        <f>SUM(J40:J41)</f>
        <v>0</v>
      </c>
      <c r="K42" s="25">
        <f>SUM(K40:K41)</f>
        <v>73465.049131536274</v>
      </c>
      <c r="M42" s="23"/>
      <c r="N42" s="32"/>
    </row>
    <row r="43" spans="1:16" x14ac:dyDescent="0.25">
      <c r="A43" s="14"/>
      <c r="B43" s="15"/>
      <c r="C43" s="14"/>
      <c r="D43" s="16"/>
      <c r="E43" s="17"/>
      <c r="F43" s="17"/>
      <c r="G43" s="18"/>
      <c r="H43" s="19"/>
      <c r="I43" s="20"/>
      <c r="J43" s="26"/>
      <c r="K43" s="27"/>
      <c r="M43" s="23"/>
      <c r="N43" s="23"/>
    </row>
    <row r="44" spans="1:16" x14ac:dyDescent="0.25">
      <c r="A44" s="14" t="s">
        <v>53</v>
      </c>
      <c r="B44" s="15" t="s">
        <v>54</v>
      </c>
      <c r="C44" s="14" t="s">
        <v>55</v>
      </c>
      <c r="D44" s="16">
        <f>'[1]Mont-Cortez'!E6</f>
        <v>74.8</v>
      </c>
      <c r="E44" s="16">
        <f>'[1]Mont-Cortez'!E17</f>
        <v>77</v>
      </c>
      <c r="F44" s="16">
        <f>'[1]Mont-Cortez'!E12</f>
        <v>40</v>
      </c>
      <c r="G44" s="18">
        <f>F44/E44</f>
        <v>0.51948051948051943</v>
      </c>
      <c r="H44" s="35">
        <f>'[1]Mont-Cortez'!B18</f>
        <v>0.56120000000000003</v>
      </c>
      <c r="I44" s="20">
        <f>'[1]Mont-Cortez'!E33</f>
        <v>-3582.9404977613594</v>
      </c>
      <c r="J44" s="26">
        <f>IF(G44&gt;H44,0,I44*-1)</f>
        <v>3582.9404977613594</v>
      </c>
      <c r="K44" s="27">
        <f>IF(G44&gt;H44,I44,0)</f>
        <v>0</v>
      </c>
      <c r="M44" s="23"/>
      <c r="N44" s="23"/>
    </row>
    <row r="45" spans="1:16" x14ac:dyDescent="0.25">
      <c r="A45" s="14"/>
      <c r="B45" s="15"/>
      <c r="C45" s="14" t="s">
        <v>56</v>
      </c>
      <c r="D45" s="16">
        <f>'[1]Mont-Cortez'!F6</f>
        <v>120.5</v>
      </c>
      <c r="E45" s="16">
        <f>'[1]Mont-Cortez'!F17</f>
        <v>122</v>
      </c>
      <c r="F45" s="16">
        <f>'[1]Mont-Cortez'!F12</f>
        <v>79</v>
      </c>
      <c r="G45" s="18">
        <f>F45/E45</f>
        <v>0.64754098360655743</v>
      </c>
      <c r="H45" s="35">
        <f>'[1]Mont-Cortez'!B18</f>
        <v>0.56120000000000003</v>
      </c>
      <c r="I45" s="20">
        <f>'[1]Mont-Cortez'!F33</f>
        <v>11877.651978873531</v>
      </c>
      <c r="J45" s="26">
        <f>IF(G45&gt;H45,0,I45*-1)</f>
        <v>0</v>
      </c>
      <c r="K45" s="27">
        <f>IF(G45&gt;H45,I45,0)</f>
        <v>11877.651978873531</v>
      </c>
      <c r="M45" s="23"/>
      <c r="N45" s="23"/>
    </row>
    <row r="46" spans="1:16" x14ac:dyDescent="0.25">
      <c r="A46" s="14"/>
      <c r="B46" s="15"/>
      <c r="C46" s="29" t="s">
        <v>20</v>
      </c>
      <c r="D46" s="30">
        <f>SUM(D44:D45)</f>
        <v>195.3</v>
      </c>
      <c r="E46" s="30">
        <f>SUM(E44:E45)</f>
        <v>199</v>
      </c>
      <c r="F46" s="30">
        <f>SUM(F44:F45)</f>
        <v>119</v>
      </c>
      <c r="G46" s="18"/>
      <c r="H46" s="19"/>
      <c r="I46" s="31">
        <f>SUM(I44:I45)</f>
        <v>8294.7114811121719</v>
      </c>
      <c r="J46" s="24">
        <f>SUM(J44:J45)</f>
        <v>3582.9404977613594</v>
      </c>
      <c r="K46" s="25">
        <f>SUM(K44:K45)</f>
        <v>11877.651978873531</v>
      </c>
      <c r="M46" s="32"/>
      <c r="N46" s="23"/>
    </row>
    <row r="47" spans="1:16" x14ac:dyDescent="0.25">
      <c r="A47" s="14"/>
      <c r="B47" s="15"/>
      <c r="C47" s="14"/>
      <c r="D47" s="16"/>
      <c r="E47" s="17"/>
      <c r="F47" s="17"/>
      <c r="G47" s="18"/>
      <c r="H47" s="19"/>
      <c r="I47" s="20"/>
      <c r="J47" s="26"/>
      <c r="K47" s="27"/>
      <c r="M47" s="23"/>
      <c r="N47" s="23"/>
    </row>
    <row r="48" spans="1:16" x14ac:dyDescent="0.25">
      <c r="A48" s="14" t="s">
        <v>57</v>
      </c>
      <c r="B48" s="15" t="s">
        <v>58</v>
      </c>
      <c r="C48" s="14" t="s">
        <v>59</v>
      </c>
      <c r="D48" s="16">
        <f>[1]Montrose!E6</f>
        <v>0</v>
      </c>
      <c r="E48" s="16">
        <f>[1]Montrose!E17</f>
        <v>0</v>
      </c>
      <c r="F48" s="16">
        <f>[1]Montrose!E12</f>
        <v>0</v>
      </c>
      <c r="G48" s="18">
        <v>0</v>
      </c>
      <c r="H48" s="35">
        <f>[1]Montrose!B18</f>
        <v>0.41160000000000002</v>
      </c>
      <c r="I48" s="20">
        <f>[1]Montrose!E33</f>
        <v>0</v>
      </c>
      <c r="J48" s="26">
        <f>IF(G48&gt;H48,0,I48*-1)</f>
        <v>0</v>
      </c>
      <c r="K48" s="27">
        <f>IF(G48&gt;H48,I48,0)</f>
        <v>0</v>
      </c>
      <c r="M48" s="23"/>
      <c r="N48" s="23"/>
    </row>
    <row r="49" spans="1:16" x14ac:dyDescent="0.25">
      <c r="A49" s="14"/>
      <c r="B49" s="15"/>
      <c r="C49" s="14" t="s">
        <v>60</v>
      </c>
      <c r="D49" s="16">
        <f>[1]Montrose!F6</f>
        <v>207.5</v>
      </c>
      <c r="E49" s="16">
        <f>[1]Montrose!F17</f>
        <v>209</v>
      </c>
      <c r="F49" s="16">
        <f>[1]Montrose!F12</f>
        <v>99</v>
      </c>
      <c r="G49" s="18">
        <f>F49/E49</f>
        <v>0.47368421052631576</v>
      </c>
      <c r="H49" s="35">
        <f>[1]Montrose!B18</f>
        <v>0.41160000000000002</v>
      </c>
      <c r="I49" s="28">
        <f>[1]Montrose!F33</f>
        <v>13404.325654197251</v>
      </c>
      <c r="J49" s="26">
        <f>IF(G49&gt;H49,0,I49*-1)</f>
        <v>0</v>
      </c>
      <c r="K49" s="27">
        <f>IF(G49&gt;H49,I49,0)</f>
        <v>13404.325654197251</v>
      </c>
      <c r="M49" s="23"/>
      <c r="N49" s="23"/>
    </row>
    <row r="50" spans="1:16" x14ac:dyDescent="0.25">
      <c r="A50" s="14"/>
      <c r="B50" s="15"/>
      <c r="C50" s="29" t="s">
        <v>20</v>
      </c>
      <c r="D50" s="30">
        <f>SUM(D48:D49)</f>
        <v>207.5</v>
      </c>
      <c r="E50" s="30">
        <f>SUM(E48:E49)</f>
        <v>209</v>
      </c>
      <c r="F50" s="30">
        <f>SUM(F48:F49)</f>
        <v>99</v>
      </c>
      <c r="G50" s="18"/>
      <c r="H50" s="35"/>
      <c r="I50" s="37">
        <f>SUM(I48:I49)</f>
        <v>13404.325654197251</v>
      </c>
      <c r="J50" s="38">
        <f>SUM(J48:J49)</f>
        <v>0</v>
      </c>
      <c r="K50" s="34">
        <f>SUM(K48:K49)</f>
        <v>13404.325654197251</v>
      </c>
      <c r="M50" s="23"/>
      <c r="N50" s="32"/>
      <c r="P50" s="23"/>
    </row>
    <row r="51" spans="1:16" x14ac:dyDescent="0.25">
      <c r="A51" s="14"/>
      <c r="B51" s="15"/>
      <c r="C51" s="14"/>
      <c r="D51" s="16"/>
      <c r="E51" s="17"/>
      <c r="F51" s="17"/>
      <c r="G51" s="18"/>
      <c r="H51" s="19"/>
      <c r="I51" s="20"/>
      <c r="J51" s="26"/>
      <c r="K51" s="27"/>
      <c r="M51" s="23"/>
      <c r="N51" s="23"/>
    </row>
    <row r="52" spans="1:16" x14ac:dyDescent="0.25">
      <c r="A52" s="14"/>
      <c r="B52" s="15" t="s">
        <v>61</v>
      </c>
      <c r="C52" s="14" t="s">
        <v>62</v>
      </c>
      <c r="D52" s="16">
        <f>'[1]West End'!E6</f>
        <v>29</v>
      </c>
      <c r="E52" s="16">
        <f>'[1]West End'!E17</f>
        <v>28</v>
      </c>
      <c r="F52" s="16">
        <f>'[1]West End'!E12</f>
        <v>8</v>
      </c>
      <c r="G52" s="18">
        <f>F52/E52</f>
        <v>0.2857142857142857</v>
      </c>
      <c r="H52" s="35">
        <f>'[1]West End'!B18</f>
        <v>0.41830000000000001</v>
      </c>
      <c r="I52" s="28">
        <f>'[1]West End'!E33</f>
        <v>-5426.2399999999907</v>
      </c>
      <c r="J52" s="24">
        <f>IF(G52&gt;H52,0,I52*-1)</f>
        <v>5426.2399999999907</v>
      </c>
      <c r="K52" s="25">
        <f>IF(G52&gt;H52,I52,0)</f>
        <v>0</v>
      </c>
      <c r="M52" s="23"/>
      <c r="N52" s="23"/>
      <c r="P52" s="33"/>
    </row>
    <row r="53" spans="1:16" x14ac:dyDescent="0.25">
      <c r="A53" s="14"/>
      <c r="B53" s="15"/>
      <c r="C53" s="14"/>
      <c r="D53" s="16"/>
      <c r="E53" s="17"/>
      <c r="F53" s="17"/>
      <c r="G53" s="18"/>
      <c r="H53" s="19"/>
      <c r="I53" s="20"/>
      <c r="J53" s="26"/>
      <c r="K53" s="27"/>
      <c r="M53" s="23"/>
      <c r="N53" s="23"/>
    </row>
    <row r="54" spans="1:16" x14ac:dyDescent="0.25">
      <c r="A54" s="14" t="s">
        <v>63</v>
      </c>
      <c r="B54" s="15" t="s">
        <v>64</v>
      </c>
      <c r="C54" s="14" t="s">
        <v>65</v>
      </c>
      <c r="D54" s="16">
        <f>[1]Park!E6</f>
        <v>38.799999999999997</v>
      </c>
      <c r="E54" s="16">
        <f>[1]Park!E17</f>
        <v>38</v>
      </c>
      <c r="F54" s="16">
        <f>[1]Park!E12</f>
        <v>11</v>
      </c>
      <c r="G54" s="18">
        <f>F54/E54</f>
        <v>0.28947368421052633</v>
      </c>
      <c r="H54" s="35">
        <f>[1]Park!B18</f>
        <v>0.3387</v>
      </c>
      <c r="I54" s="20">
        <f>[1]Park!E33</f>
        <v>-2153.9500000000116</v>
      </c>
      <c r="J54" s="26">
        <f>IF(G54&gt;H54,0,I54*-1)</f>
        <v>2153.9500000000116</v>
      </c>
      <c r="K54" s="27">
        <f>IF(G54&gt;H54,I54,0)</f>
        <v>0</v>
      </c>
      <c r="M54" s="23"/>
      <c r="N54" s="23"/>
    </row>
    <row r="55" spans="1:16" x14ac:dyDescent="0.25">
      <c r="A55" s="14"/>
      <c r="B55" s="15"/>
      <c r="C55" s="14" t="s">
        <v>66</v>
      </c>
      <c r="D55" s="16">
        <f>[1]Park!F6</f>
        <v>133</v>
      </c>
      <c r="E55" s="16">
        <f>[1]Park!F17</f>
        <v>130</v>
      </c>
      <c r="F55" s="16">
        <f>[1]Park!F12</f>
        <v>43</v>
      </c>
      <c r="G55" s="18">
        <f>F55/E55</f>
        <v>0.33076923076923076</v>
      </c>
      <c r="H55" s="35">
        <f>[1]Park!B18</f>
        <v>0.3387</v>
      </c>
      <c r="I55" s="20">
        <f>[1]Park!F33</f>
        <v>-1189.5800000000745</v>
      </c>
      <c r="J55" s="26">
        <f>IF(G55&gt;H55,0,I55*-1)</f>
        <v>1189.5800000000745</v>
      </c>
      <c r="K55" s="27">
        <f>IF(G55&gt;H55,I55,0)</f>
        <v>0</v>
      </c>
      <c r="M55" s="23"/>
      <c r="N55" s="23"/>
    </row>
    <row r="56" spans="1:16" x14ac:dyDescent="0.25">
      <c r="A56" s="14"/>
      <c r="B56" s="15"/>
      <c r="C56" s="29" t="s">
        <v>20</v>
      </c>
      <c r="D56" s="30">
        <f>SUM(D54:D55)</f>
        <v>171.8</v>
      </c>
      <c r="E56" s="30">
        <f>SUM(E54:E55)</f>
        <v>168</v>
      </c>
      <c r="F56" s="30">
        <f>SUM(F54:F55)</f>
        <v>54</v>
      </c>
      <c r="G56" s="18"/>
      <c r="H56" s="19"/>
      <c r="I56" s="31">
        <f>SUM(I54:I55)</f>
        <v>-3343.5300000000861</v>
      </c>
      <c r="J56" s="24">
        <f>SUM(J54:J55)</f>
        <v>3343.5300000000861</v>
      </c>
      <c r="K56" s="25">
        <f>SUM(K54:K55)</f>
        <v>0</v>
      </c>
      <c r="M56" s="23"/>
      <c r="N56" s="23"/>
    </row>
    <row r="57" spans="1:16" x14ac:dyDescent="0.25">
      <c r="A57" s="14"/>
      <c r="B57" s="15"/>
      <c r="C57" s="14"/>
      <c r="D57" s="16"/>
      <c r="E57" s="17"/>
      <c r="F57" s="17"/>
      <c r="G57" s="18"/>
      <c r="H57" s="19"/>
      <c r="I57" s="20"/>
      <c r="J57" s="26"/>
      <c r="K57" s="27"/>
      <c r="M57" s="23"/>
      <c r="N57" s="23"/>
    </row>
    <row r="58" spans="1:16" x14ac:dyDescent="0.25">
      <c r="A58" s="14" t="s">
        <v>67</v>
      </c>
      <c r="B58" s="15" t="s">
        <v>68</v>
      </c>
      <c r="C58" s="14" t="s">
        <v>69</v>
      </c>
      <c r="D58" s="16">
        <f>[1]Lamar!E6</f>
        <v>135.19999999999999</v>
      </c>
      <c r="E58" s="16">
        <f>[1]Lamar!E17</f>
        <v>132</v>
      </c>
      <c r="F58" s="16">
        <f>[1]Lamar!E12</f>
        <v>39</v>
      </c>
      <c r="G58" s="18">
        <f>F58/E58</f>
        <v>0.29545454545454547</v>
      </c>
      <c r="H58" s="35">
        <f>[1]Lamar!E18</f>
        <v>0.29545454545454547</v>
      </c>
      <c r="I58" s="28">
        <f>[1]Lamar!E33</f>
        <v>-55882.520000000019</v>
      </c>
      <c r="J58" s="24">
        <f>IF(G58&gt;H58,0,I58*-1)</f>
        <v>55882.520000000019</v>
      </c>
      <c r="K58" s="25">
        <f>IF(G58&gt;H58,I58,0)</f>
        <v>0</v>
      </c>
      <c r="M58" s="23"/>
      <c r="N58" s="23"/>
    </row>
    <row r="59" spans="1:16" x14ac:dyDescent="0.25">
      <c r="A59" s="14"/>
      <c r="B59" s="15"/>
      <c r="C59" s="14"/>
      <c r="D59" s="16"/>
      <c r="E59" s="17"/>
      <c r="F59" s="17"/>
      <c r="G59" s="18"/>
      <c r="H59" s="19"/>
      <c r="I59" s="20"/>
      <c r="J59" s="26"/>
      <c r="K59" s="27"/>
      <c r="M59" s="23"/>
      <c r="N59" s="23"/>
    </row>
    <row r="60" spans="1:16" x14ac:dyDescent="0.25">
      <c r="A60" s="14" t="s">
        <v>70</v>
      </c>
      <c r="B60" s="15" t="s">
        <v>71</v>
      </c>
      <c r="C60" s="14" t="s">
        <v>72</v>
      </c>
      <c r="D60" s="16">
        <f>'[1]Pueblo city'!E6</f>
        <v>1033.9000000000001</v>
      </c>
      <c r="E60" s="16">
        <f>'[1]Pueblo city'!E17</f>
        <v>1026</v>
      </c>
      <c r="F60" s="16">
        <f>'[1]Pueblo city'!E12</f>
        <v>749</v>
      </c>
      <c r="G60" s="18">
        <f>F60/E60</f>
        <v>0.7300194931773879</v>
      </c>
      <c r="H60" s="35">
        <f>'[1]Pueblo city'!B18</f>
        <v>0.71679999999999999</v>
      </c>
      <c r="I60" s="20">
        <f>'[1]Pueblo city'!E33</f>
        <v>18411.009999999776</v>
      </c>
      <c r="J60" s="26">
        <f>IF(G60&gt;H60,0,I60*-1)</f>
        <v>0</v>
      </c>
      <c r="K60" s="27">
        <f>IF(G60&gt;H60,I60,0)</f>
        <v>18411.009999999776</v>
      </c>
      <c r="M60" s="23"/>
      <c r="N60" s="23"/>
    </row>
    <row r="61" spans="1:16" x14ac:dyDescent="0.25">
      <c r="A61" s="14"/>
      <c r="B61" s="15"/>
      <c r="C61" s="14" t="s">
        <v>73</v>
      </c>
      <c r="D61" s="16">
        <f>'[1]Pueblo city'!F6</f>
        <v>461</v>
      </c>
      <c r="E61" s="16">
        <f>'[1]Pueblo city'!F17</f>
        <v>454</v>
      </c>
      <c r="F61" s="16">
        <f>'[1]Pueblo city'!F12</f>
        <v>186</v>
      </c>
      <c r="G61" s="18">
        <f>F61/E61</f>
        <v>0.40969162995594716</v>
      </c>
      <c r="H61" s="35">
        <f>'[1]Pueblo city'!B18</f>
        <v>0.71679999999999999</v>
      </c>
      <c r="I61" s="20">
        <f>'[1]Pueblo city'!F33</f>
        <v>-190998.12999999989</v>
      </c>
      <c r="J61" s="26">
        <f>IF(G61&gt;H61,0,I61*-1)</f>
        <v>190998.12999999989</v>
      </c>
      <c r="K61" s="27">
        <f>IF(G61&gt;H61,I61,0)</f>
        <v>0</v>
      </c>
      <c r="M61" s="23"/>
      <c r="N61" s="23"/>
    </row>
    <row r="62" spans="1:16" x14ac:dyDescent="0.25">
      <c r="A62" s="14"/>
      <c r="B62" s="15"/>
      <c r="C62" s="29" t="s">
        <v>20</v>
      </c>
      <c r="D62" s="30">
        <f>SUM(D60:D61)</f>
        <v>1494.9</v>
      </c>
      <c r="E62" s="30">
        <f>SUM(E60:E61)</f>
        <v>1480</v>
      </c>
      <c r="F62" s="30">
        <f>SUM(F60:F61)</f>
        <v>935</v>
      </c>
      <c r="G62" s="18"/>
      <c r="H62" s="19"/>
      <c r="I62" s="31">
        <f>SUM(I60:I61)</f>
        <v>-172587.12000000011</v>
      </c>
      <c r="J62" s="24">
        <f>SUM(J60:J61)</f>
        <v>190998.12999999989</v>
      </c>
      <c r="K62" s="25">
        <f>SUM(K60:K61)</f>
        <v>18411.009999999776</v>
      </c>
      <c r="M62" s="32"/>
      <c r="N62" s="23"/>
    </row>
    <row r="63" spans="1:16" x14ac:dyDescent="0.25">
      <c r="A63" s="14"/>
      <c r="B63" s="15"/>
      <c r="C63" s="14"/>
      <c r="D63" s="16"/>
      <c r="E63" s="17"/>
      <c r="F63" s="17"/>
      <c r="G63" s="18"/>
      <c r="H63" s="19"/>
      <c r="I63" s="20"/>
      <c r="J63" s="26"/>
      <c r="K63" s="27"/>
      <c r="M63" s="23"/>
      <c r="N63" s="23"/>
    </row>
    <row r="64" spans="1:16" x14ac:dyDescent="0.25">
      <c r="A64" s="14" t="s">
        <v>74</v>
      </c>
      <c r="B64" s="15" t="s">
        <v>75</v>
      </c>
      <c r="C64" s="14" t="s">
        <v>76</v>
      </c>
      <c r="D64" s="16">
        <f>[1]Moffat!E6</f>
        <v>89.1</v>
      </c>
      <c r="E64" s="16">
        <f>[1]Moffat!E17</f>
        <v>88</v>
      </c>
      <c r="F64" s="16">
        <f>[1]Moffat!E12</f>
        <v>62</v>
      </c>
      <c r="G64" s="18">
        <f>F64/E64</f>
        <v>0.70454545454545459</v>
      </c>
      <c r="H64" s="35">
        <f>[1]Moffat!B18</f>
        <v>0.76419999999999999</v>
      </c>
      <c r="I64" s="28">
        <f>[1]Moffat!E33</f>
        <v>-8892.4099999999162</v>
      </c>
      <c r="J64" s="24">
        <f>IF(G64&gt;H64,0,I64*-1)</f>
        <v>8892.4099999999162</v>
      </c>
      <c r="K64" s="25">
        <f>IF(G64&gt;H64,I64,0)</f>
        <v>0</v>
      </c>
      <c r="M64" s="23"/>
      <c r="N64" s="23"/>
    </row>
    <row r="65" spans="1:14" x14ac:dyDescent="0.25">
      <c r="A65" s="14"/>
      <c r="B65" s="15"/>
      <c r="C65" s="14"/>
      <c r="D65" s="16"/>
      <c r="E65" s="17"/>
      <c r="F65" s="17"/>
      <c r="G65" s="18"/>
      <c r="H65" s="19"/>
      <c r="I65" s="20"/>
      <c r="J65" s="26"/>
      <c r="K65" s="27"/>
      <c r="M65" s="23"/>
      <c r="N65" s="23"/>
    </row>
    <row r="66" spans="1:14" x14ac:dyDescent="0.25">
      <c r="A66" s="14" t="s">
        <v>77</v>
      </c>
      <c r="B66" s="15" t="s">
        <v>78</v>
      </c>
      <c r="C66" s="14" t="s">
        <v>79</v>
      </c>
      <c r="D66" s="16">
        <f>[1]Keenesburg!E6</f>
        <v>191.2</v>
      </c>
      <c r="E66" s="16">
        <f>[1]Keenesburg!E17</f>
        <v>188</v>
      </c>
      <c r="F66" s="16">
        <f>[1]Keenesburg!E12</f>
        <v>9</v>
      </c>
      <c r="G66" s="18">
        <f>F66/E66</f>
        <v>4.7872340425531915E-2</v>
      </c>
      <c r="H66" s="39">
        <f>[1]Keenesburg!B18</f>
        <v>0.33050000000000002</v>
      </c>
      <c r="I66" s="20">
        <f>[1]Keenesburg!E33</f>
        <v>-53768.5</v>
      </c>
      <c r="J66" s="24">
        <f>IF(G66&gt;H66,0,I66*-1)</f>
        <v>53768.5</v>
      </c>
      <c r="K66" s="25">
        <f>IF(G66&gt;H66,I66,0)</f>
        <v>0</v>
      </c>
      <c r="M66" s="23"/>
      <c r="N66" s="23"/>
    </row>
    <row r="67" spans="1:14" x14ac:dyDescent="0.25">
      <c r="A67" s="14"/>
      <c r="B67" s="15"/>
      <c r="C67" s="14"/>
      <c r="D67" s="16"/>
      <c r="E67" s="17"/>
      <c r="F67" s="17"/>
      <c r="G67" s="18"/>
      <c r="H67" s="18"/>
      <c r="I67" s="20"/>
      <c r="J67" s="26"/>
      <c r="K67" s="27"/>
      <c r="M67" s="23"/>
      <c r="N67" s="23"/>
    </row>
    <row r="68" spans="1:14" x14ac:dyDescent="0.25">
      <c r="A68" s="14"/>
      <c r="B68" s="15" t="s">
        <v>80</v>
      </c>
      <c r="C68" s="14" t="s">
        <v>81</v>
      </c>
      <c r="D68" s="16">
        <f>[1]Greeley!E6</f>
        <v>1529.7</v>
      </c>
      <c r="E68" s="16">
        <f>[1]Greeley!E17</f>
        <v>1628</v>
      </c>
      <c r="F68" s="16">
        <f>[1]Greeley!E12</f>
        <v>204</v>
      </c>
      <c r="G68" s="18">
        <f>F68/E68</f>
        <v>0.12530712530712532</v>
      </c>
      <c r="H68" s="35">
        <f>[1]Greeley!B$18</f>
        <v>0.51649999999999996</v>
      </c>
      <c r="I68" s="20">
        <f>[1]Greeley!E33</f>
        <v>-680845.9299999997</v>
      </c>
      <c r="J68" s="26">
        <f>IF(G68&gt;H68,0,I68*-1)</f>
        <v>680845.9299999997</v>
      </c>
      <c r="K68" s="27">
        <f>IF(G68&gt;H68,I68,0)</f>
        <v>0</v>
      </c>
      <c r="M68" s="23"/>
      <c r="N68" s="23"/>
    </row>
    <row r="69" spans="1:14" x14ac:dyDescent="0.25">
      <c r="A69" s="14"/>
      <c r="B69" s="15"/>
      <c r="C69" s="14" t="s">
        <v>82</v>
      </c>
      <c r="D69" s="16">
        <f>[1]Greeley!F6</f>
        <v>1768.6</v>
      </c>
      <c r="E69" s="16">
        <f>[1]Greeley!F17</f>
        <v>1774</v>
      </c>
      <c r="F69" s="16">
        <f>[1]Greeley!F12</f>
        <v>402</v>
      </c>
      <c r="G69" s="18">
        <f>F69/E69</f>
        <v>0.2266065388951522</v>
      </c>
      <c r="H69" s="35">
        <f>[1]Greeley!B$18</f>
        <v>0.51649999999999996</v>
      </c>
      <c r="I69" s="20">
        <f>[1]Greeley!F33</f>
        <v>-583345.49000000022</v>
      </c>
      <c r="J69" s="26">
        <f>IF(G69&gt;H69,0,I69*-1)</f>
        <v>583345.49000000022</v>
      </c>
      <c r="K69" s="27">
        <f>IF(G69&gt;H69,I69,0)</f>
        <v>0</v>
      </c>
      <c r="M69" s="23"/>
      <c r="N69" s="23"/>
    </row>
    <row r="70" spans="1:14" x14ac:dyDescent="0.25">
      <c r="A70" s="14"/>
      <c r="B70" s="15"/>
      <c r="C70" s="14" t="s">
        <v>83</v>
      </c>
      <c r="D70" s="16">
        <f>[1]Greeley!G6</f>
        <v>868.4</v>
      </c>
      <c r="E70" s="16">
        <f>[1]Greeley!G17</f>
        <v>864</v>
      </c>
      <c r="F70" s="16">
        <f>[1]Greeley!G12</f>
        <v>408</v>
      </c>
      <c r="G70" s="18">
        <f>F70/E70</f>
        <v>0.47222222222222221</v>
      </c>
      <c r="H70" s="35">
        <f>[1]Greeley!B$18</f>
        <v>0.51649999999999996</v>
      </c>
      <c r="I70" s="20">
        <f>[1]Greeley!G33</f>
        <v>-43757.75</v>
      </c>
      <c r="J70" s="26">
        <f>IF(G70&gt;H70,0,I70*-1)</f>
        <v>43757.75</v>
      </c>
      <c r="K70" s="27">
        <f>IF(G70&gt;H70,I70,0)</f>
        <v>0</v>
      </c>
      <c r="M70" s="23"/>
      <c r="N70" s="23"/>
    </row>
    <row r="71" spans="1:14" x14ac:dyDescent="0.25">
      <c r="A71" s="14"/>
      <c r="B71" s="15"/>
      <c r="C71" s="29" t="s">
        <v>20</v>
      </c>
      <c r="D71" s="30">
        <f>SUM(D68:D70)</f>
        <v>4166.7</v>
      </c>
      <c r="E71" s="30">
        <f>SUM(E68:E70)</f>
        <v>4266</v>
      </c>
      <c r="F71" s="30">
        <f>SUM(F68:F70)</f>
        <v>1014</v>
      </c>
      <c r="G71" s="18"/>
      <c r="H71" s="19"/>
      <c r="I71" s="31">
        <f>SUM(I68:I70)</f>
        <v>-1307949.17</v>
      </c>
      <c r="J71" s="24">
        <f>SUM(J68:J70)</f>
        <v>1307949.17</v>
      </c>
      <c r="K71" s="25">
        <f>SUM(K68:K70)</f>
        <v>0</v>
      </c>
      <c r="M71" s="32"/>
      <c r="N71" s="23"/>
    </row>
    <row r="72" spans="1:14" x14ac:dyDescent="0.25">
      <c r="A72" s="14"/>
      <c r="B72" s="15"/>
      <c r="C72" s="14"/>
      <c r="D72" s="40"/>
      <c r="G72" s="18"/>
      <c r="H72" s="19"/>
      <c r="I72" s="41"/>
      <c r="J72" s="42"/>
      <c r="K72" s="43"/>
    </row>
    <row r="73" spans="1:14" ht="10.5" customHeight="1" thickBot="1" x14ac:dyDescent="0.3">
      <c r="A73" s="44"/>
      <c r="B73" s="45"/>
      <c r="C73" s="44"/>
      <c r="D73" s="46"/>
      <c r="E73" s="47"/>
      <c r="F73" s="47"/>
      <c r="G73" s="48"/>
      <c r="H73" s="49"/>
      <c r="I73" s="50"/>
      <c r="J73" s="51"/>
      <c r="K73" s="52"/>
    </row>
    <row r="74" spans="1:14" ht="13.8" thickBot="1" x14ac:dyDescent="0.3">
      <c r="A74" s="53" t="s">
        <v>84</v>
      </c>
      <c r="B74" s="54"/>
      <c r="C74" s="55"/>
      <c r="D74" s="56"/>
      <c r="E74" s="57"/>
      <c r="F74" s="57"/>
      <c r="G74" s="58"/>
      <c r="H74" s="58"/>
      <c r="I74" s="59">
        <f>I7+I11+I23+I27+I34+I36+I38+I42+I46+I50+I52+I56+I58+I62+I64+I66+I71</f>
        <v>-1990227.2701277321</v>
      </c>
      <c r="J74" s="60">
        <f>J7+J11+J23+J27+J34+J36+J38+J42+J46+J50+J52+J56+J58+J62+J64+J66+J71</f>
        <v>2659814.7043456268</v>
      </c>
      <c r="K74" s="60">
        <f>K7+K11+K23+K27+K34+K36+K38+K42+K46+K50+K52+K56+K58+K62+K64+K66+K71</f>
        <v>669587.4342178948</v>
      </c>
      <c r="M74" s="61"/>
      <c r="N74" s="62"/>
    </row>
    <row r="75" spans="1:14" ht="17.25" customHeight="1" x14ac:dyDescent="0.25">
      <c r="D75" s="63"/>
      <c r="I75" s="64"/>
      <c r="J75" s="64"/>
      <c r="K75" s="64"/>
    </row>
    <row r="76" spans="1:14" hidden="1" x14ac:dyDescent="0.25">
      <c r="B76" s="2">
        <f>0.35*150</f>
        <v>52.5</v>
      </c>
      <c r="C76" s="2">
        <f>132</f>
        <v>132</v>
      </c>
    </row>
    <row r="77" spans="1:14" hidden="1" x14ac:dyDescent="0.25">
      <c r="B77" s="2">
        <v>150</v>
      </c>
      <c r="C77" s="2">
        <f>C76*0.65</f>
        <v>85.8</v>
      </c>
    </row>
    <row r="78" spans="1:14" hidden="1" x14ac:dyDescent="0.25">
      <c r="B78" s="2">
        <f>B77-B76</f>
        <v>97.5</v>
      </c>
      <c r="C78" s="2">
        <f>86*450</f>
        <v>38700</v>
      </c>
    </row>
    <row r="79" spans="1:14" hidden="1" x14ac:dyDescent="0.25">
      <c r="B79" s="2">
        <f>B78*450</f>
        <v>43875</v>
      </c>
      <c r="C79" s="2">
        <f>C78*0.25</f>
        <v>9675</v>
      </c>
    </row>
    <row r="80" spans="1:14" hidden="1" x14ac:dyDescent="0.25">
      <c r="I80" s="64"/>
      <c r="J80" s="64"/>
      <c r="K80" s="64"/>
    </row>
    <row r="81" spans="1:14" x14ac:dyDescent="0.25">
      <c r="I81" s="64"/>
      <c r="J81" s="64"/>
      <c r="K81" s="64"/>
    </row>
    <row r="82" spans="1:14" x14ac:dyDescent="0.25">
      <c r="A82" s="1" t="s">
        <v>85</v>
      </c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4" hidden="1" x14ac:dyDescent="0.25">
      <c r="A83" s="1" t="s">
        <v>86</v>
      </c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4" x14ac:dyDescent="0.25">
      <c r="A84" s="1" t="s">
        <v>1</v>
      </c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4" ht="13.8" thickBot="1" x14ac:dyDescent="0.3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</row>
    <row r="86" spans="1:14" ht="40.200000000000003" thickBot="1" x14ac:dyDescent="0.3">
      <c r="A86" s="53" t="s">
        <v>2</v>
      </c>
      <c r="B86" s="66" t="s">
        <v>87</v>
      </c>
      <c r="C86" s="4" t="s">
        <v>88</v>
      </c>
      <c r="D86" s="6" t="s">
        <v>5</v>
      </c>
      <c r="E86" s="6" t="s">
        <v>6</v>
      </c>
      <c r="F86" s="7" t="s">
        <v>7</v>
      </c>
      <c r="G86" s="6" t="s">
        <v>89</v>
      </c>
      <c r="H86" s="8" t="s">
        <v>90</v>
      </c>
      <c r="I86" s="6" t="s">
        <v>91</v>
      </c>
      <c r="J86" s="67" t="s">
        <v>11</v>
      </c>
      <c r="K86" s="8" t="s">
        <v>12</v>
      </c>
      <c r="N86" s="13"/>
    </row>
    <row r="87" spans="1:14" ht="43.5" customHeight="1" x14ac:dyDescent="0.25">
      <c r="A87" s="29"/>
      <c r="B87" s="15"/>
      <c r="C87" s="68"/>
      <c r="D87" s="13"/>
      <c r="E87" s="13"/>
      <c r="F87" s="65"/>
      <c r="G87" s="13"/>
      <c r="H87" s="69"/>
      <c r="I87" s="70"/>
      <c r="J87" s="71"/>
      <c r="K87" s="72"/>
      <c r="N87" s="13"/>
    </row>
    <row r="88" spans="1:14" x14ac:dyDescent="0.25">
      <c r="A88" s="2" t="s">
        <v>92</v>
      </c>
      <c r="B88" s="15" t="s">
        <v>93</v>
      </c>
      <c r="C88" s="12" t="s">
        <v>94</v>
      </c>
      <c r="D88" s="73">
        <v>1839</v>
      </c>
      <c r="E88" s="13"/>
      <c r="F88" s="65"/>
      <c r="G88" s="74">
        <v>0.13843648208469056</v>
      </c>
      <c r="H88" s="69">
        <v>0.3206</v>
      </c>
      <c r="I88" s="70">
        <v>-348468.21587592177</v>
      </c>
      <c r="J88" s="71"/>
      <c r="K88" s="75">
        <f t="shared" ref="K88:K97" si="3">ROUND(-I88*0.5,2)</f>
        <v>174234.11</v>
      </c>
      <c r="N88" s="23"/>
    </row>
    <row r="89" spans="1:14" x14ac:dyDescent="0.25">
      <c r="B89" s="15"/>
      <c r="C89" s="12" t="s">
        <v>95</v>
      </c>
      <c r="D89" s="73">
        <v>873.2</v>
      </c>
      <c r="E89" s="13"/>
      <c r="F89" s="65"/>
      <c r="G89" s="74">
        <v>0.28765571913929783</v>
      </c>
      <c r="H89" s="69">
        <v>0.3206</v>
      </c>
      <c r="I89" s="70">
        <v>-31974.734979256988</v>
      </c>
      <c r="J89" s="71"/>
      <c r="K89" s="75">
        <f t="shared" si="3"/>
        <v>15987.37</v>
      </c>
      <c r="N89" s="23"/>
    </row>
    <row r="90" spans="1:14" x14ac:dyDescent="0.25">
      <c r="B90" s="15" t="s">
        <v>96</v>
      </c>
      <c r="C90" s="12" t="s">
        <v>97</v>
      </c>
      <c r="D90" s="73">
        <v>767.5</v>
      </c>
      <c r="E90" s="13"/>
      <c r="F90" s="65"/>
      <c r="G90" s="74">
        <v>0.58300132802124838</v>
      </c>
      <c r="H90" s="69">
        <v>0.68459999999999999</v>
      </c>
      <c r="I90" s="70">
        <v>-104449.42508859187</v>
      </c>
      <c r="J90" s="71"/>
      <c r="K90" s="75">
        <f t="shared" si="3"/>
        <v>52224.71</v>
      </c>
      <c r="N90" s="23"/>
    </row>
    <row r="91" spans="1:14" x14ac:dyDescent="0.25">
      <c r="A91" s="14"/>
      <c r="B91" s="15" t="s">
        <v>98</v>
      </c>
      <c r="C91" s="76" t="s">
        <v>99</v>
      </c>
      <c r="D91" s="77">
        <v>469</v>
      </c>
      <c r="E91" s="65"/>
      <c r="F91" s="65"/>
      <c r="G91" s="74">
        <v>0.33901918976545842</v>
      </c>
      <c r="H91" s="69">
        <v>0.65310000000000001</v>
      </c>
      <c r="I91" s="70">
        <v>-191331.37192101823</v>
      </c>
      <c r="J91" s="71"/>
      <c r="K91" s="75">
        <f>ROUND(-I91*0.5,2)</f>
        <v>95665.69</v>
      </c>
      <c r="N91" s="23"/>
    </row>
    <row r="92" spans="1:14" x14ac:dyDescent="0.25">
      <c r="A92" s="14"/>
      <c r="B92" s="15"/>
      <c r="C92" s="76" t="s">
        <v>100</v>
      </c>
      <c r="D92" s="77">
        <v>335</v>
      </c>
      <c r="E92" s="65"/>
      <c r="F92" s="65"/>
      <c r="G92" s="74">
        <v>0.4925373134328358</v>
      </c>
      <c r="H92" s="69">
        <v>0.65310000000000001</v>
      </c>
      <c r="I92" s="70">
        <v>-70352.015657869633</v>
      </c>
      <c r="J92" s="71"/>
      <c r="K92" s="75">
        <f>ROUND(-I92*0.5,2)</f>
        <v>35176.01</v>
      </c>
      <c r="N92" s="23"/>
    </row>
    <row r="93" spans="1:14" x14ac:dyDescent="0.25">
      <c r="A93" s="14"/>
      <c r="B93" s="15"/>
      <c r="C93" s="76" t="s">
        <v>101</v>
      </c>
      <c r="D93" s="77">
        <v>257</v>
      </c>
      <c r="E93" s="65"/>
      <c r="F93" s="65"/>
      <c r="G93" s="74">
        <v>0.63601532567049812</v>
      </c>
      <c r="H93" s="69">
        <v>0.65310000000000001</v>
      </c>
      <c r="I93" s="70">
        <v>-6426.5463405149058</v>
      </c>
      <c r="J93" s="71"/>
      <c r="K93" s="75">
        <f>ROUND(-I93*0.5,2)</f>
        <v>3213.27</v>
      </c>
      <c r="N93" s="23"/>
    </row>
    <row r="94" spans="1:14" x14ac:dyDescent="0.25">
      <c r="A94" s="14"/>
      <c r="B94" s="15"/>
      <c r="C94" s="76"/>
      <c r="D94" s="77"/>
      <c r="E94" s="65"/>
      <c r="F94" s="65"/>
      <c r="G94" s="74"/>
      <c r="H94" s="69"/>
      <c r="I94" s="70"/>
      <c r="J94" s="71"/>
      <c r="K94" s="75"/>
      <c r="N94" s="23"/>
    </row>
    <row r="95" spans="1:14" x14ac:dyDescent="0.25">
      <c r="A95" s="2" t="s">
        <v>13</v>
      </c>
      <c r="B95" s="15" t="s">
        <v>102</v>
      </c>
      <c r="C95" s="76" t="s">
        <v>103</v>
      </c>
      <c r="D95" s="77">
        <v>342.5</v>
      </c>
      <c r="E95" s="65"/>
      <c r="F95" s="65"/>
      <c r="G95" s="74">
        <v>0.46060000000000001</v>
      </c>
      <c r="H95" s="69">
        <v>0.67920000000000003</v>
      </c>
      <c r="I95" s="70">
        <v>-107314.91815329576</v>
      </c>
      <c r="J95" s="71"/>
      <c r="K95" s="75">
        <f t="shared" si="3"/>
        <v>53657.46</v>
      </c>
      <c r="N95" s="23"/>
    </row>
    <row r="96" spans="1:14" x14ac:dyDescent="0.25">
      <c r="B96" s="15"/>
      <c r="C96" s="76" t="s">
        <v>104</v>
      </c>
      <c r="D96" s="77">
        <v>308</v>
      </c>
      <c r="E96" s="65"/>
      <c r="F96" s="65"/>
      <c r="G96" s="74">
        <v>0.4945</v>
      </c>
      <c r="H96" s="69">
        <v>0.67920000000000003</v>
      </c>
      <c r="I96" s="70">
        <v>-81659.494280920364</v>
      </c>
      <c r="J96" s="71"/>
      <c r="K96" s="75">
        <f t="shared" si="3"/>
        <v>40829.75</v>
      </c>
      <c r="N96" s="23"/>
    </row>
    <row r="97" spans="1:14" x14ac:dyDescent="0.25">
      <c r="A97" s="14"/>
      <c r="B97" s="15"/>
      <c r="C97" s="78" t="s">
        <v>105</v>
      </c>
      <c r="D97" s="77">
        <v>278</v>
      </c>
      <c r="E97" s="65"/>
      <c r="F97" s="65"/>
      <c r="G97" s="74">
        <v>0.59299999999999997</v>
      </c>
      <c r="H97" s="69">
        <v>0.67920000000000003</v>
      </c>
      <c r="I97" s="70">
        <v>-34743.947435375769</v>
      </c>
      <c r="J97" s="71"/>
      <c r="K97" s="75">
        <f t="shared" si="3"/>
        <v>17371.97</v>
      </c>
      <c r="N97" s="23"/>
    </row>
    <row r="98" spans="1:14" x14ac:dyDescent="0.25">
      <c r="A98" s="29"/>
      <c r="B98" s="79"/>
      <c r="C98" s="80"/>
      <c r="D98" s="81"/>
      <c r="E98" s="65"/>
      <c r="F98" s="65"/>
      <c r="G98" s="13"/>
      <c r="H98" s="72"/>
      <c r="I98" s="70"/>
      <c r="J98" s="71"/>
      <c r="K98" s="75"/>
      <c r="N98" s="23"/>
    </row>
    <row r="99" spans="1:14" x14ac:dyDescent="0.25">
      <c r="A99" s="14" t="s">
        <v>106</v>
      </c>
      <c r="B99" s="15" t="s">
        <v>107</v>
      </c>
      <c r="C99" s="82" t="s">
        <v>108</v>
      </c>
      <c r="D99" s="73">
        <v>86</v>
      </c>
      <c r="E99" s="83"/>
      <c r="F99" s="83"/>
      <c r="G99" s="74">
        <v>0.1163</v>
      </c>
      <c r="H99" s="69">
        <v>0.30959999999999999</v>
      </c>
      <c r="I99" s="70">
        <v>-16989.24812380923</v>
      </c>
      <c r="J99" s="71"/>
      <c r="K99" s="75">
        <f>ROUND(-I99*0.5,2)</f>
        <v>8494.6200000000008</v>
      </c>
      <c r="N99" s="23"/>
    </row>
    <row r="100" spans="1:14" x14ac:dyDescent="0.25">
      <c r="A100" s="14"/>
      <c r="B100" s="15"/>
      <c r="C100" s="82"/>
      <c r="D100" s="73"/>
      <c r="E100" s="83"/>
      <c r="F100" s="83"/>
      <c r="G100" s="74"/>
      <c r="H100" s="69"/>
      <c r="I100" s="70"/>
      <c r="J100" s="71"/>
      <c r="K100" s="75"/>
      <c r="N100" s="23"/>
    </row>
    <row r="101" spans="1:14" x14ac:dyDescent="0.25">
      <c r="A101" s="14" t="s">
        <v>109</v>
      </c>
      <c r="B101" s="15" t="s">
        <v>109</v>
      </c>
      <c r="C101" s="82" t="s">
        <v>110</v>
      </c>
      <c r="D101" s="73">
        <v>631</v>
      </c>
      <c r="E101" s="83"/>
      <c r="F101" s="83"/>
      <c r="G101" s="74">
        <v>2.46E-2</v>
      </c>
      <c r="H101" s="69">
        <v>9.5200000000000007E-2</v>
      </c>
      <c r="I101" s="70">
        <v>-42278.34</v>
      </c>
      <c r="J101" s="71"/>
      <c r="K101" s="75">
        <f>ROUND(-I101*0.5,2)</f>
        <v>21139.17</v>
      </c>
      <c r="N101" s="23"/>
    </row>
    <row r="102" spans="1:14" x14ac:dyDescent="0.25">
      <c r="A102" s="14"/>
      <c r="B102" s="15"/>
      <c r="C102" s="82"/>
      <c r="D102" s="73"/>
      <c r="E102" s="83"/>
      <c r="F102" s="83"/>
      <c r="G102" s="84"/>
      <c r="H102" s="85"/>
      <c r="I102" s="70"/>
      <c r="J102" s="71"/>
      <c r="K102" s="75"/>
      <c r="N102" s="23"/>
    </row>
    <row r="103" spans="1:14" x14ac:dyDescent="0.25">
      <c r="A103" s="76" t="s">
        <v>111</v>
      </c>
      <c r="B103" s="86" t="s">
        <v>111</v>
      </c>
      <c r="C103" s="87" t="s">
        <v>112</v>
      </c>
      <c r="D103" s="77">
        <v>321</v>
      </c>
      <c r="E103" s="65"/>
      <c r="F103" s="65"/>
      <c r="G103" s="74">
        <v>6.8000000000000005E-2</v>
      </c>
      <c r="H103" s="69">
        <v>0.29299999999999998</v>
      </c>
      <c r="I103" s="70">
        <v>-56505.43</v>
      </c>
      <c r="J103" s="71"/>
      <c r="K103" s="75">
        <f>ROUND(-I103*0.5,2)</f>
        <v>28252.720000000001</v>
      </c>
      <c r="N103" s="23"/>
    </row>
    <row r="104" spans="1:14" x14ac:dyDescent="0.25">
      <c r="A104" s="76"/>
      <c r="B104" s="86"/>
      <c r="C104" s="87"/>
      <c r="D104" s="77"/>
      <c r="E104" s="65"/>
      <c r="F104" s="65"/>
      <c r="G104" s="13"/>
      <c r="H104" s="72"/>
      <c r="I104" s="70"/>
      <c r="J104" s="71"/>
      <c r="K104" s="75"/>
      <c r="N104" s="23"/>
    </row>
    <row r="105" spans="1:14" x14ac:dyDescent="0.25">
      <c r="A105" s="76" t="s">
        <v>34</v>
      </c>
      <c r="B105" s="86" t="s">
        <v>113</v>
      </c>
      <c r="C105" s="76" t="s">
        <v>114</v>
      </c>
      <c r="D105" s="77">
        <v>495.5</v>
      </c>
      <c r="G105" s="74">
        <v>0.31240000000000001</v>
      </c>
      <c r="H105" s="69">
        <v>0.4829</v>
      </c>
      <c r="I105" s="88">
        <v>-90682.248546677642</v>
      </c>
      <c r="J105" s="14"/>
      <c r="K105" s="75">
        <f t="shared" ref="K105:K112" si="4">ROUND(-I105*0.5,2)</f>
        <v>45341.120000000003</v>
      </c>
      <c r="N105" s="23"/>
    </row>
    <row r="106" spans="1:14" x14ac:dyDescent="0.25">
      <c r="A106" s="76"/>
      <c r="B106" s="86"/>
      <c r="C106" s="76" t="s">
        <v>115</v>
      </c>
      <c r="D106" s="77">
        <v>430</v>
      </c>
      <c r="G106" s="74">
        <v>0.22040000000000001</v>
      </c>
      <c r="H106" s="69">
        <v>0.4829</v>
      </c>
      <c r="I106" s="88">
        <v>-120688.78864797391</v>
      </c>
      <c r="J106" s="14"/>
      <c r="K106" s="75">
        <f t="shared" si="4"/>
        <v>60344.39</v>
      </c>
      <c r="N106" s="23"/>
    </row>
    <row r="107" spans="1:14" x14ac:dyDescent="0.25">
      <c r="A107" s="76"/>
      <c r="B107" s="86"/>
      <c r="C107" s="76" t="s">
        <v>116</v>
      </c>
      <c r="D107" s="77">
        <v>568.5</v>
      </c>
      <c r="G107" s="74">
        <v>0.15540000000000001</v>
      </c>
      <c r="H107" s="69">
        <v>0.4829</v>
      </c>
      <c r="I107" s="88">
        <v>-176526.36196895968</v>
      </c>
      <c r="J107" s="14"/>
      <c r="K107" s="75">
        <f t="shared" si="4"/>
        <v>88263.18</v>
      </c>
      <c r="N107" s="23"/>
    </row>
    <row r="108" spans="1:14" x14ac:dyDescent="0.25">
      <c r="A108" s="76"/>
      <c r="B108" s="86"/>
      <c r="C108" s="89" t="s">
        <v>117</v>
      </c>
      <c r="D108" s="77">
        <v>357</v>
      </c>
      <c r="G108" s="74">
        <v>0.29659999999999997</v>
      </c>
      <c r="H108" s="69">
        <v>0.4829</v>
      </c>
      <c r="I108" s="88">
        <v>-71318.461737969425</v>
      </c>
      <c r="J108" s="14"/>
      <c r="K108" s="75">
        <f t="shared" si="4"/>
        <v>35659.230000000003</v>
      </c>
      <c r="N108" s="23"/>
    </row>
    <row r="109" spans="1:14" x14ac:dyDescent="0.25">
      <c r="A109" s="76"/>
      <c r="B109" s="86"/>
      <c r="C109" s="89" t="s">
        <v>118</v>
      </c>
      <c r="D109" s="77">
        <v>326</v>
      </c>
      <c r="G109" s="74">
        <v>0.38340000000000002</v>
      </c>
      <c r="H109" s="69">
        <v>0.4829</v>
      </c>
      <c r="I109" s="88">
        <v>-35058.562091255095</v>
      </c>
      <c r="J109" s="14"/>
      <c r="K109" s="75">
        <f t="shared" si="4"/>
        <v>17529.28</v>
      </c>
      <c r="N109" s="23"/>
    </row>
    <row r="110" spans="1:14" x14ac:dyDescent="0.25">
      <c r="A110" s="76"/>
      <c r="B110" s="86"/>
      <c r="C110" s="89" t="s">
        <v>119</v>
      </c>
      <c r="D110" s="77">
        <v>77</v>
      </c>
      <c r="G110" s="74">
        <v>0.12989999999999999</v>
      </c>
      <c r="H110" s="69">
        <v>0.4829</v>
      </c>
      <c r="I110" s="88">
        <v>-23909.463274599635</v>
      </c>
      <c r="J110" s="14"/>
      <c r="K110" s="75">
        <f t="shared" si="4"/>
        <v>11954.73</v>
      </c>
      <c r="N110" s="23"/>
    </row>
    <row r="111" spans="1:14" x14ac:dyDescent="0.25">
      <c r="A111" s="76"/>
      <c r="B111" s="86"/>
      <c r="C111" s="89" t="s">
        <v>120</v>
      </c>
      <c r="D111" s="77">
        <v>853.1</v>
      </c>
      <c r="G111" s="74">
        <v>0.15690000000000001</v>
      </c>
      <c r="H111" s="69">
        <v>0.4829</v>
      </c>
      <c r="I111" s="88">
        <v>-264898.22233196069</v>
      </c>
      <c r="J111" s="14"/>
      <c r="K111" s="75">
        <f t="shared" si="4"/>
        <v>132449.10999999999</v>
      </c>
      <c r="N111" s="23"/>
    </row>
    <row r="112" spans="1:14" x14ac:dyDescent="0.25">
      <c r="A112" s="76"/>
      <c r="B112" s="86"/>
      <c r="C112" s="89" t="s">
        <v>121</v>
      </c>
      <c r="D112" s="77">
        <v>330.6</v>
      </c>
      <c r="G112" s="74">
        <v>0.24590000000000001</v>
      </c>
      <c r="H112" s="69">
        <v>0.4829</v>
      </c>
      <c r="I112" s="88">
        <v>-83827.465458186809</v>
      </c>
      <c r="J112" s="14"/>
      <c r="K112" s="75">
        <f t="shared" si="4"/>
        <v>41913.730000000003</v>
      </c>
      <c r="N112" s="23"/>
    </row>
    <row r="113" spans="1:14" x14ac:dyDescent="0.25">
      <c r="A113" s="76"/>
      <c r="B113" s="86"/>
      <c r="C113" s="90"/>
      <c r="D113" s="77"/>
      <c r="H113" s="15"/>
      <c r="I113" s="88"/>
      <c r="J113" s="14"/>
      <c r="K113" s="91"/>
      <c r="N113" s="23"/>
    </row>
    <row r="114" spans="1:14" x14ac:dyDescent="0.25">
      <c r="A114" s="76" t="s">
        <v>122</v>
      </c>
      <c r="B114" s="86" t="s">
        <v>123</v>
      </c>
      <c r="C114" s="87" t="s">
        <v>124</v>
      </c>
      <c r="D114" s="77">
        <v>292</v>
      </c>
      <c r="G114" s="74">
        <v>0.13009999999999999</v>
      </c>
      <c r="H114" s="69">
        <v>0.3014</v>
      </c>
      <c r="I114" s="88">
        <v>-53812.160000000003</v>
      </c>
      <c r="J114" s="14"/>
      <c r="K114" s="75">
        <f>ROUND(-I114*0.5,2)</f>
        <v>26906.080000000002</v>
      </c>
      <c r="N114" s="23"/>
    </row>
    <row r="115" spans="1:14" x14ac:dyDescent="0.25">
      <c r="A115" s="76"/>
      <c r="B115" s="86"/>
      <c r="C115" s="87" t="s">
        <v>125</v>
      </c>
      <c r="D115" s="77">
        <v>349</v>
      </c>
      <c r="G115" s="74">
        <v>3.7199999999999997E-2</v>
      </c>
      <c r="H115" s="69">
        <v>0.3014</v>
      </c>
      <c r="I115" s="88">
        <v>-98616.31</v>
      </c>
      <c r="J115" s="14"/>
      <c r="K115" s="75">
        <f>ROUND(-I115*0.5,2)</f>
        <v>49308.160000000003</v>
      </c>
      <c r="N115" s="23"/>
    </row>
    <row r="116" spans="1:14" x14ac:dyDescent="0.25">
      <c r="A116" s="76"/>
      <c r="B116" s="86"/>
      <c r="C116" s="87"/>
      <c r="D116" s="77"/>
      <c r="G116" s="74"/>
      <c r="H116" s="69"/>
      <c r="I116" s="88"/>
      <c r="J116" s="14"/>
      <c r="K116" s="75"/>
      <c r="N116" s="23"/>
    </row>
    <row r="117" spans="1:14" x14ac:dyDescent="0.25">
      <c r="A117" s="76" t="s">
        <v>126</v>
      </c>
      <c r="B117" s="86" t="s">
        <v>127</v>
      </c>
      <c r="C117" s="76" t="s">
        <v>128</v>
      </c>
      <c r="D117" s="77">
        <v>208</v>
      </c>
      <c r="G117" s="74">
        <v>0.1971</v>
      </c>
      <c r="H117" s="69">
        <v>0.27810000000000001</v>
      </c>
      <c r="I117" s="88">
        <v>-7000.2677075832617</v>
      </c>
      <c r="J117" s="14"/>
      <c r="K117" s="75">
        <f>ROUND(-I117*0.5,2)</f>
        <v>3500.13</v>
      </c>
      <c r="N117" s="23"/>
    </row>
    <row r="118" spans="1:14" x14ac:dyDescent="0.25">
      <c r="A118" s="76"/>
      <c r="B118" s="86"/>
      <c r="C118" s="78" t="s">
        <v>129</v>
      </c>
      <c r="D118" s="77">
        <v>242.5</v>
      </c>
      <c r="G118" s="74">
        <v>5.3100000000000001E-2</v>
      </c>
      <c r="H118" s="69">
        <v>0.27810000000000001</v>
      </c>
      <c r="I118" s="88">
        <v>-44497.569803311955</v>
      </c>
      <c r="J118" s="14"/>
      <c r="K118" s="75">
        <f>ROUND(-I118*0.5,2)</f>
        <v>22248.78</v>
      </c>
      <c r="N118" s="23"/>
    </row>
    <row r="119" spans="1:14" x14ac:dyDescent="0.25">
      <c r="A119" s="76"/>
      <c r="B119" s="86"/>
      <c r="C119" s="78"/>
      <c r="D119" s="77"/>
      <c r="G119" s="74"/>
      <c r="H119" s="69"/>
      <c r="I119" s="88"/>
      <c r="J119" s="14"/>
      <c r="K119" s="75"/>
      <c r="N119" s="23"/>
    </row>
    <row r="120" spans="1:14" x14ac:dyDescent="0.25">
      <c r="A120" s="76" t="s">
        <v>130</v>
      </c>
      <c r="B120" s="86" t="s">
        <v>131</v>
      </c>
      <c r="C120" s="78" t="s">
        <v>132</v>
      </c>
      <c r="D120" s="77">
        <v>120</v>
      </c>
      <c r="G120" s="74">
        <v>4.1700000000000001E-2</v>
      </c>
      <c r="H120" s="69">
        <v>0.12230000000000001</v>
      </c>
      <c r="I120" s="88">
        <v>-10574.614106935449</v>
      </c>
      <c r="J120" s="14"/>
      <c r="K120" s="75">
        <f>ROUND(-I120*0.5,2)</f>
        <v>5287.31</v>
      </c>
      <c r="N120" s="23"/>
    </row>
    <row r="121" spans="1:14" ht="13.8" thickBot="1" x14ac:dyDescent="0.3">
      <c r="A121" s="76"/>
      <c r="B121" s="86"/>
      <c r="C121" s="78"/>
      <c r="D121" s="92"/>
      <c r="H121" s="15"/>
      <c r="I121" s="88"/>
      <c r="J121" s="14"/>
      <c r="K121" s="91"/>
      <c r="N121" s="61"/>
    </row>
    <row r="122" spans="1:14" ht="13.8" thickBot="1" x14ac:dyDescent="0.3">
      <c r="A122" s="53" t="s">
        <v>133</v>
      </c>
      <c r="B122" s="54"/>
      <c r="C122" s="55"/>
      <c r="D122" s="56">
        <f>SUM(D88:D120)</f>
        <v>11156.400000000001</v>
      </c>
      <c r="E122" s="57"/>
      <c r="F122" s="57"/>
      <c r="G122" s="58"/>
      <c r="H122" s="58"/>
      <c r="I122" s="93">
        <f>SUM(I88:I121)</f>
        <v>-2173904.1835319879</v>
      </c>
      <c r="J122" s="93">
        <f>SUM(J88:J121)</f>
        <v>0</v>
      </c>
      <c r="K122" s="94">
        <f>SUM(K88:K121)</f>
        <v>1086952.0799999998</v>
      </c>
    </row>
    <row r="125" spans="1:14" x14ac:dyDescent="0.25">
      <c r="J125" s="33">
        <f>K122+J74+K74</f>
        <v>4416354.2185635213</v>
      </c>
      <c r="K125" s="64"/>
      <c r="M125" s="33"/>
      <c r="N125" s="33"/>
    </row>
    <row r="126" spans="1:14" x14ac:dyDescent="0.25">
      <c r="D126" s="63"/>
      <c r="M126" s="33"/>
    </row>
    <row r="127" spans="1:14" x14ac:dyDescent="0.25">
      <c r="A127" s="95"/>
      <c r="B127" s="96"/>
      <c r="C127" s="97"/>
      <c r="D127" s="96"/>
      <c r="E127" s="98"/>
      <c r="F127" s="99"/>
      <c r="J127" s="102"/>
      <c r="K127" s="33"/>
    </row>
    <row r="128" spans="1:14" x14ac:dyDescent="0.25">
      <c r="A128" s="95"/>
      <c r="B128" s="96"/>
      <c r="C128" s="97"/>
      <c r="D128" s="96"/>
      <c r="E128" s="98"/>
      <c r="F128" s="99"/>
      <c r="J128" s="100"/>
      <c r="N128" s="33"/>
    </row>
    <row r="129" spans="1:15" x14ac:dyDescent="0.25">
      <c r="A129" s="95"/>
      <c r="B129" s="96"/>
      <c r="C129" s="97"/>
      <c r="D129" s="96"/>
      <c r="E129" s="98"/>
      <c r="F129" s="99"/>
      <c r="N129" s="101"/>
      <c r="O129" s="2" t="s">
        <v>33</v>
      </c>
    </row>
  </sheetData>
  <mergeCells count="1">
    <mergeCell ref="M3:N3"/>
  </mergeCells>
  <printOptions horizontalCentered="1"/>
  <pageMargins left="0.2" right="0.2" top="0.5" bottom="0.5" header="0.3" footer="0.3"/>
  <pageSetup scale="33" orientation="landscape" r:id="rId1"/>
  <headerFooter alignWithMargins="0"/>
  <rowBreaks count="3" manualBreakCount="3">
    <brk id="64" max="65535" man="1"/>
    <brk id="110" max="65535" man="1"/>
    <brk id="166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FY2019-20 Supplemental Aid</vt:lpstr>
      <vt:lpstr>'FY2019-20 Supplemental Aid'!Print_Area</vt:lpstr>
      <vt:lpstr>'FY2019-20 Supplemental Aid'!Print_Titles</vt:lpstr>
    </vt:vector>
  </TitlesOfParts>
  <Company>Colorado Department Of Education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Kahle</dc:creator>
  <cp:lastModifiedBy>Tim Kahle</cp:lastModifiedBy>
  <dcterms:created xsi:type="dcterms:W3CDTF">2020-05-01T14:21:23Z</dcterms:created>
  <dcterms:modified xsi:type="dcterms:W3CDTF">2020-05-01T14:24:26Z</dcterms:modified>
</cp:coreProperties>
</file>