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<sst xmlns="http://schemas.openxmlformats.org/spreadsheetml/2006/main" count="889" uniqueCount="69">
  <si>
    <t>Projected Funded Pupil Count</t>
  </si>
  <si>
    <t>District PPR for Full Day K Factor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</si>
  <si>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</si>
  <si>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</si>
  <si>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</si>
  <si>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</si>
  <si>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</si>
  <si>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</si>
  <si>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Adams 12 Five Star</t>
  </si>
  <si>
    <t>Pinnacle Charter School</t>
  </si>
  <si>
    <t>Commerce City</t>
  </si>
  <si>
    <t>Community Leadership Academy</t>
  </si>
  <si>
    <t>Brighton</t>
  </si>
  <si>
    <t xml:space="preserve">Academy at High Point </t>
  </si>
  <si>
    <t>Westminster</t>
  </si>
  <si>
    <t>Early College of Arvada</t>
  </si>
  <si>
    <t>Ricardo Flores Magnon Academy</t>
  </si>
  <si>
    <t>Eagle</t>
  </si>
  <si>
    <t xml:space="preserve">Stone Creek Elementary </t>
  </si>
  <si>
    <t>Calhan</t>
  </si>
  <si>
    <t>Frontier Academy</t>
  </si>
  <si>
    <t>Colo Springs</t>
  </si>
  <si>
    <t>Pikes Peak Prep (21st Century)</t>
  </si>
  <si>
    <t>Scholars to Leaders Academy</t>
  </si>
  <si>
    <t>Maclaren Charter School</t>
  </si>
  <si>
    <t>Colorado Springs Charter Academy</t>
  </si>
  <si>
    <t>Colorado Springs Early Colleges</t>
  </si>
  <si>
    <t>Roaring Fork</t>
  </si>
  <si>
    <t xml:space="preserve">Ross Montessori </t>
  </si>
  <si>
    <t>Durango</t>
  </si>
  <si>
    <t>Animas Charter School</t>
  </si>
  <si>
    <t>Mountain Middle School</t>
  </si>
  <si>
    <t>Poudre</t>
  </si>
  <si>
    <t xml:space="preserve">T.R. Paul Academy of Arts &amp; Knowledge </t>
  </si>
  <si>
    <t>Calvert Online</t>
  </si>
  <si>
    <t>Provost Online</t>
  </si>
  <si>
    <t>Mesa 51</t>
  </si>
  <si>
    <t>Caprock Academy</t>
  </si>
  <si>
    <t>Pueblo 60</t>
  </si>
  <si>
    <t>Youth &amp; Family Academy</t>
  </si>
  <si>
    <t>Early Colleges Ft. Collins</t>
  </si>
  <si>
    <t>Treasurer's Intercept Program</t>
  </si>
  <si>
    <t>Mapleton</t>
  </si>
  <si>
    <t>New America</t>
  </si>
  <si>
    <t>Aurora</t>
  </si>
  <si>
    <t>Montessori del Mundo</t>
  </si>
  <si>
    <t>GVA - Colorado Springs</t>
  </si>
  <si>
    <t>Mountain Song Community School</t>
  </si>
  <si>
    <t>James Irwin - Colorado Springs</t>
  </si>
  <si>
    <t>GVA - Poudre</t>
  </si>
  <si>
    <t>AUGUST 2013 PAYMENT</t>
  </si>
  <si>
    <t>FY 2013-14 Charter School Institute Funding by School JULY 2013 PAYMENT</t>
  </si>
  <si>
    <t>SEPTEMBER 2013 PAYMENT</t>
  </si>
  <si>
    <t>OCTOBER 2013 PAYMENT</t>
  </si>
  <si>
    <t>NOVEMBER 2013 PAYMENT</t>
  </si>
  <si>
    <t>December Payment Calculation</t>
  </si>
  <si>
    <t>DECEMBER 2013 PAYMENT</t>
  </si>
  <si>
    <t>JANUARY 2014 PAYMENT</t>
  </si>
  <si>
    <t>Alternate At-Risk Funding Adjustment (6 months)</t>
  </si>
  <si>
    <t>Rescission</t>
  </si>
  <si>
    <t>FEBRUARY 2014 PAYMENT</t>
  </si>
  <si>
    <t>GVA - Ft. Collins</t>
  </si>
  <si>
    <t>MARCH 2014 PAYMENT</t>
  </si>
  <si>
    <t>APRIL 2014 PAYMENT</t>
  </si>
  <si>
    <t>MAY 2014 PAYMENT</t>
  </si>
  <si>
    <t>JUNE 2014 PAYMENT CALCULATION</t>
  </si>
  <si>
    <t xml:space="preserve">JUNE 2014 PAYMENT </t>
  </si>
  <si>
    <t>YTD Paid</t>
  </si>
  <si>
    <t>YTD 3% Withheld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</si>
</sst>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#,##0.000_);[Red]\(#,##0.000\)"/>
    <numFmt numFmtId="167" formatCode="#,##0.0000_);[Red]\(#,##0.0000\)"/>
    <numFmt numFmtId="168" formatCode="#,##0.00000_);[Red]\(#,##0.00000\)"/>
    <numFmt numFmtId="169" formatCode="0.000"/>
    <numFmt numFmtId="170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4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0" fontId="3" fillId="0" borderId="0" xfId="55" applyFont="1">
      <alignment/>
      <protection/>
    </xf>
    <xf numFmtId="164" fontId="3" fillId="0" borderId="0" xfId="55" applyNumberFormat="1" applyFont="1" applyBorder="1" applyAlignment="1">
      <alignment horizontal="right" wrapText="1"/>
      <protection/>
    </xf>
    <xf numFmtId="4" fontId="3" fillId="0" borderId="0" xfId="55" applyNumberFormat="1" applyFont="1" applyProtection="1">
      <alignment/>
      <protection/>
    </xf>
    <xf numFmtId="4" fontId="3" fillId="0" borderId="0" xfId="55" applyNumberFormat="1" applyFont="1" applyFill="1">
      <alignment/>
      <protection/>
    </xf>
    <xf numFmtId="40" fontId="3" fillId="0" borderId="0" xfId="55" applyNumberFormat="1" applyFont="1" applyBorder="1" applyAlignment="1">
      <alignment wrapText="1"/>
      <protection/>
    </xf>
    <xf numFmtId="40" fontId="3" fillId="0" borderId="0" xfId="55" applyFont="1" applyBorder="1" applyAlignment="1">
      <alignment wrapText="1"/>
      <protection/>
    </xf>
    <xf numFmtId="164" fontId="3" fillId="0" borderId="0" xfId="55" applyNumberFormat="1" applyFont="1" applyBorder="1" applyAlignment="1">
      <alignment horizontal="right"/>
      <protection/>
    </xf>
    <xf numFmtId="4" fontId="3" fillId="0" borderId="0" xfId="55" applyNumberFormat="1" applyFont="1" applyBorder="1">
      <alignment/>
      <protection/>
    </xf>
    <xf numFmtId="164" fontId="3" fillId="0" borderId="0" xfId="55" applyNumberFormat="1" applyFont="1" applyAlignment="1">
      <alignment horizontal="right"/>
      <protection/>
    </xf>
    <xf numFmtId="4" fontId="3" fillId="0" borderId="0" xfId="55" applyNumberFormat="1" applyFont="1">
      <alignment/>
      <protection/>
    </xf>
    <xf numFmtId="0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right" wrapText="1"/>
      <protection/>
    </xf>
    <xf numFmtId="4" fontId="3" fillId="0" borderId="0" xfId="55" applyNumberFormat="1" applyFont="1" applyAlignment="1">
      <alignment horizontal="right"/>
      <protection/>
    </xf>
    <xf numFmtId="164" fontId="3" fillId="0" borderId="0" xfId="55" applyNumberFormat="1" applyFont="1" applyFill="1">
      <alignment/>
      <protection/>
    </xf>
    <xf numFmtId="40" fontId="3" fillId="0" borderId="0" xfId="55" applyFont="1" applyFill="1">
      <alignment/>
      <protection/>
    </xf>
    <xf numFmtId="40" fontId="38" fillId="0" borderId="0" xfId="0" applyNumberFormat="1" applyFont="1" applyFill="1" applyBorder="1" applyAlignment="1">
      <alignment/>
    </xf>
    <xf numFmtId="40" fontId="38" fillId="0" borderId="0" xfId="55" applyFont="1">
      <alignment/>
      <protection/>
    </xf>
    <xf numFmtId="40" fontId="38" fillId="0" borderId="0" xfId="0" applyNumberFormat="1" applyFont="1" applyFill="1" applyBorder="1" applyAlignment="1">
      <alignment wrapText="1"/>
    </xf>
    <xf numFmtId="40" fontId="38" fillId="0" borderId="0" xfId="0" applyNumberFormat="1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/>
    </xf>
    <xf numFmtId="40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4" fontId="3" fillId="0" borderId="0" xfId="55" applyNumberFormat="1" applyFont="1" applyFill="1" applyBorder="1" applyAlignment="1">
      <alignment horizontal="right"/>
      <protection/>
    </xf>
    <xf numFmtId="4" fontId="3" fillId="0" borderId="0" xfId="55" applyNumberFormat="1" applyFont="1" applyFill="1" applyBorder="1" applyAlignment="1">
      <alignment horizontal="right"/>
      <protection/>
    </xf>
    <xf numFmtId="4" fontId="3" fillId="0" borderId="0" xfId="55" applyNumberFormat="1" applyFont="1" applyFill="1" applyBorder="1">
      <alignment/>
      <protection/>
    </xf>
    <xf numFmtId="40" fontId="3" fillId="0" borderId="0" xfId="55" applyNumberFormat="1" applyFont="1" applyFill="1" applyBorder="1" applyAlignment="1">
      <alignment wrapText="1"/>
      <protection/>
    </xf>
    <xf numFmtId="40" fontId="3" fillId="0" borderId="0" xfId="55" applyFont="1" applyFill="1" applyBorder="1" applyAlignment="1">
      <alignment wrapText="1"/>
      <protection/>
    </xf>
    <xf numFmtId="40" fontId="4" fillId="33" borderId="0" xfId="0" applyNumberFormat="1" applyFont="1" applyFill="1" applyBorder="1" applyAlignment="1">
      <alignment wrapText="1"/>
    </xf>
    <xf numFmtId="40" fontId="38" fillId="33" borderId="0" xfId="0" applyNumberFormat="1" applyFont="1" applyFill="1" applyBorder="1" applyAlignment="1">
      <alignment/>
    </xf>
    <xf numFmtId="40" fontId="3" fillId="33" borderId="0" xfId="55" applyFont="1" applyFill="1" applyBorder="1" applyAlignment="1">
      <alignment horizontal="center" wrapText="1"/>
      <protection/>
    </xf>
    <xf numFmtId="0" fontId="38" fillId="0" borderId="0" xfId="0" applyFont="1" applyAlignment="1">
      <alignment/>
    </xf>
    <xf numFmtId="40" fontId="3" fillId="0" borderId="0" xfId="55" applyFont="1" applyFill="1" applyBorder="1" applyAlignment="1">
      <alignment horizontal="center" wrapText="1"/>
      <protection/>
    </xf>
    <xf numFmtId="0" fontId="38" fillId="0" borderId="0" xfId="0" applyFont="1" applyFill="1" applyAlignment="1">
      <alignment/>
    </xf>
    <xf numFmtId="4" fontId="38" fillId="0" borderId="0" xfId="0" applyNumberFormat="1" applyFont="1" applyAlignment="1">
      <alignment/>
    </xf>
    <xf numFmtId="165" fontId="3" fillId="0" borderId="0" xfId="55" applyNumberFormat="1" applyFont="1" applyFill="1" applyBorder="1" applyAlignment="1">
      <alignment horizontal="right" wrapText="1"/>
      <protection/>
    </xf>
    <xf numFmtId="40" fontId="3" fillId="0" borderId="0" xfId="55" applyNumberFormat="1" applyFont="1" applyFill="1">
      <alignment/>
      <protection/>
    </xf>
    <xf numFmtId="4" fontId="3" fillId="0" borderId="0" xfId="55" applyNumberFormat="1" applyFont="1" applyFill="1" applyProtection="1">
      <alignment/>
      <protection/>
    </xf>
    <xf numFmtId="167" fontId="38" fillId="0" borderId="0" xfId="0" applyNumberFormat="1" applyFont="1" applyAlignment="1">
      <alignment/>
    </xf>
    <xf numFmtId="170" fontId="38" fillId="0" borderId="0" xfId="0" applyNumberFormat="1" applyFont="1" applyAlignment="1">
      <alignment/>
    </xf>
    <xf numFmtId="40" fontId="3" fillId="0" borderId="0" xfId="55" applyFont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1"/>
  <sheetViews>
    <sheetView tabSelected="1" zoomScalePageLayoutView="0" workbookViewId="0" topLeftCell="C447">
      <selection activeCell="C484" sqref="C484"/>
    </sheetView>
  </sheetViews>
  <sheetFormatPr defaultColWidth="9.140625" defaultRowHeight="15"/>
  <cols>
    <col min="1" max="1" width="21.421875" style="31" customWidth="1"/>
    <col min="2" max="2" width="33.28125" style="31" customWidth="1"/>
    <col min="3" max="3" width="5.57421875" style="31" customWidth="1"/>
    <col min="4" max="4" width="11.28125" style="31" customWidth="1"/>
    <col min="5" max="5" width="10.140625" style="31" bestFit="1" customWidth="1"/>
    <col min="6" max="6" width="14.28125" style="31" customWidth="1"/>
    <col min="7" max="7" width="17.8515625" style="31" customWidth="1"/>
    <col min="8" max="8" width="15.28125" style="31" bestFit="1" customWidth="1"/>
    <col min="9" max="9" width="16.8515625" style="31" customWidth="1"/>
    <col min="10" max="11" width="18.28125" style="31" customWidth="1"/>
    <col min="12" max="12" width="15.421875" style="31" bestFit="1" customWidth="1"/>
    <col min="13" max="13" width="11.8515625" style="31" customWidth="1"/>
    <col min="14" max="14" width="12.28125" style="31" bestFit="1" customWidth="1"/>
    <col min="15" max="16384" width="9.140625" style="31" customWidth="1"/>
  </cols>
  <sheetData>
    <row r="2" spans="1:12" ht="60" customHeight="1">
      <c r="A2" s="28" t="s">
        <v>51</v>
      </c>
      <c r="B2" s="29"/>
      <c r="C2" s="29"/>
      <c r="D2" s="30" t="s">
        <v>0</v>
      </c>
      <c r="E2" s="30" t="s">
        <v>1</v>
      </c>
      <c r="F2" s="30" t="s">
        <v>2</v>
      </c>
      <c r="G2" s="30" t="s">
        <v>3</v>
      </c>
      <c r="H2" s="30" t="s">
        <v>4</v>
      </c>
      <c r="I2" s="30" t="s">
        <v>5</v>
      </c>
      <c r="J2" s="30" t="s">
        <v>6</v>
      </c>
      <c r="K2" s="30" t="s">
        <v>41</v>
      </c>
      <c r="L2" s="30" t="s">
        <v>7</v>
      </c>
    </row>
    <row r="3" spans="1:12" ht="12.75">
      <c r="A3" s="16"/>
      <c r="B3" s="16"/>
      <c r="C3" s="16"/>
      <c r="D3" s="32"/>
      <c r="E3" s="32"/>
      <c r="F3" s="27"/>
      <c r="G3" s="27"/>
      <c r="H3" s="27"/>
      <c r="I3" s="27"/>
      <c r="J3" s="27"/>
      <c r="K3" s="27"/>
      <c r="L3" s="15"/>
    </row>
    <row r="4" spans="1:12" ht="12.75">
      <c r="A4" s="16"/>
      <c r="B4" s="16"/>
      <c r="C4" s="16"/>
      <c r="D4" s="32"/>
      <c r="E4" s="32"/>
      <c r="F4" s="27"/>
      <c r="G4" s="27"/>
      <c r="H4" s="27"/>
      <c r="I4" s="27"/>
      <c r="J4" s="27"/>
      <c r="K4" s="27"/>
      <c r="L4" s="15"/>
    </row>
    <row r="5" spans="1:12" ht="12.75">
      <c r="A5" s="16" t="s">
        <v>42</v>
      </c>
      <c r="B5" s="16" t="s">
        <v>43</v>
      </c>
      <c r="C5" s="16"/>
      <c r="D5" s="35">
        <v>418</v>
      </c>
      <c r="E5" s="32"/>
      <c r="F5" s="27">
        <v>6914.16</v>
      </c>
      <c r="G5" s="27">
        <f aca="true" t="shared" si="0" ref="G5:G10">ROUND(D5*F5,2)</f>
        <v>2890118.88</v>
      </c>
      <c r="H5" s="5">
        <f>ROUND(G5/12,2)</f>
        <v>240843.24</v>
      </c>
      <c r="I5" s="6">
        <v>-2408.43</v>
      </c>
      <c r="J5" s="6">
        <v>-7225.3</v>
      </c>
      <c r="K5" s="27"/>
      <c r="L5" s="15">
        <f>H5+I5+J5+K5</f>
        <v>231209.51</v>
      </c>
    </row>
    <row r="6" spans="1:12" ht="12.75">
      <c r="A6" s="1" t="s">
        <v>8</v>
      </c>
      <c r="B6" s="1" t="s">
        <v>9</v>
      </c>
      <c r="C6" s="16"/>
      <c r="D6" s="2">
        <v>2076</v>
      </c>
      <c r="E6" s="2"/>
      <c r="F6" s="3">
        <v>6511.41</v>
      </c>
      <c r="G6" s="4">
        <f t="shared" si="0"/>
        <v>13517687.16</v>
      </c>
      <c r="H6" s="5">
        <f>ROUND(G6/12,2)</f>
        <v>1126473.93</v>
      </c>
      <c r="I6" s="6">
        <v>-11264.74</v>
      </c>
      <c r="J6" s="6">
        <v>-33794.22</v>
      </c>
      <c r="K6" s="6">
        <v>-175599.79</v>
      </c>
      <c r="L6" s="15">
        <f aca="true" t="shared" si="1" ref="L6:L31">H6+I6+J6+K6</f>
        <v>905815.1799999999</v>
      </c>
    </row>
    <row r="7" spans="1:12" ht="12.75">
      <c r="A7" s="17" t="s">
        <v>10</v>
      </c>
      <c r="B7" s="17" t="s">
        <v>11</v>
      </c>
      <c r="C7" s="16"/>
      <c r="D7" s="2">
        <v>670.1</v>
      </c>
      <c r="E7" s="2"/>
      <c r="F7" s="3">
        <v>7047.28</v>
      </c>
      <c r="G7" s="4">
        <f t="shared" si="0"/>
        <v>4722382.33</v>
      </c>
      <c r="H7" s="5">
        <f aca="true" t="shared" si="2" ref="H7:H31">ROUND(G7/12,2)</f>
        <v>393531.86</v>
      </c>
      <c r="I7" s="6">
        <v>-3935.32</v>
      </c>
      <c r="J7" s="6">
        <v>-11805.96</v>
      </c>
      <c r="K7" s="6">
        <v>-56242.71</v>
      </c>
      <c r="L7" s="15">
        <f t="shared" si="1"/>
        <v>321547.86999999994</v>
      </c>
    </row>
    <row r="8" spans="1:12" ht="12.75">
      <c r="A8" s="1" t="s">
        <v>12</v>
      </c>
      <c r="B8" s="1" t="s">
        <v>13</v>
      </c>
      <c r="C8" s="16"/>
      <c r="D8" s="7">
        <v>753</v>
      </c>
      <c r="E8" s="7"/>
      <c r="F8" s="8">
        <v>6389.91</v>
      </c>
      <c r="G8" s="4">
        <f t="shared" si="0"/>
        <v>4811602.23</v>
      </c>
      <c r="H8" s="5">
        <f t="shared" si="2"/>
        <v>400966.85</v>
      </c>
      <c r="I8" s="6">
        <v>-4009.67</v>
      </c>
      <c r="J8" s="6">
        <v>-12029.01</v>
      </c>
      <c r="K8" s="6">
        <v>-68791.04</v>
      </c>
      <c r="L8" s="15">
        <f t="shared" si="1"/>
        <v>316137.13</v>
      </c>
    </row>
    <row r="9" spans="1:12" s="33" customFormat="1" ht="12.75">
      <c r="A9" s="15" t="s">
        <v>14</v>
      </c>
      <c r="B9" s="15" t="s">
        <v>15</v>
      </c>
      <c r="C9" s="18"/>
      <c r="D9" s="23">
        <v>260</v>
      </c>
      <c r="E9" s="24"/>
      <c r="F9" s="25">
        <v>7121.3</v>
      </c>
      <c r="G9" s="4">
        <f t="shared" si="0"/>
        <v>1851538</v>
      </c>
      <c r="H9" s="26">
        <f t="shared" si="2"/>
        <v>154294.83</v>
      </c>
      <c r="I9" s="6">
        <v>-1542.95</v>
      </c>
      <c r="J9" s="6">
        <v>-4628.85</v>
      </c>
      <c r="K9" s="27"/>
      <c r="L9" s="15">
        <f t="shared" si="1"/>
        <v>148123.02999999997</v>
      </c>
    </row>
    <row r="10" spans="1:12" s="33" customFormat="1" ht="12.75">
      <c r="A10" s="15" t="s">
        <v>14</v>
      </c>
      <c r="B10" s="15" t="s">
        <v>16</v>
      </c>
      <c r="C10" s="19"/>
      <c r="D10" s="23">
        <v>322.4</v>
      </c>
      <c r="E10" s="23"/>
      <c r="F10" s="25">
        <v>7121.3</v>
      </c>
      <c r="G10" s="4">
        <f t="shared" si="0"/>
        <v>2295907.12</v>
      </c>
      <c r="H10" s="26">
        <f t="shared" si="2"/>
        <v>191325.59</v>
      </c>
      <c r="I10" s="6">
        <v>-1913.26</v>
      </c>
      <c r="J10" s="6">
        <v>-5739.77</v>
      </c>
      <c r="K10" s="27"/>
      <c r="L10" s="15">
        <f t="shared" si="1"/>
        <v>183672.56</v>
      </c>
    </row>
    <row r="11" spans="1:12" s="33" customFormat="1" ht="12.75">
      <c r="A11" s="15" t="s">
        <v>44</v>
      </c>
      <c r="B11" s="15" t="s">
        <v>45</v>
      </c>
      <c r="C11" s="19"/>
      <c r="D11" s="23">
        <v>87</v>
      </c>
      <c r="E11" s="23"/>
      <c r="F11" s="25">
        <v>6933.5</v>
      </c>
      <c r="G11" s="4">
        <f aca="true" t="shared" si="3" ref="G11:G21">ROUND(D11*F11,2)</f>
        <v>603214.5</v>
      </c>
      <c r="H11" s="26">
        <f aca="true" t="shared" si="4" ref="H11:H21">ROUND(G11/12,2)</f>
        <v>50267.88</v>
      </c>
      <c r="I11" s="6">
        <v>-502.68</v>
      </c>
      <c r="J11" s="6">
        <v>-1508.04</v>
      </c>
      <c r="K11" s="27"/>
      <c r="L11" s="15">
        <f t="shared" si="1"/>
        <v>48257.159999999996</v>
      </c>
    </row>
    <row r="12" spans="1:12" ht="12.75">
      <c r="A12" s="1" t="s">
        <v>17</v>
      </c>
      <c r="B12" s="1" t="s">
        <v>18</v>
      </c>
      <c r="C12" s="18"/>
      <c r="D12" s="7">
        <v>302.6</v>
      </c>
      <c r="E12" s="7"/>
      <c r="F12" s="8">
        <v>6907.08</v>
      </c>
      <c r="G12" s="4">
        <f t="shared" si="3"/>
        <v>2090082.41</v>
      </c>
      <c r="H12" s="26">
        <f t="shared" si="4"/>
        <v>174173.53</v>
      </c>
      <c r="I12" s="6">
        <v>-1741.74</v>
      </c>
      <c r="J12" s="6">
        <v>-5225.21</v>
      </c>
      <c r="K12" s="6"/>
      <c r="L12" s="15">
        <f t="shared" si="1"/>
        <v>167206.58000000002</v>
      </c>
    </row>
    <row r="13" spans="1:12" ht="12.75">
      <c r="A13" s="17" t="s">
        <v>19</v>
      </c>
      <c r="B13" s="17" t="s">
        <v>20</v>
      </c>
      <c r="C13" s="18"/>
      <c r="D13" s="7">
        <v>57.8</v>
      </c>
      <c r="E13" s="7"/>
      <c r="F13" s="8">
        <v>7495.87</v>
      </c>
      <c r="G13" s="4">
        <f t="shared" si="3"/>
        <v>433261.29</v>
      </c>
      <c r="H13" s="26">
        <f t="shared" si="4"/>
        <v>36105.11</v>
      </c>
      <c r="I13" s="6">
        <v>-361.05</v>
      </c>
      <c r="J13" s="6">
        <v>-1083.15</v>
      </c>
      <c r="K13" s="6"/>
      <c r="L13" s="15">
        <f t="shared" si="1"/>
        <v>34660.909999999996</v>
      </c>
    </row>
    <row r="14" spans="1:12" ht="12.75">
      <c r="A14" s="1" t="s">
        <v>21</v>
      </c>
      <c r="B14" s="40" t="s">
        <v>22</v>
      </c>
      <c r="C14" s="40"/>
      <c r="D14" s="9">
        <v>372.6</v>
      </c>
      <c r="E14" s="9"/>
      <c r="F14" s="10">
        <v>6513.33</v>
      </c>
      <c r="G14" s="4">
        <f t="shared" si="3"/>
        <v>2426866.76</v>
      </c>
      <c r="H14" s="26">
        <f t="shared" si="4"/>
        <v>202238.9</v>
      </c>
      <c r="I14" s="6">
        <v>-2022.39</v>
      </c>
      <c r="J14" s="6">
        <v>-6067.17</v>
      </c>
      <c r="K14" s="6">
        <v>-18000</v>
      </c>
      <c r="L14" s="15">
        <f t="shared" si="1"/>
        <v>176149.33999999997</v>
      </c>
    </row>
    <row r="15" spans="1:12" ht="12.75">
      <c r="A15" s="1" t="s">
        <v>21</v>
      </c>
      <c r="B15" s="1" t="s">
        <v>23</v>
      </c>
      <c r="C15" s="18"/>
      <c r="D15" s="9">
        <v>280.4</v>
      </c>
      <c r="E15" s="9"/>
      <c r="F15" s="10">
        <v>6513.33</v>
      </c>
      <c r="G15" s="4">
        <f t="shared" si="3"/>
        <v>1826337.73</v>
      </c>
      <c r="H15" s="26">
        <f t="shared" si="4"/>
        <v>152194.81</v>
      </c>
      <c r="I15" s="6">
        <v>-1521.95</v>
      </c>
      <c r="J15" s="6">
        <v>-4565.84</v>
      </c>
      <c r="K15" s="6"/>
      <c r="L15" s="15">
        <f t="shared" si="1"/>
        <v>146107.02</v>
      </c>
    </row>
    <row r="16" spans="1:12" ht="12.75">
      <c r="A16" s="1" t="s">
        <v>21</v>
      </c>
      <c r="B16" s="11" t="s">
        <v>24</v>
      </c>
      <c r="C16" s="16"/>
      <c r="D16" s="12">
        <v>245</v>
      </c>
      <c r="E16" s="12"/>
      <c r="F16" s="10">
        <v>6513.33</v>
      </c>
      <c r="G16" s="4">
        <f t="shared" si="3"/>
        <v>1595765.85</v>
      </c>
      <c r="H16" s="26">
        <f t="shared" si="4"/>
        <v>132980.49</v>
      </c>
      <c r="I16" s="6">
        <v>-1329.8</v>
      </c>
      <c r="J16" s="6">
        <v>-3989.41</v>
      </c>
      <c r="K16" s="6"/>
      <c r="L16" s="15">
        <f t="shared" si="1"/>
        <v>127661.28</v>
      </c>
    </row>
    <row r="17" spans="1:12" ht="12.75">
      <c r="A17" s="1" t="s">
        <v>21</v>
      </c>
      <c r="B17" s="1" t="s">
        <v>25</v>
      </c>
      <c r="C17" s="16"/>
      <c r="D17" s="9">
        <v>513.4</v>
      </c>
      <c r="E17" s="9"/>
      <c r="F17" s="10">
        <v>6513.33</v>
      </c>
      <c r="G17" s="4">
        <f t="shared" si="3"/>
        <v>3343943.62</v>
      </c>
      <c r="H17" s="26">
        <f t="shared" si="4"/>
        <v>278661.97</v>
      </c>
      <c r="I17" s="6">
        <v>-2786.62</v>
      </c>
      <c r="J17" s="6">
        <v>-8359.86</v>
      </c>
      <c r="K17" s="6">
        <v>-44187.5</v>
      </c>
      <c r="L17" s="15">
        <f t="shared" si="1"/>
        <v>223327.99</v>
      </c>
    </row>
    <row r="18" spans="1:12" ht="12.75">
      <c r="A18" s="1" t="s">
        <v>21</v>
      </c>
      <c r="B18" s="1" t="s">
        <v>26</v>
      </c>
      <c r="C18" s="16"/>
      <c r="D18" s="9">
        <v>700</v>
      </c>
      <c r="E18" s="9"/>
      <c r="F18" s="10">
        <v>6513.33</v>
      </c>
      <c r="G18" s="4">
        <f t="shared" si="3"/>
        <v>4559331</v>
      </c>
      <c r="H18" s="26">
        <f t="shared" si="4"/>
        <v>379944.25</v>
      </c>
      <c r="I18" s="6">
        <v>-3799.44</v>
      </c>
      <c r="J18" s="6">
        <v>-11398.33</v>
      </c>
      <c r="K18" s="6"/>
      <c r="L18" s="15">
        <f t="shared" si="1"/>
        <v>364746.48</v>
      </c>
    </row>
    <row r="19" spans="1:12" ht="12.75">
      <c r="A19" s="1" t="s">
        <v>21</v>
      </c>
      <c r="B19" s="1" t="s">
        <v>46</v>
      </c>
      <c r="C19" s="16"/>
      <c r="D19" s="9">
        <v>292.2</v>
      </c>
      <c r="E19" s="9"/>
      <c r="F19" s="10">
        <v>6513.33</v>
      </c>
      <c r="G19" s="4">
        <f t="shared" si="3"/>
        <v>1903195.03</v>
      </c>
      <c r="H19" s="26">
        <f t="shared" si="4"/>
        <v>158599.59</v>
      </c>
      <c r="I19" s="6">
        <v>-1586</v>
      </c>
      <c r="J19" s="6">
        <v>-4757.99</v>
      </c>
      <c r="K19" s="6"/>
      <c r="L19" s="15">
        <f t="shared" si="1"/>
        <v>152255.6</v>
      </c>
    </row>
    <row r="20" spans="1:12" ht="12.75">
      <c r="A20" s="1" t="s">
        <v>21</v>
      </c>
      <c r="B20" s="1" t="s">
        <v>47</v>
      </c>
      <c r="C20" s="16"/>
      <c r="D20" s="9">
        <v>125</v>
      </c>
      <c r="E20" s="9"/>
      <c r="F20" s="10">
        <v>6513.33</v>
      </c>
      <c r="G20" s="4">
        <f t="shared" si="3"/>
        <v>814166.25</v>
      </c>
      <c r="H20" s="26">
        <f t="shared" si="4"/>
        <v>67847.19</v>
      </c>
      <c r="I20" s="6">
        <v>-678.47</v>
      </c>
      <c r="J20" s="6">
        <v>-2035.42</v>
      </c>
      <c r="K20" s="6"/>
      <c r="L20" s="15">
        <f t="shared" si="1"/>
        <v>65133.3</v>
      </c>
    </row>
    <row r="21" spans="1:12" ht="12.75">
      <c r="A21" s="1" t="s">
        <v>21</v>
      </c>
      <c r="B21" s="1" t="s">
        <v>48</v>
      </c>
      <c r="C21" s="16"/>
      <c r="D21" s="9">
        <v>239</v>
      </c>
      <c r="E21" s="9"/>
      <c r="F21" s="10">
        <v>6513.33</v>
      </c>
      <c r="G21" s="4">
        <f t="shared" si="3"/>
        <v>1556685.87</v>
      </c>
      <c r="H21" s="26">
        <f t="shared" si="4"/>
        <v>129723.82</v>
      </c>
      <c r="I21" s="6">
        <v>-1297.24</v>
      </c>
      <c r="J21" s="6">
        <v>-3891.71</v>
      </c>
      <c r="K21" s="6"/>
      <c r="L21" s="15">
        <f t="shared" si="1"/>
        <v>124534.87</v>
      </c>
    </row>
    <row r="22" spans="1:12" ht="12.75">
      <c r="A22" s="1" t="s">
        <v>27</v>
      </c>
      <c r="B22" s="1" t="s">
        <v>28</v>
      </c>
      <c r="C22" s="16"/>
      <c r="D22" s="9">
        <v>228.4</v>
      </c>
      <c r="E22" s="9"/>
      <c r="F22" s="10">
        <v>6879.22</v>
      </c>
      <c r="G22" s="4">
        <f aca="true" t="shared" si="5" ref="G22:G31">ROUND(D22*F22,2)</f>
        <v>1571213.85</v>
      </c>
      <c r="H22" s="5">
        <f t="shared" si="2"/>
        <v>130934.49</v>
      </c>
      <c r="I22" s="6">
        <v>-1309.34</v>
      </c>
      <c r="J22" s="6">
        <v>-3928.03</v>
      </c>
      <c r="K22" s="6"/>
      <c r="L22" s="15">
        <f t="shared" si="1"/>
        <v>125697.12000000001</v>
      </c>
    </row>
    <row r="23" spans="1:12" ht="12.75">
      <c r="A23" s="1" t="s">
        <v>29</v>
      </c>
      <c r="B23" s="1" t="s">
        <v>30</v>
      </c>
      <c r="C23" s="16"/>
      <c r="D23" s="9">
        <v>300</v>
      </c>
      <c r="E23" s="9"/>
      <c r="F23" s="10">
        <v>6517.14</v>
      </c>
      <c r="G23" s="4">
        <f t="shared" si="5"/>
        <v>1955142</v>
      </c>
      <c r="H23" s="5">
        <f t="shared" si="2"/>
        <v>162928.5</v>
      </c>
      <c r="I23" s="6">
        <v>-1629.29</v>
      </c>
      <c r="J23" s="6">
        <v>-4887.86</v>
      </c>
      <c r="K23" s="6"/>
      <c r="L23" s="15">
        <f t="shared" si="1"/>
        <v>156411.35</v>
      </c>
    </row>
    <row r="24" spans="1:12" ht="12.75">
      <c r="A24" s="17" t="s">
        <v>29</v>
      </c>
      <c r="B24" s="17" t="s">
        <v>31</v>
      </c>
      <c r="C24" s="16"/>
      <c r="D24" s="9">
        <v>168</v>
      </c>
      <c r="E24" s="9"/>
      <c r="F24" s="10">
        <v>6517.14</v>
      </c>
      <c r="G24" s="4">
        <f t="shared" si="5"/>
        <v>1094879.52</v>
      </c>
      <c r="H24" s="5">
        <f t="shared" si="2"/>
        <v>91239.96</v>
      </c>
      <c r="I24" s="6">
        <v>-912.4</v>
      </c>
      <c r="J24" s="6">
        <v>-2737.2</v>
      </c>
      <c r="K24" s="6"/>
      <c r="L24" s="15">
        <f t="shared" si="1"/>
        <v>87590.36000000002</v>
      </c>
    </row>
    <row r="25" spans="1:12" ht="12.75">
      <c r="A25" s="1" t="s">
        <v>32</v>
      </c>
      <c r="B25" s="1" t="s">
        <v>33</v>
      </c>
      <c r="C25" s="16"/>
      <c r="D25" s="9">
        <v>269.5</v>
      </c>
      <c r="E25" s="9"/>
      <c r="F25" s="10">
        <v>6311.05</v>
      </c>
      <c r="G25" s="4">
        <f t="shared" si="5"/>
        <v>1700827.98</v>
      </c>
      <c r="H25" s="5">
        <f t="shared" si="2"/>
        <v>141735.67</v>
      </c>
      <c r="I25" s="6">
        <v>-1417.36</v>
      </c>
      <c r="J25" s="6">
        <v>-4252.07</v>
      </c>
      <c r="K25" s="6">
        <v>-41045.83</v>
      </c>
      <c r="L25" s="15">
        <f t="shared" si="1"/>
        <v>95020.41000000002</v>
      </c>
    </row>
    <row r="26" spans="1:12" ht="12.75">
      <c r="A26" s="1" t="s">
        <v>32</v>
      </c>
      <c r="B26" s="1" t="s">
        <v>49</v>
      </c>
      <c r="C26" s="16"/>
      <c r="D26" s="9">
        <v>329</v>
      </c>
      <c r="E26" s="9"/>
      <c r="F26" s="10">
        <v>6311.05</v>
      </c>
      <c r="G26" s="4">
        <f t="shared" si="5"/>
        <v>2076335.45</v>
      </c>
      <c r="H26" s="26">
        <f>ROUND(G26/12,2)</f>
        <v>173027.95</v>
      </c>
      <c r="I26" s="6">
        <v>-1730.28</v>
      </c>
      <c r="J26" s="6">
        <v>-5190.84</v>
      </c>
      <c r="K26" s="6"/>
      <c r="L26" s="15">
        <f t="shared" si="1"/>
        <v>166106.83000000002</v>
      </c>
    </row>
    <row r="27" spans="1:12" ht="12.75">
      <c r="A27" s="1" t="s">
        <v>32</v>
      </c>
      <c r="B27" s="1" t="s">
        <v>34</v>
      </c>
      <c r="C27" s="16"/>
      <c r="D27" s="9">
        <v>195</v>
      </c>
      <c r="E27" s="13"/>
      <c r="F27" s="25">
        <v>6067.98</v>
      </c>
      <c r="G27" s="4">
        <f t="shared" si="5"/>
        <v>1183256.1</v>
      </c>
      <c r="H27" s="5">
        <f t="shared" si="2"/>
        <v>98604.68</v>
      </c>
      <c r="I27" s="6">
        <v>-986.05</v>
      </c>
      <c r="J27" s="6">
        <v>-2958.14</v>
      </c>
      <c r="K27" s="6"/>
      <c r="L27" s="15">
        <f t="shared" si="1"/>
        <v>94660.48999999999</v>
      </c>
    </row>
    <row r="28" spans="1:12" ht="12.75">
      <c r="A28" s="1" t="s">
        <v>32</v>
      </c>
      <c r="B28" s="1" t="s">
        <v>35</v>
      </c>
      <c r="C28" s="16"/>
      <c r="D28" s="9">
        <v>294</v>
      </c>
      <c r="E28" s="9"/>
      <c r="F28" s="25">
        <v>6067.98</v>
      </c>
      <c r="G28" s="4">
        <f t="shared" si="5"/>
        <v>1783986.12</v>
      </c>
      <c r="H28" s="5">
        <f t="shared" si="2"/>
        <v>148665.51</v>
      </c>
      <c r="I28" s="6">
        <v>-1486.66</v>
      </c>
      <c r="J28" s="6">
        <v>-4459.97</v>
      </c>
      <c r="K28" s="6"/>
      <c r="L28" s="15">
        <f t="shared" si="1"/>
        <v>142718.88</v>
      </c>
    </row>
    <row r="29" spans="1:12" ht="12.75">
      <c r="A29" s="1" t="s">
        <v>32</v>
      </c>
      <c r="B29" s="1" t="s">
        <v>40</v>
      </c>
      <c r="C29" s="16"/>
      <c r="D29" s="9">
        <v>350</v>
      </c>
      <c r="E29" s="9"/>
      <c r="F29" s="8">
        <v>6311.05</v>
      </c>
      <c r="G29" s="4">
        <f t="shared" si="5"/>
        <v>2208867.5</v>
      </c>
      <c r="H29" s="5">
        <f t="shared" si="2"/>
        <v>184072.29</v>
      </c>
      <c r="I29" s="6">
        <v>-1840.72</v>
      </c>
      <c r="J29" s="6">
        <v>-5522.17</v>
      </c>
      <c r="K29" s="6"/>
      <c r="L29" s="15">
        <f t="shared" si="1"/>
        <v>176709.4</v>
      </c>
    </row>
    <row r="30" spans="1:12" ht="12.75">
      <c r="A30" s="1" t="s">
        <v>36</v>
      </c>
      <c r="B30" s="1" t="s">
        <v>37</v>
      </c>
      <c r="C30" s="16"/>
      <c r="D30" s="14">
        <v>732.7</v>
      </c>
      <c r="E30" s="15"/>
      <c r="F30" s="10">
        <v>6311.05</v>
      </c>
      <c r="G30" s="4">
        <f t="shared" si="5"/>
        <v>4624106.34</v>
      </c>
      <c r="H30" s="5">
        <f t="shared" si="2"/>
        <v>385342.2</v>
      </c>
      <c r="I30" s="6">
        <v>-3853.42</v>
      </c>
      <c r="J30" s="6">
        <v>-11560.27</v>
      </c>
      <c r="K30" s="6">
        <v>-60757.3</v>
      </c>
      <c r="L30" s="15">
        <f t="shared" si="1"/>
        <v>309171.21</v>
      </c>
    </row>
    <row r="31" spans="1:12" ht="12.75">
      <c r="A31" s="17" t="s">
        <v>38</v>
      </c>
      <c r="B31" s="17" t="s">
        <v>39</v>
      </c>
      <c r="C31" s="16"/>
      <c r="D31" s="14">
        <v>160</v>
      </c>
      <c r="E31" s="15"/>
      <c r="F31" s="10">
        <v>6592.65</v>
      </c>
      <c r="G31" s="4">
        <f t="shared" si="5"/>
        <v>1054824</v>
      </c>
      <c r="H31" s="5">
        <f t="shared" si="2"/>
        <v>87902</v>
      </c>
      <c r="I31" s="6">
        <v>-879.02</v>
      </c>
      <c r="J31" s="6">
        <v>-2637.06</v>
      </c>
      <c r="K31" s="6"/>
      <c r="L31" s="15">
        <f t="shared" si="1"/>
        <v>84385.92</v>
      </c>
    </row>
    <row r="32" spans="1:12" ht="12.75">
      <c r="A32" s="16"/>
      <c r="B32" s="16"/>
      <c r="C32" s="16"/>
      <c r="D32" s="20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21"/>
      <c r="B33" s="21"/>
      <c r="C33" s="21"/>
      <c r="D33" s="22">
        <f>SUM(D5:D32)</f>
        <v>10741.1</v>
      </c>
      <c r="E33" s="21"/>
      <c r="F33" s="21"/>
      <c r="G33" s="21">
        <f>SUM(G5:G32)</f>
        <v>70495524.89</v>
      </c>
      <c r="H33" s="21">
        <f>SUM(H5:H32)</f>
        <v>5874627.089999999</v>
      </c>
      <c r="I33" s="21">
        <f>SUM(I6:I32)</f>
        <v>-56337.86</v>
      </c>
      <c r="J33" s="21">
        <f>SUM(J6:J32)</f>
        <v>-169013.55000000002</v>
      </c>
      <c r="K33" s="21">
        <f>SUM(K6:K32)</f>
        <v>-464624.17</v>
      </c>
      <c r="L33" s="16">
        <f>SUM(L5:L31)</f>
        <v>5175017.78</v>
      </c>
    </row>
    <row r="34" ht="12.75">
      <c r="D34" s="22"/>
    </row>
    <row r="35" ht="12.75">
      <c r="G35" s="34"/>
    </row>
    <row r="36" spans="7:9" ht="12.75">
      <c r="G36" s="34"/>
      <c r="I36" s="21"/>
    </row>
    <row r="37" spans="1:12" ht="51">
      <c r="A37" s="28" t="s">
        <v>50</v>
      </c>
      <c r="B37" s="29"/>
      <c r="C37" s="29"/>
      <c r="D37" s="30" t="s">
        <v>0</v>
      </c>
      <c r="E37" s="30" t="s">
        <v>1</v>
      </c>
      <c r="F37" s="30" t="s">
        <v>2</v>
      </c>
      <c r="G37" s="30" t="s">
        <v>3</v>
      </c>
      <c r="H37" s="30" t="s">
        <v>4</v>
      </c>
      <c r="I37" s="30" t="s">
        <v>5</v>
      </c>
      <c r="J37" s="30" t="s">
        <v>6</v>
      </c>
      <c r="K37" s="30" t="s">
        <v>41</v>
      </c>
      <c r="L37" s="30" t="s">
        <v>7</v>
      </c>
    </row>
    <row r="38" spans="1:12" ht="12.75">
      <c r="A38" s="16"/>
      <c r="B38" s="16"/>
      <c r="C38" s="16"/>
      <c r="D38" s="32"/>
      <c r="E38" s="32"/>
      <c r="F38" s="27"/>
      <c r="G38" s="27"/>
      <c r="H38" s="27"/>
      <c r="I38" s="27"/>
      <c r="J38" s="27"/>
      <c r="K38" s="27"/>
      <c r="L38" s="15"/>
    </row>
    <row r="39" spans="1:12" ht="12.75">
      <c r="A39" s="16"/>
      <c r="B39" s="16"/>
      <c r="C39" s="16"/>
      <c r="D39" s="32"/>
      <c r="E39" s="32"/>
      <c r="F39" s="27"/>
      <c r="G39" s="27"/>
      <c r="H39" s="27"/>
      <c r="I39" s="27"/>
      <c r="J39" s="27"/>
      <c r="K39" s="27"/>
      <c r="L39" s="15"/>
    </row>
    <row r="40" spans="1:12" ht="12.75">
      <c r="A40" s="16" t="s">
        <v>42</v>
      </c>
      <c r="B40" s="16" t="s">
        <v>43</v>
      </c>
      <c r="C40" s="16"/>
      <c r="D40" s="35">
        <v>418</v>
      </c>
      <c r="E40" s="32"/>
      <c r="F40" s="27">
        <v>6914.16</v>
      </c>
      <c r="G40" s="27">
        <f aca="true" t="shared" si="6" ref="G40:G66">ROUND(D40*F40,2)</f>
        <v>2890118.88</v>
      </c>
      <c r="H40" s="5">
        <f>ROUND(G40/12,2)</f>
        <v>240843.24</v>
      </c>
      <c r="I40" s="6">
        <f>ROUND(G40*-0.01/12,2)</f>
        <v>-2408.43</v>
      </c>
      <c r="J40" s="6">
        <f aca="true" t="shared" si="7" ref="J40:J66">ROUND(G40*-0.03/12,2)</f>
        <v>-7225.3</v>
      </c>
      <c r="K40" s="27"/>
      <c r="L40" s="15">
        <f>H40+I40+J40+K40</f>
        <v>231209.51</v>
      </c>
    </row>
    <row r="41" spans="1:12" ht="12.75">
      <c r="A41" s="1" t="s">
        <v>8</v>
      </c>
      <c r="B41" s="1" t="s">
        <v>9</v>
      </c>
      <c r="C41" s="16"/>
      <c r="D41" s="2">
        <v>2076</v>
      </c>
      <c r="E41" s="2"/>
      <c r="F41" s="3">
        <v>6511.41</v>
      </c>
      <c r="G41" s="4">
        <f t="shared" si="6"/>
        <v>13517687.16</v>
      </c>
      <c r="H41" s="5">
        <f aca="true" t="shared" si="8" ref="H41:H66">ROUND(G41/12,2)</f>
        <v>1126473.93</v>
      </c>
      <c r="I41" s="6">
        <f aca="true" t="shared" si="9" ref="I41:I66">ROUND(G41*-0.01/12,2)</f>
        <v>-11264.74</v>
      </c>
      <c r="J41" s="6">
        <f t="shared" si="7"/>
        <v>-33794.22</v>
      </c>
      <c r="K41" s="6">
        <v>-175099.79</v>
      </c>
      <c r="L41" s="15">
        <f aca="true" t="shared" si="10" ref="L41:L66">H41+I41+J41+K41</f>
        <v>906315.1799999999</v>
      </c>
    </row>
    <row r="42" spans="1:12" ht="12.75">
      <c r="A42" s="17" t="s">
        <v>10</v>
      </c>
      <c r="B42" s="17" t="s">
        <v>11</v>
      </c>
      <c r="C42" s="16"/>
      <c r="D42" s="2">
        <v>670.1</v>
      </c>
      <c r="E42" s="2"/>
      <c r="F42" s="3">
        <v>7047.28</v>
      </c>
      <c r="G42" s="4">
        <f t="shared" si="6"/>
        <v>4722382.33</v>
      </c>
      <c r="H42" s="5">
        <f t="shared" si="8"/>
        <v>393531.86</v>
      </c>
      <c r="I42" s="6">
        <f t="shared" si="9"/>
        <v>-3935.32</v>
      </c>
      <c r="J42" s="6">
        <f t="shared" si="7"/>
        <v>-11805.96</v>
      </c>
      <c r="K42" s="6">
        <v>-55992.71</v>
      </c>
      <c r="L42" s="15">
        <f t="shared" si="10"/>
        <v>321797.86999999994</v>
      </c>
    </row>
    <row r="43" spans="1:12" ht="12.75">
      <c r="A43" s="1" t="s">
        <v>12</v>
      </c>
      <c r="B43" s="1" t="s">
        <v>13</v>
      </c>
      <c r="C43" s="16"/>
      <c r="D43" s="7">
        <v>753</v>
      </c>
      <c r="E43" s="7"/>
      <c r="F43" s="8">
        <v>6389.91</v>
      </c>
      <c r="G43" s="4">
        <f t="shared" si="6"/>
        <v>4811602.23</v>
      </c>
      <c r="H43" s="5">
        <f t="shared" si="8"/>
        <v>400966.85</v>
      </c>
      <c r="I43" s="6">
        <f t="shared" si="9"/>
        <v>-4009.67</v>
      </c>
      <c r="J43" s="6">
        <f t="shared" si="7"/>
        <v>-12029.01</v>
      </c>
      <c r="K43" s="6">
        <v>-68541.04</v>
      </c>
      <c r="L43" s="15">
        <f t="shared" si="10"/>
        <v>316387.13</v>
      </c>
    </row>
    <row r="44" spans="1:12" ht="12.75">
      <c r="A44" s="15" t="s">
        <v>14</v>
      </c>
      <c r="B44" s="15" t="s">
        <v>15</v>
      </c>
      <c r="C44" s="18"/>
      <c r="D44" s="23">
        <v>260</v>
      </c>
      <c r="E44" s="24"/>
      <c r="F44" s="25">
        <v>7121.3</v>
      </c>
      <c r="G44" s="4">
        <f t="shared" si="6"/>
        <v>1851538</v>
      </c>
      <c r="H44" s="5">
        <f t="shared" si="8"/>
        <v>154294.83</v>
      </c>
      <c r="I44" s="6">
        <f t="shared" si="9"/>
        <v>-1542.95</v>
      </c>
      <c r="J44" s="6">
        <f t="shared" si="7"/>
        <v>-4628.85</v>
      </c>
      <c r="K44" s="27"/>
      <c r="L44" s="15">
        <f t="shared" si="10"/>
        <v>148123.02999999997</v>
      </c>
    </row>
    <row r="45" spans="1:12" ht="12.75">
      <c r="A45" s="15" t="s">
        <v>14</v>
      </c>
      <c r="B45" s="15" t="s">
        <v>16</v>
      </c>
      <c r="C45" s="19"/>
      <c r="D45" s="23">
        <v>322.4</v>
      </c>
      <c r="E45" s="23"/>
      <c r="F45" s="25">
        <v>7121.3</v>
      </c>
      <c r="G45" s="4">
        <f t="shared" si="6"/>
        <v>2295907.12</v>
      </c>
      <c r="H45" s="5">
        <f t="shared" si="8"/>
        <v>191325.59</v>
      </c>
      <c r="I45" s="6">
        <f t="shared" si="9"/>
        <v>-1913.26</v>
      </c>
      <c r="J45" s="6">
        <f t="shared" si="7"/>
        <v>-5739.77</v>
      </c>
      <c r="K45" s="27"/>
      <c r="L45" s="15">
        <f t="shared" si="10"/>
        <v>183672.56</v>
      </c>
    </row>
    <row r="46" spans="1:12" ht="12.75">
      <c r="A46" s="15" t="s">
        <v>44</v>
      </c>
      <c r="B46" s="15" t="s">
        <v>45</v>
      </c>
      <c r="C46" s="19"/>
      <c r="D46" s="23">
        <v>87</v>
      </c>
      <c r="E46" s="23"/>
      <c r="F46" s="25">
        <v>6933.5</v>
      </c>
      <c r="G46" s="4">
        <f t="shared" si="6"/>
        <v>603214.5</v>
      </c>
      <c r="H46" s="5">
        <f t="shared" si="8"/>
        <v>50267.88</v>
      </c>
      <c r="I46" s="6">
        <f t="shared" si="9"/>
        <v>-502.68</v>
      </c>
      <c r="J46" s="6">
        <f t="shared" si="7"/>
        <v>-1508.04</v>
      </c>
      <c r="K46" s="27"/>
      <c r="L46" s="15">
        <f t="shared" si="10"/>
        <v>48257.159999999996</v>
      </c>
    </row>
    <row r="47" spans="1:12" ht="12.75">
      <c r="A47" s="1" t="s">
        <v>17</v>
      </c>
      <c r="B47" s="1" t="s">
        <v>18</v>
      </c>
      <c r="C47" s="18"/>
      <c r="D47" s="7">
        <v>302.6</v>
      </c>
      <c r="E47" s="7"/>
      <c r="F47" s="8">
        <v>6907.08</v>
      </c>
      <c r="G47" s="4">
        <f t="shared" si="6"/>
        <v>2090082.41</v>
      </c>
      <c r="H47" s="5">
        <f t="shared" si="8"/>
        <v>174173.53</v>
      </c>
      <c r="I47" s="6">
        <f t="shared" si="9"/>
        <v>-1741.74</v>
      </c>
      <c r="J47" s="6">
        <f t="shared" si="7"/>
        <v>-5225.21</v>
      </c>
      <c r="K47" s="6"/>
      <c r="L47" s="15">
        <f t="shared" si="10"/>
        <v>167206.58000000002</v>
      </c>
    </row>
    <row r="48" spans="1:12" ht="12.75">
      <c r="A48" s="17" t="s">
        <v>19</v>
      </c>
      <c r="B48" s="17" t="s">
        <v>20</v>
      </c>
      <c r="C48" s="18"/>
      <c r="D48" s="7">
        <v>57.8</v>
      </c>
      <c r="E48" s="7"/>
      <c r="F48" s="8">
        <v>7495.87</v>
      </c>
      <c r="G48" s="4">
        <f t="shared" si="6"/>
        <v>433261.29</v>
      </c>
      <c r="H48" s="5">
        <f t="shared" si="8"/>
        <v>36105.11</v>
      </c>
      <c r="I48" s="6">
        <f t="shared" si="9"/>
        <v>-361.05</v>
      </c>
      <c r="J48" s="6">
        <f t="shared" si="7"/>
        <v>-1083.15</v>
      </c>
      <c r="K48" s="6"/>
      <c r="L48" s="15">
        <f t="shared" si="10"/>
        <v>34660.909999999996</v>
      </c>
    </row>
    <row r="49" spans="1:12" ht="12.75">
      <c r="A49" s="1" t="s">
        <v>21</v>
      </c>
      <c r="B49" s="40" t="s">
        <v>22</v>
      </c>
      <c r="C49" s="40"/>
      <c r="D49" s="9">
        <v>372.6</v>
      </c>
      <c r="E49" s="9"/>
      <c r="F49" s="10">
        <v>6513.33</v>
      </c>
      <c r="G49" s="4">
        <f t="shared" si="6"/>
        <v>2426866.76</v>
      </c>
      <c r="H49" s="5">
        <f t="shared" si="8"/>
        <v>202238.9</v>
      </c>
      <c r="I49" s="6">
        <f t="shared" si="9"/>
        <v>-2022.39</v>
      </c>
      <c r="J49" s="6">
        <f t="shared" si="7"/>
        <v>-6067.17</v>
      </c>
      <c r="K49" s="6">
        <v>-17750</v>
      </c>
      <c r="L49" s="15">
        <f t="shared" si="10"/>
        <v>176399.33999999997</v>
      </c>
    </row>
    <row r="50" spans="1:12" ht="12.75">
      <c r="A50" s="1" t="s">
        <v>21</v>
      </c>
      <c r="B50" s="1" t="s">
        <v>23</v>
      </c>
      <c r="C50" s="18"/>
      <c r="D50" s="9">
        <v>280.4</v>
      </c>
      <c r="E50" s="9"/>
      <c r="F50" s="10">
        <v>6513.33</v>
      </c>
      <c r="G50" s="4">
        <f t="shared" si="6"/>
        <v>1826337.73</v>
      </c>
      <c r="H50" s="5">
        <f t="shared" si="8"/>
        <v>152194.81</v>
      </c>
      <c r="I50" s="6">
        <f t="shared" si="9"/>
        <v>-1521.95</v>
      </c>
      <c r="J50" s="6">
        <f t="shared" si="7"/>
        <v>-4565.84</v>
      </c>
      <c r="K50" s="6"/>
      <c r="L50" s="15">
        <f t="shared" si="10"/>
        <v>146107.02</v>
      </c>
    </row>
    <row r="51" spans="1:12" ht="12.75">
      <c r="A51" s="1" t="s">
        <v>21</v>
      </c>
      <c r="B51" s="11" t="s">
        <v>24</v>
      </c>
      <c r="C51" s="16"/>
      <c r="D51" s="12">
        <v>245</v>
      </c>
      <c r="E51" s="12"/>
      <c r="F51" s="10">
        <v>6513.33</v>
      </c>
      <c r="G51" s="4">
        <f t="shared" si="6"/>
        <v>1595765.85</v>
      </c>
      <c r="H51" s="5">
        <f t="shared" si="8"/>
        <v>132980.49</v>
      </c>
      <c r="I51" s="6">
        <f t="shared" si="9"/>
        <v>-1329.8</v>
      </c>
      <c r="J51" s="6">
        <f t="shared" si="7"/>
        <v>-3989.41</v>
      </c>
      <c r="K51" s="6"/>
      <c r="L51" s="15">
        <f t="shared" si="10"/>
        <v>127661.28</v>
      </c>
    </row>
    <row r="52" spans="1:12" ht="12.75">
      <c r="A52" s="1" t="s">
        <v>21</v>
      </c>
      <c r="B52" s="1" t="s">
        <v>25</v>
      </c>
      <c r="C52" s="16"/>
      <c r="D52" s="9">
        <v>513.4</v>
      </c>
      <c r="E52" s="9"/>
      <c r="F52" s="10">
        <v>6513.33</v>
      </c>
      <c r="G52" s="4">
        <f t="shared" si="6"/>
        <v>3343943.62</v>
      </c>
      <c r="H52" s="5">
        <f t="shared" si="8"/>
        <v>278661.97</v>
      </c>
      <c r="I52" s="6">
        <f t="shared" si="9"/>
        <v>-2786.62</v>
      </c>
      <c r="J52" s="6">
        <f t="shared" si="7"/>
        <v>-8359.86</v>
      </c>
      <c r="K52" s="6">
        <v>-43937.5</v>
      </c>
      <c r="L52" s="15">
        <f t="shared" si="10"/>
        <v>223577.99</v>
      </c>
    </row>
    <row r="53" spans="1:12" ht="12.75">
      <c r="A53" s="1" t="s">
        <v>21</v>
      </c>
      <c r="B53" s="1" t="s">
        <v>26</v>
      </c>
      <c r="C53" s="16"/>
      <c r="D53" s="9">
        <v>700</v>
      </c>
      <c r="E53" s="9"/>
      <c r="F53" s="10">
        <v>6513.33</v>
      </c>
      <c r="G53" s="4">
        <f t="shared" si="6"/>
        <v>4559331</v>
      </c>
      <c r="H53" s="5">
        <f t="shared" si="8"/>
        <v>379944.25</v>
      </c>
      <c r="I53" s="6">
        <f t="shared" si="9"/>
        <v>-3799.44</v>
      </c>
      <c r="J53" s="6">
        <f t="shared" si="7"/>
        <v>-11398.33</v>
      </c>
      <c r="K53" s="6"/>
      <c r="L53" s="15">
        <f t="shared" si="10"/>
        <v>364746.48</v>
      </c>
    </row>
    <row r="54" spans="1:12" ht="12.75">
      <c r="A54" s="1" t="s">
        <v>21</v>
      </c>
      <c r="B54" s="1" t="s">
        <v>46</v>
      </c>
      <c r="C54" s="16"/>
      <c r="D54" s="9">
        <v>292.2</v>
      </c>
      <c r="E54" s="9"/>
      <c r="F54" s="10">
        <v>6513.33</v>
      </c>
      <c r="G54" s="4">
        <f t="shared" si="6"/>
        <v>1903195.03</v>
      </c>
      <c r="H54" s="5">
        <f t="shared" si="8"/>
        <v>158599.59</v>
      </c>
      <c r="I54" s="6">
        <f t="shared" si="9"/>
        <v>-1586</v>
      </c>
      <c r="J54" s="6">
        <f t="shared" si="7"/>
        <v>-4757.99</v>
      </c>
      <c r="K54" s="6"/>
      <c r="L54" s="15">
        <f t="shared" si="10"/>
        <v>152255.6</v>
      </c>
    </row>
    <row r="55" spans="1:12" ht="12.75">
      <c r="A55" s="1" t="s">
        <v>21</v>
      </c>
      <c r="B55" s="1" t="s">
        <v>47</v>
      </c>
      <c r="C55" s="16"/>
      <c r="D55" s="9">
        <v>125</v>
      </c>
      <c r="E55" s="9"/>
      <c r="F55" s="10">
        <v>6513.33</v>
      </c>
      <c r="G55" s="4">
        <f t="shared" si="6"/>
        <v>814166.25</v>
      </c>
      <c r="H55" s="5">
        <f t="shared" si="8"/>
        <v>67847.19</v>
      </c>
      <c r="I55" s="6">
        <f t="shared" si="9"/>
        <v>-678.47</v>
      </c>
      <c r="J55" s="6">
        <f t="shared" si="7"/>
        <v>-2035.42</v>
      </c>
      <c r="K55" s="6"/>
      <c r="L55" s="15">
        <f t="shared" si="10"/>
        <v>65133.3</v>
      </c>
    </row>
    <row r="56" spans="1:12" ht="12.75">
      <c r="A56" s="1" t="s">
        <v>21</v>
      </c>
      <c r="B56" s="1" t="s">
        <v>48</v>
      </c>
      <c r="C56" s="16"/>
      <c r="D56" s="9">
        <v>239</v>
      </c>
      <c r="E56" s="9"/>
      <c r="F56" s="10">
        <v>6513.33</v>
      </c>
      <c r="G56" s="4">
        <f t="shared" si="6"/>
        <v>1556685.87</v>
      </c>
      <c r="H56" s="5">
        <f t="shared" si="8"/>
        <v>129723.82</v>
      </c>
      <c r="I56" s="6">
        <f t="shared" si="9"/>
        <v>-1297.24</v>
      </c>
      <c r="J56" s="6">
        <f t="shared" si="7"/>
        <v>-3891.71</v>
      </c>
      <c r="K56" s="6"/>
      <c r="L56" s="15">
        <f t="shared" si="10"/>
        <v>124534.87</v>
      </c>
    </row>
    <row r="57" spans="1:12" ht="12.75">
      <c r="A57" s="1" t="s">
        <v>27</v>
      </c>
      <c r="B57" s="1" t="s">
        <v>28</v>
      </c>
      <c r="C57" s="16"/>
      <c r="D57" s="9">
        <v>228.4</v>
      </c>
      <c r="E57" s="9"/>
      <c r="F57" s="10">
        <v>6879.22</v>
      </c>
      <c r="G57" s="4">
        <f t="shared" si="6"/>
        <v>1571213.85</v>
      </c>
      <c r="H57" s="5">
        <f t="shared" si="8"/>
        <v>130934.49</v>
      </c>
      <c r="I57" s="6">
        <f t="shared" si="9"/>
        <v>-1309.34</v>
      </c>
      <c r="J57" s="6">
        <f t="shared" si="7"/>
        <v>-3928.03</v>
      </c>
      <c r="K57" s="6"/>
      <c r="L57" s="15">
        <f t="shared" si="10"/>
        <v>125697.12000000001</v>
      </c>
    </row>
    <row r="58" spans="1:12" ht="12.75">
      <c r="A58" s="1" t="s">
        <v>29</v>
      </c>
      <c r="B58" s="1" t="s">
        <v>30</v>
      </c>
      <c r="C58" s="16"/>
      <c r="D58" s="9">
        <v>300</v>
      </c>
      <c r="E58" s="9"/>
      <c r="F58" s="10">
        <v>6517.14</v>
      </c>
      <c r="G58" s="4">
        <f t="shared" si="6"/>
        <v>1955142</v>
      </c>
      <c r="H58" s="5">
        <f t="shared" si="8"/>
        <v>162928.5</v>
      </c>
      <c r="I58" s="6">
        <f t="shared" si="9"/>
        <v>-1629.29</v>
      </c>
      <c r="J58" s="6">
        <f t="shared" si="7"/>
        <v>-4887.86</v>
      </c>
      <c r="K58" s="6"/>
      <c r="L58" s="15">
        <f t="shared" si="10"/>
        <v>156411.35</v>
      </c>
    </row>
    <row r="59" spans="1:12" ht="12.75">
      <c r="A59" s="17" t="s">
        <v>29</v>
      </c>
      <c r="B59" s="17" t="s">
        <v>31</v>
      </c>
      <c r="C59" s="16"/>
      <c r="D59" s="9">
        <v>168</v>
      </c>
      <c r="E59" s="9"/>
      <c r="F59" s="10">
        <v>6517.14</v>
      </c>
      <c r="G59" s="4">
        <f t="shared" si="6"/>
        <v>1094879.52</v>
      </c>
      <c r="H59" s="5">
        <f t="shared" si="8"/>
        <v>91239.96</v>
      </c>
      <c r="I59" s="6">
        <f t="shared" si="9"/>
        <v>-912.4</v>
      </c>
      <c r="J59" s="6">
        <f t="shared" si="7"/>
        <v>-2737.2</v>
      </c>
      <c r="K59" s="6"/>
      <c r="L59" s="15">
        <f t="shared" si="10"/>
        <v>87590.36000000002</v>
      </c>
    </row>
    <row r="60" spans="1:12" ht="12.75">
      <c r="A60" s="1" t="s">
        <v>32</v>
      </c>
      <c r="B60" s="1" t="s">
        <v>33</v>
      </c>
      <c r="C60" s="16"/>
      <c r="D60" s="9">
        <v>269.5</v>
      </c>
      <c r="E60" s="9"/>
      <c r="F60" s="10">
        <v>6310.81</v>
      </c>
      <c r="G60" s="4">
        <f t="shared" si="6"/>
        <v>1700763.3</v>
      </c>
      <c r="H60" s="5">
        <f t="shared" si="8"/>
        <v>141730.28</v>
      </c>
      <c r="I60" s="6">
        <f t="shared" si="9"/>
        <v>-1417.3</v>
      </c>
      <c r="J60" s="6">
        <f t="shared" si="7"/>
        <v>-4251.91</v>
      </c>
      <c r="K60" s="6">
        <v>-40795.83</v>
      </c>
      <c r="L60" s="15">
        <f t="shared" si="10"/>
        <v>95265.24</v>
      </c>
    </row>
    <row r="61" spans="1:12" ht="12.75">
      <c r="A61" s="1" t="s">
        <v>32</v>
      </c>
      <c r="B61" s="1" t="s">
        <v>49</v>
      </c>
      <c r="C61" s="16"/>
      <c r="D61" s="9">
        <v>329</v>
      </c>
      <c r="E61" s="9"/>
      <c r="F61" s="10">
        <v>6310.81</v>
      </c>
      <c r="G61" s="4">
        <f t="shared" si="6"/>
        <v>2076256.49</v>
      </c>
      <c r="H61" s="5">
        <f t="shared" si="8"/>
        <v>173021.37</v>
      </c>
      <c r="I61" s="6">
        <f t="shared" si="9"/>
        <v>-1730.21</v>
      </c>
      <c r="J61" s="6">
        <f t="shared" si="7"/>
        <v>-5190.64</v>
      </c>
      <c r="K61" s="6"/>
      <c r="L61" s="15">
        <f t="shared" si="10"/>
        <v>166100.52</v>
      </c>
    </row>
    <row r="62" spans="1:12" ht="12.75">
      <c r="A62" s="1" t="s">
        <v>32</v>
      </c>
      <c r="B62" s="1" t="s">
        <v>34</v>
      </c>
      <c r="C62" s="16"/>
      <c r="D62" s="9">
        <v>195</v>
      </c>
      <c r="E62" s="13"/>
      <c r="F62" s="25">
        <v>6067.98</v>
      </c>
      <c r="G62" s="4">
        <f t="shared" si="6"/>
        <v>1183256.1</v>
      </c>
      <c r="H62" s="5">
        <f t="shared" si="8"/>
        <v>98604.68</v>
      </c>
      <c r="I62" s="6">
        <f t="shared" si="9"/>
        <v>-986.05</v>
      </c>
      <c r="J62" s="6">
        <f t="shared" si="7"/>
        <v>-2958.14</v>
      </c>
      <c r="K62" s="6"/>
      <c r="L62" s="15">
        <f t="shared" si="10"/>
        <v>94660.48999999999</v>
      </c>
    </row>
    <row r="63" spans="1:12" ht="12.75">
      <c r="A63" s="1" t="s">
        <v>32</v>
      </c>
      <c r="B63" s="1" t="s">
        <v>35</v>
      </c>
      <c r="C63" s="16"/>
      <c r="D63" s="9">
        <v>294</v>
      </c>
      <c r="E63" s="9"/>
      <c r="F63" s="25">
        <v>6067.98</v>
      </c>
      <c r="G63" s="4">
        <f t="shared" si="6"/>
        <v>1783986.12</v>
      </c>
      <c r="H63" s="5">
        <f t="shared" si="8"/>
        <v>148665.51</v>
      </c>
      <c r="I63" s="6">
        <f t="shared" si="9"/>
        <v>-1486.66</v>
      </c>
      <c r="J63" s="6">
        <f t="shared" si="7"/>
        <v>-4459.97</v>
      </c>
      <c r="K63" s="6"/>
      <c r="L63" s="15">
        <f t="shared" si="10"/>
        <v>142718.88</v>
      </c>
    </row>
    <row r="64" spans="1:12" ht="12.75">
      <c r="A64" s="1" t="s">
        <v>32</v>
      </c>
      <c r="B64" s="1" t="s">
        <v>40</v>
      </c>
      <c r="C64" s="16"/>
      <c r="D64" s="9">
        <v>350</v>
      </c>
      <c r="E64" s="9"/>
      <c r="F64" s="8">
        <v>6310.81</v>
      </c>
      <c r="G64" s="4">
        <f t="shared" si="6"/>
        <v>2208783.5</v>
      </c>
      <c r="H64" s="5">
        <f t="shared" si="8"/>
        <v>184065.29</v>
      </c>
      <c r="I64" s="6">
        <f t="shared" si="9"/>
        <v>-1840.65</v>
      </c>
      <c r="J64" s="6">
        <f t="shared" si="7"/>
        <v>-5521.96</v>
      </c>
      <c r="K64" s="6"/>
      <c r="L64" s="15">
        <f t="shared" si="10"/>
        <v>176702.68000000002</v>
      </c>
    </row>
    <row r="65" spans="1:12" ht="12.75">
      <c r="A65" s="1" t="s">
        <v>36</v>
      </c>
      <c r="B65" s="1" t="s">
        <v>37</v>
      </c>
      <c r="C65" s="16"/>
      <c r="D65" s="14">
        <v>732.7</v>
      </c>
      <c r="E65" s="15"/>
      <c r="F65" s="10">
        <v>6310.81</v>
      </c>
      <c r="G65" s="4">
        <f t="shared" si="6"/>
        <v>4623930.49</v>
      </c>
      <c r="H65" s="5">
        <f t="shared" si="8"/>
        <v>385327.54</v>
      </c>
      <c r="I65" s="6">
        <f t="shared" si="9"/>
        <v>-3853.28</v>
      </c>
      <c r="J65" s="6">
        <f t="shared" si="7"/>
        <v>-11559.83</v>
      </c>
      <c r="K65" s="6">
        <v>-60507.3</v>
      </c>
      <c r="L65" s="15">
        <f t="shared" si="10"/>
        <v>309407.12999999995</v>
      </c>
    </row>
    <row r="66" spans="1:12" ht="12.75">
      <c r="A66" s="17" t="s">
        <v>38</v>
      </c>
      <c r="B66" s="17" t="s">
        <v>39</v>
      </c>
      <c r="C66" s="16"/>
      <c r="D66" s="14">
        <v>160</v>
      </c>
      <c r="E66" s="15"/>
      <c r="F66" s="10">
        <v>6592.65</v>
      </c>
      <c r="G66" s="4">
        <f t="shared" si="6"/>
        <v>1054824</v>
      </c>
      <c r="H66" s="5">
        <f t="shared" si="8"/>
        <v>87902</v>
      </c>
      <c r="I66" s="6">
        <f t="shared" si="9"/>
        <v>-879.02</v>
      </c>
      <c r="J66" s="6">
        <f t="shared" si="7"/>
        <v>-2637.06</v>
      </c>
      <c r="K66" s="6"/>
      <c r="L66" s="15">
        <f t="shared" si="10"/>
        <v>84385.92</v>
      </c>
    </row>
    <row r="67" spans="1:12" ht="12.75">
      <c r="A67" s="16"/>
      <c r="B67" s="16"/>
      <c r="C67" s="16"/>
      <c r="D67" s="20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21"/>
      <c r="B68" s="21"/>
      <c r="C68" s="21"/>
      <c r="D68" s="22">
        <f>SUM(D40:D67)</f>
        <v>10741.1</v>
      </c>
      <c r="E68" s="21"/>
      <c r="F68" s="21"/>
      <c r="G68" s="21">
        <f aca="true" t="shared" si="11" ref="G68:L68">SUM(G40:G67)</f>
        <v>70495121.39999999</v>
      </c>
      <c r="H68" s="21">
        <f t="shared" si="11"/>
        <v>5874593.459999999</v>
      </c>
      <c r="I68" s="21">
        <f t="shared" si="11"/>
        <v>-58745.95000000001</v>
      </c>
      <c r="J68" s="21">
        <f t="shared" si="11"/>
        <v>-176237.84000000003</v>
      </c>
      <c r="K68" s="21">
        <f t="shared" si="11"/>
        <v>-462624.17</v>
      </c>
      <c r="L68" s="21">
        <f t="shared" si="11"/>
        <v>5176985.499999999</v>
      </c>
    </row>
    <row r="70" spans="9:12" ht="12.75">
      <c r="I70" s="21"/>
      <c r="J70" s="21"/>
      <c r="L70" s="21"/>
    </row>
    <row r="71" spans="11:12" ht="12.75">
      <c r="K71" s="21"/>
      <c r="L71" s="21"/>
    </row>
    <row r="72" spans="1:12" ht="51">
      <c r="A72" s="28" t="s">
        <v>52</v>
      </c>
      <c r="B72" s="29"/>
      <c r="C72" s="29"/>
      <c r="D72" s="30" t="s">
        <v>0</v>
      </c>
      <c r="E72" s="30" t="s">
        <v>1</v>
      </c>
      <c r="F72" s="30" t="s">
        <v>2</v>
      </c>
      <c r="G72" s="30" t="s">
        <v>3</v>
      </c>
      <c r="H72" s="30" t="s">
        <v>4</v>
      </c>
      <c r="I72" s="30" t="s">
        <v>5</v>
      </c>
      <c r="J72" s="30" t="s">
        <v>6</v>
      </c>
      <c r="K72" s="30" t="s">
        <v>41</v>
      </c>
      <c r="L72" s="30" t="s">
        <v>7</v>
      </c>
    </row>
    <row r="73" spans="1:12" ht="12.75">
      <c r="A73" s="16"/>
      <c r="B73" s="16"/>
      <c r="C73" s="16"/>
      <c r="D73" s="32"/>
      <c r="E73" s="32"/>
      <c r="F73" s="27"/>
      <c r="G73" s="27"/>
      <c r="H73" s="27"/>
      <c r="I73" s="27"/>
      <c r="J73" s="27"/>
      <c r="K73" s="27"/>
      <c r="L73" s="15"/>
    </row>
    <row r="74" spans="1:12" ht="12.75">
      <c r="A74" s="16"/>
      <c r="B74" s="16"/>
      <c r="C74" s="16"/>
      <c r="D74" s="32"/>
      <c r="E74" s="32"/>
      <c r="F74" s="27"/>
      <c r="G74" s="27"/>
      <c r="H74" s="27"/>
      <c r="I74" s="27"/>
      <c r="J74" s="27"/>
      <c r="K74" s="27"/>
      <c r="L74" s="15"/>
    </row>
    <row r="75" spans="1:12" ht="12.75">
      <c r="A75" s="16" t="s">
        <v>42</v>
      </c>
      <c r="B75" s="16" t="s">
        <v>43</v>
      </c>
      <c r="C75" s="16"/>
      <c r="D75" s="35">
        <v>418</v>
      </c>
      <c r="E75" s="32"/>
      <c r="F75" s="27">
        <v>6914.16</v>
      </c>
      <c r="G75" s="27">
        <f aca="true" t="shared" si="12" ref="G75:G101">ROUND(D75*F75,2)</f>
        <v>2890118.88</v>
      </c>
      <c r="H75" s="5">
        <f>ROUND(G75/12,2)</f>
        <v>240843.24</v>
      </c>
      <c r="I75" s="6">
        <f>ROUND(G75*-0.01/12,2)</f>
        <v>-2408.43</v>
      </c>
      <c r="J75" s="6">
        <f aca="true" t="shared" si="13" ref="J75:J101">ROUND(G75*-0.03/12,2)</f>
        <v>-7225.3</v>
      </c>
      <c r="K75" s="27"/>
      <c r="L75" s="15">
        <f>H75+I75+J75+K75</f>
        <v>231209.51</v>
      </c>
    </row>
    <row r="76" spans="1:12" ht="12.75">
      <c r="A76" s="1" t="s">
        <v>8</v>
      </c>
      <c r="B76" s="1" t="s">
        <v>9</v>
      </c>
      <c r="C76" s="16"/>
      <c r="D76" s="2">
        <v>2076</v>
      </c>
      <c r="E76" s="2"/>
      <c r="F76" s="3">
        <v>6511.41</v>
      </c>
      <c r="G76" s="4">
        <f t="shared" si="12"/>
        <v>13517687.16</v>
      </c>
      <c r="H76" s="5">
        <f aca="true" t="shared" si="14" ref="H76:H101">ROUND(G76/12,2)</f>
        <v>1126473.93</v>
      </c>
      <c r="I76" s="6">
        <f aca="true" t="shared" si="15" ref="I76:I101">ROUND(G76*-0.01/12,2)</f>
        <v>-11264.74</v>
      </c>
      <c r="J76" s="6">
        <f t="shared" si="13"/>
        <v>-33794.22</v>
      </c>
      <c r="K76" s="6">
        <v>-175099.78999999998</v>
      </c>
      <c r="L76" s="15">
        <f aca="true" t="shared" si="16" ref="L76:L101">H76+I76+J76+K76</f>
        <v>906315.1799999999</v>
      </c>
    </row>
    <row r="77" spans="1:12" ht="12.75">
      <c r="A77" s="17" t="s">
        <v>10</v>
      </c>
      <c r="B77" s="17" t="s">
        <v>11</v>
      </c>
      <c r="C77" s="16"/>
      <c r="D77" s="2">
        <v>670.1</v>
      </c>
      <c r="E77" s="2"/>
      <c r="F77" s="3">
        <v>7047.28</v>
      </c>
      <c r="G77" s="4">
        <f t="shared" si="12"/>
        <v>4722382.33</v>
      </c>
      <c r="H77" s="5">
        <f t="shared" si="14"/>
        <v>393531.86</v>
      </c>
      <c r="I77" s="6">
        <f t="shared" si="15"/>
        <v>-3935.32</v>
      </c>
      <c r="J77" s="6">
        <f t="shared" si="13"/>
        <v>-11805.96</v>
      </c>
      <c r="K77" s="6">
        <v>-65230.11</v>
      </c>
      <c r="L77" s="15">
        <f t="shared" si="16"/>
        <v>312560.47</v>
      </c>
    </row>
    <row r="78" spans="1:12" ht="12.75">
      <c r="A78" s="1" t="s">
        <v>12</v>
      </c>
      <c r="B78" s="1" t="s">
        <v>13</v>
      </c>
      <c r="C78" s="16"/>
      <c r="D78" s="7">
        <v>753</v>
      </c>
      <c r="E78" s="7"/>
      <c r="F78" s="8">
        <v>6389.91</v>
      </c>
      <c r="G78" s="4">
        <f t="shared" si="12"/>
        <v>4811602.23</v>
      </c>
      <c r="H78" s="5">
        <f t="shared" si="14"/>
        <v>400966.85</v>
      </c>
      <c r="I78" s="6">
        <f t="shared" si="15"/>
        <v>-4009.67</v>
      </c>
      <c r="J78" s="6">
        <f t="shared" si="13"/>
        <v>-12029.01</v>
      </c>
      <c r="K78" s="6">
        <v>-68541.04</v>
      </c>
      <c r="L78" s="15">
        <f t="shared" si="16"/>
        <v>316387.13</v>
      </c>
    </row>
    <row r="79" spans="1:12" ht="12.75">
      <c r="A79" s="15" t="s">
        <v>14</v>
      </c>
      <c r="B79" s="15" t="s">
        <v>15</v>
      </c>
      <c r="C79" s="18"/>
      <c r="D79" s="23">
        <v>260</v>
      </c>
      <c r="E79" s="24"/>
      <c r="F79" s="25">
        <v>7121.3</v>
      </c>
      <c r="G79" s="4">
        <f t="shared" si="12"/>
        <v>1851538</v>
      </c>
      <c r="H79" s="5">
        <f t="shared" si="14"/>
        <v>154294.83</v>
      </c>
      <c r="I79" s="6">
        <f t="shared" si="15"/>
        <v>-1542.95</v>
      </c>
      <c r="J79" s="6">
        <f t="shared" si="13"/>
        <v>-4628.85</v>
      </c>
      <c r="K79" s="27"/>
      <c r="L79" s="15">
        <f t="shared" si="16"/>
        <v>148123.02999999997</v>
      </c>
    </row>
    <row r="80" spans="1:12" ht="12.75">
      <c r="A80" s="15" t="s">
        <v>14</v>
      </c>
      <c r="B80" s="15" t="s">
        <v>16</v>
      </c>
      <c r="C80" s="19"/>
      <c r="D80" s="23">
        <v>322.4</v>
      </c>
      <c r="E80" s="23"/>
      <c r="F80" s="25">
        <v>7121.3</v>
      </c>
      <c r="G80" s="4">
        <f t="shared" si="12"/>
        <v>2295907.12</v>
      </c>
      <c r="H80" s="5">
        <f t="shared" si="14"/>
        <v>191325.59</v>
      </c>
      <c r="I80" s="6">
        <f t="shared" si="15"/>
        <v>-1913.26</v>
      </c>
      <c r="J80" s="6">
        <f t="shared" si="13"/>
        <v>-5739.77</v>
      </c>
      <c r="K80" s="27"/>
      <c r="L80" s="15">
        <f t="shared" si="16"/>
        <v>183672.56</v>
      </c>
    </row>
    <row r="81" spans="1:12" ht="12.75">
      <c r="A81" s="15" t="s">
        <v>44</v>
      </c>
      <c r="B81" s="15" t="s">
        <v>45</v>
      </c>
      <c r="C81" s="19"/>
      <c r="D81" s="23">
        <v>87</v>
      </c>
      <c r="E81" s="23"/>
      <c r="F81" s="25">
        <v>6933.5</v>
      </c>
      <c r="G81" s="4">
        <f t="shared" si="12"/>
        <v>603214.5</v>
      </c>
      <c r="H81" s="5">
        <f t="shared" si="14"/>
        <v>50267.88</v>
      </c>
      <c r="I81" s="6">
        <f t="shared" si="15"/>
        <v>-502.68</v>
      </c>
      <c r="J81" s="6">
        <f t="shared" si="13"/>
        <v>-1508.04</v>
      </c>
      <c r="K81" s="27"/>
      <c r="L81" s="15">
        <f t="shared" si="16"/>
        <v>48257.159999999996</v>
      </c>
    </row>
    <row r="82" spans="1:12" ht="12.75">
      <c r="A82" s="1" t="s">
        <v>17</v>
      </c>
      <c r="B82" s="1" t="s">
        <v>18</v>
      </c>
      <c r="C82" s="18"/>
      <c r="D82" s="7">
        <v>302.6</v>
      </c>
      <c r="E82" s="7"/>
      <c r="F82" s="8">
        <v>6907.08</v>
      </c>
      <c r="G82" s="4">
        <f t="shared" si="12"/>
        <v>2090082.41</v>
      </c>
      <c r="H82" s="5">
        <f t="shared" si="14"/>
        <v>174173.53</v>
      </c>
      <c r="I82" s="6">
        <f t="shared" si="15"/>
        <v>-1741.74</v>
      </c>
      <c r="J82" s="6">
        <f t="shared" si="13"/>
        <v>-5225.21</v>
      </c>
      <c r="K82" s="6"/>
      <c r="L82" s="15">
        <f t="shared" si="16"/>
        <v>167206.58000000002</v>
      </c>
    </row>
    <row r="83" spans="1:12" ht="12.75">
      <c r="A83" s="17" t="s">
        <v>19</v>
      </c>
      <c r="B83" s="17" t="s">
        <v>20</v>
      </c>
      <c r="C83" s="18"/>
      <c r="D83" s="7">
        <v>57.8</v>
      </c>
      <c r="E83" s="7"/>
      <c r="F83" s="8">
        <v>7495.87</v>
      </c>
      <c r="G83" s="4">
        <f t="shared" si="12"/>
        <v>433261.29</v>
      </c>
      <c r="H83" s="5">
        <f t="shared" si="14"/>
        <v>36105.11</v>
      </c>
      <c r="I83" s="6">
        <f t="shared" si="15"/>
        <v>-361.05</v>
      </c>
      <c r="J83" s="6">
        <f t="shared" si="13"/>
        <v>-1083.15</v>
      </c>
      <c r="K83" s="6"/>
      <c r="L83" s="15">
        <f t="shared" si="16"/>
        <v>34660.909999999996</v>
      </c>
    </row>
    <row r="84" spans="1:12" ht="12.75">
      <c r="A84" s="1" t="s">
        <v>21</v>
      </c>
      <c r="B84" s="40" t="s">
        <v>22</v>
      </c>
      <c r="C84" s="40"/>
      <c r="D84" s="9">
        <v>372.6</v>
      </c>
      <c r="E84" s="9"/>
      <c r="F84" s="10">
        <v>6513.33</v>
      </c>
      <c r="G84" s="4">
        <f t="shared" si="12"/>
        <v>2426866.76</v>
      </c>
      <c r="H84" s="5">
        <f t="shared" si="14"/>
        <v>202238.9</v>
      </c>
      <c r="I84" s="6">
        <f t="shared" si="15"/>
        <v>-2022.39</v>
      </c>
      <c r="J84" s="6">
        <f t="shared" si="13"/>
        <v>-6067.17</v>
      </c>
      <c r="K84" s="6">
        <v>-17750</v>
      </c>
      <c r="L84" s="15">
        <f t="shared" si="16"/>
        <v>176399.33999999997</v>
      </c>
    </row>
    <row r="85" spans="1:12" ht="12.75">
      <c r="A85" s="1" t="s">
        <v>21</v>
      </c>
      <c r="B85" s="1" t="s">
        <v>23</v>
      </c>
      <c r="C85" s="18"/>
      <c r="D85" s="9">
        <v>280.4</v>
      </c>
      <c r="E85" s="9"/>
      <c r="F85" s="10">
        <v>6513.33</v>
      </c>
      <c r="G85" s="4">
        <f t="shared" si="12"/>
        <v>1826337.73</v>
      </c>
      <c r="H85" s="5">
        <f t="shared" si="14"/>
        <v>152194.81</v>
      </c>
      <c r="I85" s="6">
        <f t="shared" si="15"/>
        <v>-1521.95</v>
      </c>
      <c r="J85" s="6">
        <f t="shared" si="13"/>
        <v>-4565.84</v>
      </c>
      <c r="K85" s="6"/>
      <c r="L85" s="15">
        <f t="shared" si="16"/>
        <v>146107.02</v>
      </c>
    </row>
    <row r="86" spans="1:12" ht="12.75">
      <c r="A86" s="1" t="s">
        <v>21</v>
      </c>
      <c r="B86" s="11" t="s">
        <v>24</v>
      </c>
      <c r="C86" s="16"/>
      <c r="D86" s="12">
        <v>245</v>
      </c>
      <c r="E86" s="12"/>
      <c r="F86" s="10">
        <v>6513.33</v>
      </c>
      <c r="G86" s="4">
        <f t="shared" si="12"/>
        <v>1595765.85</v>
      </c>
      <c r="H86" s="5">
        <f t="shared" si="14"/>
        <v>132980.49</v>
      </c>
      <c r="I86" s="6">
        <f t="shared" si="15"/>
        <v>-1329.8</v>
      </c>
      <c r="J86" s="6">
        <f t="shared" si="13"/>
        <v>-3989.41</v>
      </c>
      <c r="K86" s="6"/>
      <c r="L86" s="15">
        <f t="shared" si="16"/>
        <v>127661.28</v>
      </c>
    </row>
    <row r="87" spans="1:12" ht="12.75">
      <c r="A87" s="1" t="s">
        <v>21</v>
      </c>
      <c r="B87" s="1" t="s">
        <v>25</v>
      </c>
      <c r="C87" s="16"/>
      <c r="D87" s="9">
        <v>513.4</v>
      </c>
      <c r="E87" s="9"/>
      <c r="F87" s="10">
        <v>6513.33</v>
      </c>
      <c r="G87" s="4">
        <f t="shared" si="12"/>
        <v>3343943.62</v>
      </c>
      <c r="H87" s="5">
        <f t="shared" si="14"/>
        <v>278661.97</v>
      </c>
      <c r="I87" s="6">
        <f t="shared" si="15"/>
        <v>-2786.62</v>
      </c>
      <c r="J87" s="6">
        <f t="shared" si="13"/>
        <v>-8359.86</v>
      </c>
      <c r="K87" s="6">
        <v>-43937.5</v>
      </c>
      <c r="L87" s="15">
        <f t="shared" si="16"/>
        <v>223577.99</v>
      </c>
    </row>
    <row r="88" spans="1:12" ht="12.75">
      <c r="A88" s="1" t="s">
        <v>21</v>
      </c>
      <c r="B88" s="1" t="s">
        <v>26</v>
      </c>
      <c r="C88" s="16"/>
      <c r="D88" s="9">
        <v>700</v>
      </c>
      <c r="E88" s="9"/>
      <c r="F88" s="10">
        <v>6513.33</v>
      </c>
      <c r="G88" s="4">
        <f t="shared" si="12"/>
        <v>4559331</v>
      </c>
      <c r="H88" s="5">
        <f t="shared" si="14"/>
        <v>379944.25</v>
      </c>
      <c r="I88" s="6">
        <f t="shared" si="15"/>
        <v>-3799.44</v>
      </c>
      <c r="J88" s="6">
        <f t="shared" si="13"/>
        <v>-11398.33</v>
      </c>
      <c r="K88" s="6"/>
      <c r="L88" s="15">
        <f t="shared" si="16"/>
        <v>364746.48</v>
      </c>
    </row>
    <row r="89" spans="1:12" ht="12.75">
      <c r="A89" s="1" t="s">
        <v>21</v>
      </c>
      <c r="B89" s="1" t="s">
        <v>46</v>
      </c>
      <c r="C89" s="16"/>
      <c r="D89" s="9">
        <v>292.2</v>
      </c>
      <c r="E89" s="9"/>
      <c r="F89" s="10">
        <v>6513.33</v>
      </c>
      <c r="G89" s="4">
        <f t="shared" si="12"/>
        <v>1903195.03</v>
      </c>
      <c r="H89" s="5">
        <f t="shared" si="14"/>
        <v>158599.59</v>
      </c>
      <c r="I89" s="6">
        <f t="shared" si="15"/>
        <v>-1586</v>
      </c>
      <c r="J89" s="6">
        <f t="shared" si="13"/>
        <v>-4757.99</v>
      </c>
      <c r="K89" s="6"/>
      <c r="L89" s="15">
        <f t="shared" si="16"/>
        <v>152255.6</v>
      </c>
    </row>
    <row r="90" spans="1:12" ht="12.75">
      <c r="A90" s="1" t="s">
        <v>21</v>
      </c>
      <c r="B90" s="1" t="s">
        <v>47</v>
      </c>
      <c r="C90" s="16"/>
      <c r="D90" s="9">
        <v>125</v>
      </c>
      <c r="E90" s="9"/>
      <c r="F90" s="10">
        <v>6513.33</v>
      </c>
      <c r="G90" s="4">
        <f t="shared" si="12"/>
        <v>814166.25</v>
      </c>
      <c r="H90" s="5">
        <f t="shared" si="14"/>
        <v>67847.19</v>
      </c>
      <c r="I90" s="6">
        <f t="shared" si="15"/>
        <v>-678.47</v>
      </c>
      <c r="J90" s="6">
        <f t="shared" si="13"/>
        <v>-2035.42</v>
      </c>
      <c r="K90" s="6"/>
      <c r="L90" s="15">
        <f t="shared" si="16"/>
        <v>65133.3</v>
      </c>
    </row>
    <row r="91" spans="1:12" ht="12.75">
      <c r="A91" s="1" t="s">
        <v>21</v>
      </c>
      <c r="B91" s="1" t="s">
        <v>48</v>
      </c>
      <c r="C91" s="16"/>
      <c r="D91" s="9">
        <v>239</v>
      </c>
      <c r="E91" s="9"/>
      <c r="F91" s="10">
        <v>6513.33</v>
      </c>
      <c r="G91" s="4">
        <f t="shared" si="12"/>
        <v>1556685.87</v>
      </c>
      <c r="H91" s="5">
        <f t="shared" si="14"/>
        <v>129723.82</v>
      </c>
      <c r="I91" s="6">
        <f t="shared" si="15"/>
        <v>-1297.24</v>
      </c>
      <c r="J91" s="6">
        <f t="shared" si="13"/>
        <v>-3891.71</v>
      </c>
      <c r="K91" s="6"/>
      <c r="L91" s="15">
        <f t="shared" si="16"/>
        <v>124534.87</v>
      </c>
    </row>
    <row r="92" spans="1:12" ht="12.75">
      <c r="A92" s="1" t="s">
        <v>27</v>
      </c>
      <c r="B92" s="1" t="s">
        <v>28</v>
      </c>
      <c r="C92" s="16"/>
      <c r="D92" s="9">
        <v>228.4</v>
      </c>
      <c r="E92" s="9"/>
      <c r="F92" s="10">
        <v>6879.22</v>
      </c>
      <c r="G92" s="4">
        <f t="shared" si="12"/>
        <v>1571213.85</v>
      </c>
      <c r="H92" s="5">
        <f t="shared" si="14"/>
        <v>130934.49</v>
      </c>
      <c r="I92" s="6">
        <f t="shared" si="15"/>
        <v>-1309.34</v>
      </c>
      <c r="J92" s="6">
        <f t="shared" si="13"/>
        <v>-3928.03</v>
      </c>
      <c r="K92" s="6"/>
      <c r="L92" s="15">
        <f t="shared" si="16"/>
        <v>125697.12000000001</v>
      </c>
    </row>
    <row r="93" spans="1:12" ht="12.75">
      <c r="A93" s="1" t="s">
        <v>29</v>
      </c>
      <c r="B93" s="1" t="s">
        <v>30</v>
      </c>
      <c r="C93" s="16"/>
      <c r="D93" s="9">
        <v>300</v>
      </c>
      <c r="E93" s="9"/>
      <c r="F93" s="10">
        <v>6517.14</v>
      </c>
      <c r="G93" s="4">
        <f t="shared" si="12"/>
        <v>1955142</v>
      </c>
      <c r="H93" s="5">
        <f t="shared" si="14"/>
        <v>162928.5</v>
      </c>
      <c r="I93" s="6">
        <f t="shared" si="15"/>
        <v>-1629.29</v>
      </c>
      <c r="J93" s="6">
        <f t="shared" si="13"/>
        <v>-4887.86</v>
      </c>
      <c r="K93" s="6"/>
      <c r="L93" s="15">
        <f t="shared" si="16"/>
        <v>156411.35</v>
      </c>
    </row>
    <row r="94" spans="1:12" ht="12.75">
      <c r="A94" s="17" t="s">
        <v>29</v>
      </c>
      <c r="B94" s="17" t="s">
        <v>31</v>
      </c>
      <c r="C94" s="16"/>
      <c r="D94" s="9">
        <v>168</v>
      </c>
      <c r="E94" s="9"/>
      <c r="F94" s="10">
        <v>6517.14</v>
      </c>
      <c r="G94" s="4">
        <f t="shared" si="12"/>
        <v>1094879.52</v>
      </c>
      <c r="H94" s="5">
        <f t="shared" si="14"/>
        <v>91239.96</v>
      </c>
      <c r="I94" s="6">
        <f t="shared" si="15"/>
        <v>-912.4</v>
      </c>
      <c r="J94" s="6">
        <f t="shared" si="13"/>
        <v>-2737.2</v>
      </c>
      <c r="K94" s="6"/>
      <c r="L94" s="15">
        <f t="shared" si="16"/>
        <v>87590.36000000002</v>
      </c>
    </row>
    <row r="95" spans="1:12" ht="12.75">
      <c r="A95" s="1" t="s">
        <v>32</v>
      </c>
      <c r="B95" s="1" t="s">
        <v>33</v>
      </c>
      <c r="C95" s="16"/>
      <c r="D95" s="9">
        <v>269.5</v>
      </c>
      <c r="E95" s="9"/>
      <c r="F95" s="10">
        <v>6310.81</v>
      </c>
      <c r="G95" s="4">
        <f t="shared" si="12"/>
        <v>1700763.3</v>
      </c>
      <c r="H95" s="5">
        <f t="shared" si="14"/>
        <v>141730.28</v>
      </c>
      <c r="I95" s="6">
        <f t="shared" si="15"/>
        <v>-1417.3</v>
      </c>
      <c r="J95" s="6">
        <f t="shared" si="13"/>
        <v>-4251.91</v>
      </c>
      <c r="K95" s="6">
        <v>-40795.83</v>
      </c>
      <c r="L95" s="15">
        <f t="shared" si="16"/>
        <v>95265.24</v>
      </c>
    </row>
    <row r="96" spans="1:12" ht="12.75">
      <c r="A96" s="1" t="s">
        <v>32</v>
      </c>
      <c r="B96" s="1" t="s">
        <v>49</v>
      </c>
      <c r="C96" s="16"/>
      <c r="D96" s="9">
        <v>329</v>
      </c>
      <c r="E96" s="9"/>
      <c r="F96" s="10">
        <v>6310.81</v>
      </c>
      <c r="G96" s="4">
        <f t="shared" si="12"/>
        <v>2076256.49</v>
      </c>
      <c r="H96" s="5">
        <f t="shared" si="14"/>
        <v>173021.37</v>
      </c>
      <c r="I96" s="6">
        <f t="shared" si="15"/>
        <v>-1730.21</v>
      </c>
      <c r="J96" s="6">
        <f t="shared" si="13"/>
        <v>-5190.64</v>
      </c>
      <c r="K96" s="6"/>
      <c r="L96" s="15">
        <f t="shared" si="16"/>
        <v>166100.52</v>
      </c>
    </row>
    <row r="97" spans="1:12" ht="12.75">
      <c r="A97" s="1" t="s">
        <v>32</v>
      </c>
      <c r="B97" s="1" t="s">
        <v>34</v>
      </c>
      <c r="C97" s="16"/>
      <c r="D97" s="9">
        <v>195</v>
      </c>
      <c r="E97" s="13"/>
      <c r="F97" s="25">
        <v>6067.98</v>
      </c>
      <c r="G97" s="4">
        <f t="shared" si="12"/>
        <v>1183256.1</v>
      </c>
      <c r="H97" s="5">
        <f t="shared" si="14"/>
        <v>98604.68</v>
      </c>
      <c r="I97" s="6">
        <f t="shared" si="15"/>
        <v>-986.05</v>
      </c>
      <c r="J97" s="6">
        <f t="shared" si="13"/>
        <v>-2958.14</v>
      </c>
      <c r="K97" s="6"/>
      <c r="L97" s="15">
        <f t="shared" si="16"/>
        <v>94660.48999999999</v>
      </c>
    </row>
    <row r="98" spans="1:12" ht="12.75">
      <c r="A98" s="1" t="s">
        <v>32</v>
      </c>
      <c r="B98" s="1" t="s">
        <v>35</v>
      </c>
      <c r="C98" s="16"/>
      <c r="D98" s="9">
        <v>294</v>
      </c>
      <c r="E98" s="9"/>
      <c r="F98" s="25">
        <v>6067.98</v>
      </c>
      <c r="G98" s="4">
        <f t="shared" si="12"/>
        <v>1783986.12</v>
      </c>
      <c r="H98" s="5">
        <f t="shared" si="14"/>
        <v>148665.51</v>
      </c>
      <c r="I98" s="6">
        <f t="shared" si="15"/>
        <v>-1486.66</v>
      </c>
      <c r="J98" s="6">
        <f t="shared" si="13"/>
        <v>-4459.97</v>
      </c>
      <c r="K98" s="6"/>
      <c r="L98" s="15">
        <f t="shared" si="16"/>
        <v>142718.88</v>
      </c>
    </row>
    <row r="99" spans="1:12" ht="12.75">
      <c r="A99" s="1" t="s">
        <v>32</v>
      </c>
      <c r="B99" s="1" t="s">
        <v>40</v>
      </c>
      <c r="C99" s="16"/>
      <c r="D99" s="9">
        <v>350</v>
      </c>
      <c r="E99" s="9"/>
      <c r="F99" s="8">
        <v>6310.81</v>
      </c>
      <c r="G99" s="4">
        <f t="shared" si="12"/>
        <v>2208783.5</v>
      </c>
      <c r="H99" s="5">
        <f t="shared" si="14"/>
        <v>184065.29</v>
      </c>
      <c r="I99" s="6">
        <f t="shared" si="15"/>
        <v>-1840.65</v>
      </c>
      <c r="J99" s="6">
        <f t="shared" si="13"/>
        <v>-5521.96</v>
      </c>
      <c r="K99" s="6"/>
      <c r="L99" s="15">
        <f t="shared" si="16"/>
        <v>176702.68000000002</v>
      </c>
    </row>
    <row r="100" spans="1:12" ht="12.75">
      <c r="A100" s="1" t="s">
        <v>36</v>
      </c>
      <c r="B100" s="1" t="s">
        <v>37</v>
      </c>
      <c r="C100" s="16"/>
      <c r="D100" s="14">
        <v>732.7</v>
      </c>
      <c r="E100" s="15"/>
      <c r="F100" s="10">
        <v>6310.81</v>
      </c>
      <c r="G100" s="4">
        <f t="shared" si="12"/>
        <v>4623930.49</v>
      </c>
      <c r="H100" s="5">
        <f t="shared" si="14"/>
        <v>385327.54</v>
      </c>
      <c r="I100" s="6">
        <f t="shared" si="15"/>
        <v>-3853.28</v>
      </c>
      <c r="J100" s="6">
        <f t="shared" si="13"/>
        <v>-11559.83</v>
      </c>
      <c r="K100" s="6">
        <v>-60507.3</v>
      </c>
      <c r="L100" s="15">
        <f t="shared" si="16"/>
        <v>309407.12999999995</v>
      </c>
    </row>
    <row r="101" spans="1:12" ht="12.75">
      <c r="A101" s="17" t="s">
        <v>38</v>
      </c>
      <c r="B101" s="17" t="s">
        <v>39</v>
      </c>
      <c r="C101" s="16"/>
      <c r="D101" s="14">
        <v>160</v>
      </c>
      <c r="E101" s="15"/>
      <c r="F101" s="10">
        <v>6592.65</v>
      </c>
      <c r="G101" s="4">
        <f t="shared" si="12"/>
        <v>1054824</v>
      </c>
      <c r="H101" s="5">
        <f t="shared" si="14"/>
        <v>87902</v>
      </c>
      <c r="I101" s="6">
        <f t="shared" si="15"/>
        <v>-879.02</v>
      </c>
      <c r="J101" s="6">
        <f t="shared" si="13"/>
        <v>-2637.06</v>
      </c>
      <c r="K101" s="6"/>
      <c r="L101" s="15">
        <f t="shared" si="16"/>
        <v>84385.92</v>
      </c>
    </row>
    <row r="102" spans="1:12" ht="12.75">
      <c r="A102" s="16"/>
      <c r="B102" s="16"/>
      <c r="C102" s="16"/>
      <c r="D102" s="20"/>
      <c r="E102" s="16"/>
      <c r="F102" s="16"/>
      <c r="G102" s="16"/>
      <c r="H102" s="16"/>
      <c r="I102" s="16"/>
      <c r="J102" s="16"/>
      <c r="K102" s="16"/>
      <c r="L102" s="16"/>
    </row>
    <row r="103" spans="1:12" ht="12.75">
      <c r="A103" s="21"/>
      <c r="B103" s="21"/>
      <c r="C103" s="21"/>
      <c r="D103" s="22">
        <f>SUM(D75:D102)</f>
        <v>10741.1</v>
      </c>
      <c r="E103" s="21"/>
      <c r="F103" s="21"/>
      <c r="G103" s="21">
        <f aca="true" t="shared" si="17" ref="G103:L103">SUM(G75:G102)</f>
        <v>70495121.39999999</v>
      </c>
      <c r="H103" s="21">
        <f t="shared" si="17"/>
        <v>5874593.459999999</v>
      </c>
      <c r="I103" s="21">
        <f t="shared" si="17"/>
        <v>-58745.95000000001</v>
      </c>
      <c r="J103" s="21">
        <f t="shared" si="17"/>
        <v>-176237.84000000003</v>
      </c>
      <c r="K103" s="21">
        <f t="shared" si="17"/>
        <v>-471861.56999999995</v>
      </c>
      <c r="L103" s="21">
        <f t="shared" si="17"/>
        <v>5167748.1</v>
      </c>
    </row>
    <row r="107" spans="1:12" ht="51">
      <c r="A107" s="28" t="s">
        <v>53</v>
      </c>
      <c r="B107" s="29"/>
      <c r="C107" s="29"/>
      <c r="D107" s="30" t="s">
        <v>0</v>
      </c>
      <c r="E107" s="30" t="s">
        <v>1</v>
      </c>
      <c r="F107" s="30" t="s">
        <v>2</v>
      </c>
      <c r="G107" s="30" t="s">
        <v>3</v>
      </c>
      <c r="H107" s="30" t="s">
        <v>4</v>
      </c>
      <c r="I107" s="30" t="s">
        <v>5</v>
      </c>
      <c r="J107" s="30" t="s">
        <v>6</v>
      </c>
      <c r="K107" s="30" t="s">
        <v>41</v>
      </c>
      <c r="L107" s="30" t="s">
        <v>7</v>
      </c>
    </row>
    <row r="108" spans="1:12" ht="12.75">
      <c r="A108" s="16"/>
      <c r="B108" s="16"/>
      <c r="C108" s="16"/>
      <c r="D108" s="32"/>
      <c r="E108" s="32"/>
      <c r="F108" s="27"/>
      <c r="G108" s="27"/>
      <c r="H108" s="27"/>
      <c r="I108" s="27"/>
      <c r="J108" s="27"/>
      <c r="K108" s="27"/>
      <c r="L108" s="15"/>
    </row>
    <row r="109" spans="1:12" ht="12.75">
      <c r="A109" s="16"/>
      <c r="B109" s="16"/>
      <c r="C109" s="16"/>
      <c r="D109" s="32"/>
      <c r="E109" s="32"/>
      <c r="F109" s="27"/>
      <c r="G109" s="27"/>
      <c r="H109" s="27"/>
      <c r="I109" s="27"/>
      <c r="J109" s="27"/>
      <c r="K109" s="27"/>
      <c r="L109" s="15"/>
    </row>
    <row r="110" spans="1:12" ht="12.75">
      <c r="A110" s="16" t="s">
        <v>42</v>
      </c>
      <c r="B110" s="16" t="s">
        <v>43</v>
      </c>
      <c r="C110" s="16"/>
      <c r="D110" s="35">
        <v>418</v>
      </c>
      <c r="E110" s="32"/>
      <c r="F110" s="27">
        <v>6914.16</v>
      </c>
      <c r="G110" s="27">
        <f aca="true" t="shared" si="18" ref="G110:G136">ROUND(D110*F110,2)</f>
        <v>2890118.88</v>
      </c>
      <c r="H110" s="5">
        <f>ROUND(G110/12,4)</f>
        <v>240843.24</v>
      </c>
      <c r="I110" s="6">
        <f>ROUND(G110*-0.01/12,2)</f>
        <v>-2408.43</v>
      </c>
      <c r="J110" s="6">
        <f aca="true" t="shared" si="19" ref="J110:J136">ROUND(G110*-0.03/12,2)</f>
        <v>-7225.3</v>
      </c>
      <c r="K110" s="27"/>
      <c r="L110" s="36">
        <f>H110+I110+J110+K110</f>
        <v>231209.51</v>
      </c>
    </row>
    <row r="111" spans="1:12" ht="12.75">
      <c r="A111" s="1" t="s">
        <v>8</v>
      </c>
      <c r="B111" s="1" t="s">
        <v>9</v>
      </c>
      <c r="C111" s="16"/>
      <c r="D111" s="2">
        <v>2076</v>
      </c>
      <c r="E111" s="2"/>
      <c r="F111" s="3">
        <v>6511.41</v>
      </c>
      <c r="G111" s="4">
        <f t="shared" si="18"/>
        <v>13517687.16</v>
      </c>
      <c r="H111" s="5">
        <f aca="true" t="shared" si="20" ref="H111:H136">ROUND(G111/12,4)</f>
        <v>1126473.93</v>
      </c>
      <c r="I111" s="6">
        <f aca="true" t="shared" si="21" ref="I111:I136">ROUND(G111*-0.01/12,2)</f>
        <v>-11264.74</v>
      </c>
      <c r="J111" s="6">
        <f t="shared" si="19"/>
        <v>-33794.22</v>
      </c>
      <c r="K111" s="6">
        <v>-175099.78999999998</v>
      </c>
      <c r="L111" s="36">
        <f aca="true" t="shared" si="22" ref="L111:L136">H111+I111+J111+K111</f>
        <v>906315.1799999999</v>
      </c>
    </row>
    <row r="112" spans="1:12" ht="12.75">
      <c r="A112" s="17" t="s">
        <v>10</v>
      </c>
      <c r="B112" s="17" t="s">
        <v>11</v>
      </c>
      <c r="C112" s="16"/>
      <c r="D112" s="2">
        <v>670.1</v>
      </c>
      <c r="E112" s="2"/>
      <c r="F112" s="3">
        <v>7047.28</v>
      </c>
      <c r="G112" s="4">
        <f t="shared" si="18"/>
        <v>4722382.33</v>
      </c>
      <c r="H112" s="5">
        <f t="shared" si="20"/>
        <v>393531.8608</v>
      </c>
      <c r="I112" s="6">
        <f t="shared" si="21"/>
        <v>-3935.32</v>
      </c>
      <c r="J112" s="6">
        <f t="shared" si="19"/>
        <v>-11805.96</v>
      </c>
      <c r="K112" s="6">
        <v>-65021.78</v>
      </c>
      <c r="L112" s="36">
        <f t="shared" si="22"/>
        <v>312768.80079999997</v>
      </c>
    </row>
    <row r="113" spans="1:12" ht="12.75">
      <c r="A113" s="1" t="s">
        <v>12</v>
      </c>
      <c r="B113" s="1" t="s">
        <v>13</v>
      </c>
      <c r="C113" s="16"/>
      <c r="D113" s="7">
        <v>753</v>
      </c>
      <c r="E113" s="7"/>
      <c r="F113" s="8">
        <v>6389.91</v>
      </c>
      <c r="G113" s="4">
        <f t="shared" si="18"/>
        <v>4811602.23</v>
      </c>
      <c r="H113" s="5">
        <f t="shared" si="20"/>
        <v>400966.8525</v>
      </c>
      <c r="I113" s="6">
        <f t="shared" si="21"/>
        <v>-4009.67</v>
      </c>
      <c r="J113" s="6">
        <f t="shared" si="19"/>
        <v>-12029.01</v>
      </c>
      <c r="K113" s="6">
        <v>-68541.04</v>
      </c>
      <c r="L113" s="36">
        <f t="shared" si="22"/>
        <v>316387.1325</v>
      </c>
    </row>
    <row r="114" spans="1:12" ht="12.75">
      <c r="A114" s="15" t="s">
        <v>14</v>
      </c>
      <c r="B114" s="15" t="s">
        <v>15</v>
      </c>
      <c r="C114" s="18"/>
      <c r="D114" s="23">
        <v>260</v>
      </c>
      <c r="E114" s="24"/>
      <c r="F114" s="25">
        <v>7121.3</v>
      </c>
      <c r="G114" s="4">
        <f t="shared" si="18"/>
        <v>1851538</v>
      </c>
      <c r="H114" s="5">
        <f t="shared" si="20"/>
        <v>154294.8333</v>
      </c>
      <c r="I114" s="6">
        <f t="shared" si="21"/>
        <v>-1542.95</v>
      </c>
      <c r="J114" s="6">
        <f t="shared" si="19"/>
        <v>-4628.85</v>
      </c>
      <c r="K114" s="27"/>
      <c r="L114" s="36">
        <f t="shared" si="22"/>
        <v>148123.03329999998</v>
      </c>
    </row>
    <row r="115" spans="1:12" ht="12.75">
      <c r="A115" s="15" t="s">
        <v>14</v>
      </c>
      <c r="B115" s="15" t="s">
        <v>16</v>
      </c>
      <c r="C115" s="19"/>
      <c r="D115" s="23">
        <v>322.4</v>
      </c>
      <c r="E115" s="23"/>
      <c r="F115" s="25">
        <v>7121.3</v>
      </c>
      <c r="G115" s="4">
        <f t="shared" si="18"/>
        <v>2295907.12</v>
      </c>
      <c r="H115" s="5">
        <f t="shared" si="20"/>
        <v>191325.5933</v>
      </c>
      <c r="I115" s="6">
        <f t="shared" si="21"/>
        <v>-1913.26</v>
      </c>
      <c r="J115" s="6">
        <f t="shared" si="19"/>
        <v>-5739.77</v>
      </c>
      <c r="K115" s="27"/>
      <c r="L115" s="36">
        <f t="shared" si="22"/>
        <v>183672.5633</v>
      </c>
    </row>
    <row r="116" spans="1:12" ht="12.75">
      <c r="A116" s="15" t="s">
        <v>44</v>
      </c>
      <c r="B116" s="15" t="s">
        <v>45</v>
      </c>
      <c r="C116" s="19"/>
      <c r="D116" s="23">
        <v>87</v>
      </c>
      <c r="E116" s="23"/>
      <c r="F116" s="25">
        <v>6933.5</v>
      </c>
      <c r="G116" s="4">
        <f t="shared" si="18"/>
        <v>603214.5</v>
      </c>
      <c r="H116" s="5">
        <f>ROUND(G116/12,4)-0.01</f>
        <v>50267.865</v>
      </c>
      <c r="I116" s="6">
        <f t="shared" si="21"/>
        <v>-502.68</v>
      </c>
      <c r="J116" s="6">
        <f t="shared" si="19"/>
        <v>-1508.04</v>
      </c>
      <c r="K116" s="27"/>
      <c r="L116" s="36">
        <f t="shared" si="22"/>
        <v>48257.145</v>
      </c>
    </row>
    <row r="117" spans="1:12" ht="12.75">
      <c r="A117" s="1" t="s">
        <v>17</v>
      </c>
      <c r="B117" s="1" t="s">
        <v>18</v>
      </c>
      <c r="C117" s="18"/>
      <c r="D117" s="7">
        <v>302.6</v>
      </c>
      <c r="E117" s="7"/>
      <c r="F117" s="8">
        <v>6907.08</v>
      </c>
      <c r="G117" s="4">
        <f t="shared" si="18"/>
        <v>2090082.41</v>
      </c>
      <c r="H117" s="5">
        <f t="shared" si="20"/>
        <v>174173.5342</v>
      </c>
      <c r="I117" s="6">
        <f t="shared" si="21"/>
        <v>-1741.74</v>
      </c>
      <c r="J117" s="6">
        <f t="shared" si="19"/>
        <v>-5225.21</v>
      </c>
      <c r="K117" s="6"/>
      <c r="L117" s="36">
        <f t="shared" si="22"/>
        <v>167206.5842</v>
      </c>
    </row>
    <row r="118" spans="1:12" ht="12.75">
      <c r="A118" s="17" t="s">
        <v>19</v>
      </c>
      <c r="B118" s="17" t="s">
        <v>20</v>
      </c>
      <c r="C118" s="18"/>
      <c r="D118" s="7">
        <v>57.8</v>
      </c>
      <c r="E118" s="7"/>
      <c r="F118" s="8">
        <v>7495.87</v>
      </c>
      <c r="G118" s="4">
        <f t="shared" si="18"/>
        <v>433261.29</v>
      </c>
      <c r="H118" s="5">
        <f t="shared" si="20"/>
        <v>36105.1075</v>
      </c>
      <c r="I118" s="6">
        <f t="shared" si="21"/>
        <v>-361.05</v>
      </c>
      <c r="J118" s="6">
        <f t="shared" si="19"/>
        <v>-1083.15</v>
      </c>
      <c r="K118" s="6"/>
      <c r="L118" s="36">
        <f t="shared" si="22"/>
        <v>34660.907499999994</v>
      </c>
    </row>
    <row r="119" spans="1:12" ht="12.75">
      <c r="A119" s="1" t="s">
        <v>21</v>
      </c>
      <c r="B119" s="40" t="s">
        <v>22</v>
      </c>
      <c r="C119" s="40"/>
      <c r="D119" s="9">
        <v>372.6</v>
      </c>
      <c r="E119" s="9"/>
      <c r="F119" s="10">
        <v>6513.33</v>
      </c>
      <c r="G119" s="4">
        <f t="shared" si="18"/>
        <v>2426866.76</v>
      </c>
      <c r="H119" s="5">
        <f t="shared" si="20"/>
        <v>202238.8967</v>
      </c>
      <c r="I119" s="6">
        <f t="shared" si="21"/>
        <v>-2022.39</v>
      </c>
      <c r="J119" s="6">
        <f t="shared" si="19"/>
        <v>-6067.17</v>
      </c>
      <c r="K119" s="6">
        <v>-17750</v>
      </c>
      <c r="L119" s="36">
        <f t="shared" si="22"/>
        <v>176399.33669999999</v>
      </c>
    </row>
    <row r="120" spans="1:12" ht="12.75">
      <c r="A120" s="1" t="s">
        <v>21</v>
      </c>
      <c r="B120" s="1" t="s">
        <v>23</v>
      </c>
      <c r="C120" s="18"/>
      <c r="D120" s="9">
        <v>280.4</v>
      </c>
      <c r="E120" s="9"/>
      <c r="F120" s="10">
        <v>6513.33</v>
      </c>
      <c r="G120" s="4">
        <f t="shared" si="18"/>
        <v>1826337.73</v>
      </c>
      <c r="H120" s="5">
        <f t="shared" si="20"/>
        <v>152194.8108</v>
      </c>
      <c r="I120" s="6">
        <f t="shared" si="21"/>
        <v>-1521.95</v>
      </c>
      <c r="J120" s="6">
        <f t="shared" si="19"/>
        <v>-4565.84</v>
      </c>
      <c r="K120" s="6"/>
      <c r="L120" s="36">
        <f t="shared" si="22"/>
        <v>146107.0208</v>
      </c>
    </row>
    <row r="121" spans="1:12" ht="12.75">
      <c r="A121" s="1" t="s">
        <v>21</v>
      </c>
      <c r="B121" s="11" t="s">
        <v>24</v>
      </c>
      <c r="C121" s="16"/>
      <c r="D121" s="12">
        <v>245</v>
      </c>
      <c r="E121" s="12"/>
      <c r="F121" s="10">
        <v>6513.33</v>
      </c>
      <c r="G121" s="4">
        <f t="shared" si="18"/>
        <v>1595765.85</v>
      </c>
      <c r="H121" s="5">
        <f t="shared" si="20"/>
        <v>132980.4875</v>
      </c>
      <c r="I121" s="6">
        <f t="shared" si="21"/>
        <v>-1329.8</v>
      </c>
      <c r="J121" s="6">
        <f t="shared" si="19"/>
        <v>-3989.41</v>
      </c>
      <c r="K121" s="6"/>
      <c r="L121" s="36">
        <f t="shared" si="22"/>
        <v>127661.2775</v>
      </c>
    </row>
    <row r="122" spans="1:12" ht="12.75">
      <c r="A122" s="1" t="s">
        <v>21</v>
      </c>
      <c r="B122" s="1" t="s">
        <v>25</v>
      </c>
      <c r="C122" s="16"/>
      <c r="D122" s="9">
        <v>513.4</v>
      </c>
      <c r="E122" s="9"/>
      <c r="F122" s="10">
        <v>6513.33</v>
      </c>
      <c r="G122" s="4">
        <f t="shared" si="18"/>
        <v>3343943.62</v>
      </c>
      <c r="H122" s="5">
        <f t="shared" si="20"/>
        <v>278661.9683</v>
      </c>
      <c r="I122" s="6">
        <f t="shared" si="21"/>
        <v>-2786.62</v>
      </c>
      <c r="J122" s="6">
        <f t="shared" si="19"/>
        <v>-8359.86</v>
      </c>
      <c r="K122" s="6">
        <v>-43937.5</v>
      </c>
      <c r="L122" s="36">
        <f t="shared" si="22"/>
        <v>223577.98830000003</v>
      </c>
    </row>
    <row r="123" spans="1:12" ht="12.75">
      <c r="A123" s="1" t="s">
        <v>21</v>
      </c>
      <c r="B123" s="1" t="s">
        <v>26</v>
      </c>
      <c r="C123" s="16"/>
      <c r="D123" s="9">
        <v>700</v>
      </c>
      <c r="E123" s="9"/>
      <c r="F123" s="10">
        <v>6513.33</v>
      </c>
      <c r="G123" s="4">
        <f t="shared" si="18"/>
        <v>4559331</v>
      </c>
      <c r="H123" s="5">
        <f t="shared" si="20"/>
        <v>379944.25</v>
      </c>
      <c r="I123" s="6">
        <f t="shared" si="21"/>
        <v>-3799.44</v>
      </c>
      <c r="J123" s="6">
        <f t="shared" si="19"/>
        <v>-11398.33</v>
      </c>
      <c r="K123" s="6"/>
      <c r="L123" s="36">
        <f t="shared" si="22"/>
        <v>364746.48</v>
      </c>
    </row>
    <row r="124" spans="1:12" ht="12.75">
      <c r="A124" s="1" t="s">
        <v>21</v>
      </c>
      <c r="B124" s="1" t="s">
        <v>46</v>
      </c>
      <c r="C124" s="16"/>
      <c r="D124" s="9">
        <v>292.2</v>
      </c>
      <c r="E124" s="9"/>
      <c r="F124" s="10">
        <v>6513.33</v>
      </c>
      <c r="G124" s="4">
        <f t="shared" si="18"/>
        <v>1903195.03</v>
      </c>
      <c r="H124" s="5">
        <f t="shared" si="20"/>
        <v>158599.5858</v>
      </c>
      <c r="I124" s="6">
        <f t="shared" si="21"/>
        <v>-1586</v>
      </c>
      <c r="J124" s="6">
        <f t="shared" si="19"/>
        <v>-4757.99</v>
      </c>
      <c r="K124" s="6"/>
      <c r="L124" s="36">
        <f t="shared" si="22"/>
        <v>152255.5958</v>
      </c>
    </row>
    <row r="125" spans="1:12" ht="12.75">
      <c r="A125" s="1" t="s">
        <v>21</v>
      </c>
      <c r="B125" s="1" t="s">
        <v>47</v>
      </c>
      <c r="C125" s="16"/>
      <c r="D125" s="9">
        <v>125</v>
      </c>
      <c r="E125" s="9"/>
      <c r="F125" s="10">
        <v>6513.33</v>
      </c>
      <c r="G125" s="4">
        <f t="shared" si="18"/>
        <v>814166.25</v>
      </c>
      <c r="H125" s="5">
        <f t="shared" si="20"/>
        <v>67847.1875</v>
      </c>
      <c r="I125" s="6">
        <f t="shared" si="21"/>
        <v>-678.47</v>
      </c>
      <c r="J125" s="6">
        <f t="shared" si="19"/>
        <v>-2035.42</v>
      </c>
      <c r="K125" s="6"/>
      <c r="L125" s="36">
        <f t="shared" si="22"/>
        <v>65133.2975</v>
      </c>
    </row>
    <row r="126" spans="1:12" ht="12.75">
      <c r="A126" s="1" t="s">
        <v>21</v>
      </c>
      <c r="B126" s="1" t="s">
        <v>48</v>
      </c>
      <c r="C126" s="16"/>
      <c r="D126" s="9">
        <v>239</v>
      </c>
      <c r="E126" s="9"/>
      <c r="F126" s="10">
        <v>6513.33</v>
      </c>
      <c r="G126" s="4">
        <f t="shared" si="18"/>
        <v>1556685.87</v>
      </c>
      <c r="H126" s="5">
        <f t="shared" si="20"/>
        <v>129723.8225</v>
      </c>
      <c r="I126" s="6">
        <f t="shared" si="21"/>
        <v>-1297.24</v>
      </c>
      <c r="J126" s="6">
        <f t="shared" si="19"/>
        <v>-3891.71</v>
      </c>
      <c r="K126" s="6"/>
      <c r="L126" s="36">
        <f t="shared" si="22"/>
        <v>124534.87249999998</v>
      </c>
    </row>
    <row r="127" spans="1:12" ht="12.75">
      <c r="A127" s="1" t="s">
        <v>27</v>
      </c>
      <c r="B127" s="1" t="s">
        <v>28</v>
      </c>
      <c r="C127" s="16"/>
      <c r="D127" s="9">
        <v>228.4</v>
      </c>
      <c r="E127" s="9"/>
      <c r="F127" s="10">
        <v>6879.22</v>
      </c>
      <c r="G127" s="4">
        <f t="shared" si="18"/>
        <v>1571213.85</v>
      </c>
      <c r="H127" s="5">
        <f t="shared" si="20"/>
        <v>130934.4875</v>
      </c>
      <c r="I127" s="6">
        <f t="shared" si="21"/>
        <v>-1309.34</v>
      </c>
      <c r="J127" s="6">
        <f t="shared" si="19"/>
        <v>-3928.03</v>
      </c>
      <c r="K127" s="6"/>
      <c r="L127" s="36">
        <f t="shared" si="22"/>
        <v>125697.11750000001</v>
      </c>
    </row>
    <row r="128" spans="1:12" ht="12.75">
      <c r="A128" s="1" t="s">
        <v>29</v>
      </c>
      <c r="B128" s="1" t="s">
        <v>30</v>
      </c>
      <c r="C128" s="16"/>
      <c r="D128" s="9">
        <v>300</v>
      </c>
      <c r="E128" s="9"/>
      <c r="F128" s="10">
        <v>6517.14</v>
      </c>
      <c r="G128" s="4">
        <f t="shared" si="18"/>
        <v>1955142</v>
      </c>
      <c r="H128" s="5">
        <f t="shared" si="20"/>
        <v>162928.5</v>
      </c>
      <c r="I128" s="6">
        <f t="shared" si="21"/>
        <v>-1629.29</v>
      </c>
      <c r="J128" s="6">
        <f t="shared" si="19"/>
        <v>-4887.86</v>
      </c>
      <c r="K128" s="6"/>
      <c r="L128" s="36">
        <f t="shared" si="22"/>
        <v>156411.35</v>
      </c>
    </row>
    <row r="129" spans="1:12" ht="12.75">
      <c r="A129" s="17" t="s">
        <v>29</v>
      </c>
      <c r="B129" s="17" t="s">
        <v>31</v>
      </c>
      <c r="C129" s="16"/>
      <c r="D129" s="9">
        <v>168</v>
      </c>
      <c r="E129" s="9"/>
      <c r="F129" s="10">
        <v>6517.14</v>
      </c>
      <c r="G129" s="4">
        <f t="shared" si="18"/>
        <v>1094879.52</v>
      </c>
      <c r="H129" s="5">
        <f t="shared" si="20"/>
        <v>91239.96</v>
      </c>
      <c r="I129" s="6">
        <f t="shared" si="21"/>
        <v>-912.4</v>
      </c>
      <c r="J129" s="6">
        <f t="shared" si="19"/>
        <v>-2737.2</v>
      </c>
      <c r="K129" s="6"/>
      <c r="L129" s="36">
        <f t="shared" si="22"/>
        <v>87590.36000000002</v>
      </c>
    </row>
    <row r="130" spans="1:12" ht="12.75">
      <c r="A130" s="1" t="s">
        <v>32</v>
      </c>
      <c r="B130" s="1" t="s">
        <v>33</v>
      </c>
      <c r="C130" s="16"/>
      <c r="D130" s="9">
        <v>269.5</v>
      </c>
      <c r="E130" s="9"/>
      <c r="F130" s="10">
        <v>6310.81</v>
      </c>
      <c r="G130" s="4">
        <f t="shared" si="18"/>
        <v>1700763.3</v>
      </c>
      <c r="H130" s="5">
        <f t="shared" si="20"/>
        <v>141730.275</v>
      </c>
      <c r="I130" s="6">
        <f t="shared" si="21"/>
        <v>-1417.3</v>
      </c>
      <c r="J130" s="6">
        <f t="shared" si="19"/>
        <v>-4251.91</v>
      </c>
      <c r="K130" s="6">
        <v>-40795.83</v>
      </c>
      <c r="L130" s="36">
        <f t="shared" si="22"/>
        <v>95265.235</v>
      </c>
    </row>
    <row r="131" spans="1:12" ht="12.75">
      <c r="A131" s="1" t="s">
        <v>32</v>
      </c>
      <c r="B131" s="1" t="s">
        <v>49</v>
      </c>
      <c r="C131" s="16"/>
      <c r="D131" s="9">
        <v>329</v>
      </c>
      <c r="E131" s="9"/>
      <c r="F131" s="10">
        <v>6310.81</v>
      </c>
      <c r="G131" s="4">
        <f t="shared" si="18"/>
        <v>2076256.49</v>
      </c>
      <c r="H131" s="5">
        <f t="shared" si="20"/>
        <v>173021.3742</v>
      </c>
      <c r="I131" s="6">
        <f t="shared" si="21"/>
        <v>-1730.21</v>
      </c>
      <c r="J131" s="6">
        <f t="shared" si="19"/>
        <v>-5190.64</v>
      </c>
      <c r="K131" s="6"/>
      <c r="L131" s="36">
        <f t="shared" si="22"/>
        <v>166100.52419999999</v>
      </c>
    </row>
    <row r="132" spans="1:12" ht="12.75">
      <c r="A132" s="1" t="s">
        <v>32</v>
      </c>
      <c r="B132" s="1" t="s">
        <v>34</v>
      </c>
      <c r="C132" s="16"/>
      <c r="D132" s="9">
        <v>195</v>
      </c>
      <c r="E132" s="13"/>
      <c r="F132" s="25">
        <v>6067.98</v>
      </c>
      <c r="G132" s="4">
        <f t="shared" si="18"/>
        <v>1183256.1</v>
      </c>
      <c r="H132" s="5">
        <f t="shared" si="20"/>
        <v>98604.675</v>
      </c>
      <c r="I132" s="6">
        <f t="shared" si="21"/>
        <v>-986.05</v>
      </c>
      <c r="J132" s="6">
        <f t="shared" si="19"/>
        <v>-2958.14</v>
      </c>
      <c r="K132" s="6"/>
      <c r="L132" s="36">
        <f t="shared" si="22"/>
        <v>94660.485</v>
      </c>
    </row>
    <row r="133" spans="1:12" ht="12.75">
      <c r="A133" s="1" t="s">
        <v>32</v>
      </c>
      <c r="B133" s="1" t="s">
        <v>35</v>
      </c>
      <c r="C133" s="16"/>
      <c r="D133" s="9">
        <v>294</v>
      </c>
      <c r="E133" s="9"/>
      <c r="F133" s="25">
        <v>6067.98</v>
      </c>
      <c r="G133" s="4">
        <f t="shared" si="18"/>
        <v>1783986.12</v>
      </c>
      <c r="H133" s="5">
        <f t="shared" si="20"/>
        <v>148665.51</v>
      </c>
      <c r="I133" s="6">
        <f t="shared" si="21"/>
        <v>-1486.66</v>
      </c>
      <c r="J133" s="6">
        <f t="shared" si="19"/>
        <v>-4459.97</v>
      </c>
      <c r="K133" s="6"/>
      <c r="L133" s="36">
        <f t="shared" si="22"/>
        <v>142718.88</v>
      </c>
    </row>
    <row r="134" spans="1:12" ht="12.75">
      <c r="A134" s="1" t="s">
        <v>32</v>
      </c>
      <c r="B134" s="1" t="s">
        <v>40</v>
      </c>
      <c r="C134" s="16"/>
      <c r="D134" s="9">
        <v>350</v>
      </c>
      <c r="E134" s="9"/>
      <c r="F134" s="8">
        <v>6310.81</v>
      </c>
      <c r="G134" s="4">
        <f t="shared" si="18"/>
        <v>2208783.5</v>
      </c>
      <c r="H134" s="5">
        <f t="shared" si="20"/>
        <v>184065.2917</v>
      </c>
      <c r="I134" s="6">
        <f t="shared" si="21"/>
        <v>-1840.65</v>
      </c>
      <c r="J134" s="6">
        <f t="shared" si="19"/>
        <v>-5521.96</v>
      </c>
      <c r="K134" s="6"/>
      <c r="L134" s="36">
        <f t="shared" si="22"/>
        <v>176702.68170000002</v>
      </c>
    </row>
    <row r="135" spans="1:12" ht="12.75">
      <c r="A135" s="1" t="s">
        <v>36</v>
      </c>
      <c r="B135" s="1" t="s">
        <v>37</v>
      </c>
      <c r="C135" s="16"/>
      <c r="D135" s="14">
        <v>732.7</v>
      </c>
      <c r="E135" s="15"/>
      <c r="F135" s="10">
        <v>6310.81</v>
      </c>
      <c r="G135" s="4">
        <f t="shared" si="18"/>
        <v>4623930.49</v>
      </c>
      <c r="H135" s="5">
        <f t="shared" si="20"/>
        <v>385327.5408</v>
      </c>
      <c r="I135" s="6">
        <f t="shared" si="21"/>
        <v>-3853.28</v>
      </c>
      <c r="J135" s="6">
        <f t="shared" si="19"/>
        <v>-11559.83</v>
      </c>
      <c r="K135" s="6">
        <v>-60507.3</v>
      </c>
      <c r="L135" s="36">
        <f t="shared" si="22"/>
        <v>309407.1308</v>
      </c>
    </row>
    <row r="136" spans="1:12" ht="12.75">
      <c r="A136" s="17" t="s">
        <v>38</v>
      </c>
      <c r="B136" s="17" t="s">
        <v>39</v>
      </c>
      <c r="C136" s="16"/>
      <c r="D136" s="14">
        <v>160</v>
      </c>
      <c r="E136" s="15"/>
      <c r="F136" s="10">
        <v>6592.65</v>
      </c>
      <c r="G136" s="4">
        <f t="shared" si="18"/>
        <v>1054824</v>
      </c>
      <c r="H136" s="5">
        <f t="shared" si="20"/>
        <v>87902</v>
      </c>
      <c r="I136" s="6">
        <f t="shared" si="21"/>
        <v>-879.02</v>
      </c>
      <c r="J136" s="6">
        <f t="shared" si="19"/>
        <v>-2637.06</v>
      </c>
      <c r="K136" s="6"/>
      <c r="L136" s="36">
        <f t="shared" si="22"/>
        <v>84385.92</v>
      </c>
    </row>
    <row r="137" spans="1:12" ht="12.75">
      <c r="A137" s="16"/>
      <c r="B137" s="16"/>
      <c r="C137" s="16"/>
      <c r="D137" s="20"/>
      <c r="E137" s="16"/>
      <c r="F137" s="16"/>
      <c r="G137" s="16"/>
      <c r="H137" s="16"/>
      <c r="I137" s="16"/>
      <c r="J137" s="16"/>
      <c r="K137" s="16"/>
      <c r="L137" s="16"/>
    </row>
    <row r="138" spans="1:12" ht="12.75">
      <c r="A138" s="21"/>
      <c r="B138" s="21"/>
      <c r="C138" s="21"/>
      <c r="D138" s="22">
        <f>SUM(D110:D137)</f>
        <v>10741.1</v>
      </c>
      <c r="E138" s="21"/>
      <c r="F138" s="21"/>
      <c r="G138" s="21">
        <f aca="true" t="shared" si="23" ref="G138:L138">SUM(G110:G137)</f>
        <v>70495121.39999999</v>
      </c>
      <c r="H138" s="21">
        <f t="shared" si="23"/>
        <v>5874593.4399</v>
      </c>
      <c r="I138" s="21">
        <f t="shared" si="23"/>
        <v>-58745.95000000001</v>
      </c>
      <c r="J138" s="21">
        <f t="shared" si="23"/>
        <v>-176237.84000000003</v>
      </c>
      <c r="K138" s="21">
        <f t="shared" si="23"/>
        <v>-471653.24</v>
      </c>
      <c r="L138" s="21">
        <f t="shared" si="23"/>
        <v>5167956.409899999</v>
      </c>
    </row>
    <row r="142" spans="1:12" ht="51">
      <c r="A142" s="28" t="s">
        <v>54</v>
      </c>
      <c r="B142" s="29"/>
      <c r="C142" s="29"/>
      <c r="D142" s="30" t="s">
        <v>0</v>
      </c>
      <c r="E142" s="30" t="s">
        <v>1</v>
      </c>
      <c r="F142" s="30" t="s">
        <v>2</v>
      </c>
      <c r="G142" s="30" t="s">
        <v>3</v>
      </c>
      <c r="H142" s="30" t="s">
        <v>4</v>
      </c>
      <c r="I142" s="30" t="s">
        <v>5</v>
      </c>
      <c r="J142" s="30" t="s">
        <v>6</v>
      </c>
      <c r="K142" s="30" t="s">
        <v>41</v>
      </c>
      <c r="L142" s="30" t="s">
        <v>7</v>
      </c>
    </row>
    <row r="143" spans="1:12" ht="12.75">
      <c r="A143" s="16"/>
      <c r="B143" s="16"/>
      <c r="C143" s="16"/>
      <c r="D143" s="32"/>
      <c r="E143" s="32"/>
      <c r="F143" s="27"/>
      <c r="G143" s="27"/>
      <c r="H143" s="27"/>
      <c r="I143" s="27"/>
      <c r="J143" s="27"/>
      <c r="K143" s="27"/>
      <c r="L143" s="15"/>
    </row>
    <row r="144" spans="1:12" ht="12.75">
      <c r="A144" s="16"/>
      <c r="B144" s="16"/>
      <c r="C144" s="16"/>
      <c r="D144" s="32"/>
      <c r="E144" s="32"/>
      <c r="F144" s="27"/>
      <c r="G144" s="27"/>
      <c r="H144" s="27"/>
      <c r="I144" s="27"/>
      <c r="J144" s="27"/>
      <c r="K144" s="27"/>
      <c r="L144" s="15"/>
    </row>
    <row r="145" spans="1:12" ht="12.75">
      <c r="A145" s="16" t="s">
        <v>42</v>
      </c>
      <c r="B145" s="16" t="s">
        <v>43</v>
      </c>
      <c r="C145" s="16"/>
      <c r="D145" s="35">
        <v>418</v>
      </c>
      <c r="E145" s="32"/>
      <c r="F145" s="27">
        <v>6914.16</v>
      </c>
      <c r="G145" s="27">
        <f aca="true" t="shared" si="24" ref="G145:G171">ROUND(D145*F145,2)</f>
        <v>2890118.88</v>
      </c>
      <c r="H145" s="5">
        <f aca="true" t="shared" si="25" ref="H145:H150">ROUND(G145/12,4)</f>
        <v>240843.24</v>
      </c>
      <c r="I145" s="6">
        <v>0</v>
      </c>
      <c r="J145" s="6">
        <f aca="true" t="shared" si="26" ref="J145:J171">ROUND(G145*-0.03/12,2)</f>
        <v>-7225.3</v>
      </c>
      <c r="K145" s="27"/>
      <c r="L145" s="36">
        <f>H145+I145+J145+K145</f>
        <v>233617.94</v>
      </c>
    </row>
    <row r="146" spans="1:12" ht="12.75">
      <c r="A146" s="1" t="s">
        <v>8</v>
      </c>
      <c r="B146" s="1" t="s">
        <v>9</v>
      </c>
      <c r="C146" s="16"/>
      <c r="D146" s="2">
        <v>2076</v>
      </c>
      <c r="E146" s="2"/>
      <c r="F146" s="3">
        <v>6511.41</v>
      </c>
      <c r="G146" s="4">
        <f t="shared" si="24"/>
        <v>13517687.16</v>
      </c>
      <c r="H146" s="5">
        <f t="shared" si="25"/>
        <v>1126473.93</v>
      </c>
      <c r="I146" s="6">
        <v>0</v>
      </c>
      <c r="J146" s="6">
        <f t="shared" si="26"/>
        <v>-33794.22</v>
      </c>
      <c r="K146" s="6">
        <v>-175099.78999999998</v>
      </c>
      <c r="L146" s="36">
        <f aca="true" t="shared" si="27" ref="L146:L171">H146+I146+J146+K146</f>
        <v>917579.9199999999</v>
      </c>
    </row>
    <row r="147" spans="1:12" ht="12.75">
      <c r="A147" s="17" t="s">
        <v>10</v>
      </c>
      <c r="B147" s="17" t="s">
        <v>11</v>
      </c>
      <c r="C147" s="16"/>
      <c r="D147" s="2">
        <v>670.1</v>
      </c>
      <c r="E147" s="2"/>
      <c r="F147" s="3">
        <v>7047.28</v>
      </c>
      <c r="G147" s="4">
        <f t="shared" si="24"/>
        <v>4722382.33</v>
      </c>
      <c r="H147" s="5">
        <f t="shared" si="25"/>
        <v>393531.8608</v>
      </c>
      <c r="I147" s="6">
        <v>0</v>
      </c>
      <c r="J147" s="6">
        <f t="shared" si="26"/>
        <v>-11805.96</v>
      </c>
      <c r="K147" s="6">
        <v>-65021.78</v>
      </c>
      <c r="L147" s="36">
        <f t="shared" si="27"/>
        <v>316704.12080000003</v>
      </c>
    </row>
    <row r="148" spans="1:12" ht="12.75">
      <c r="A148" s="1" t="s">
        <v>12</v>
      </c>
      <c r="B148" s="1" t="s">
        <v>13</v>
      </c>
      <c r="C148" s="16"/>
      <c r="D148" s="7">
        <v>753</v>
      </c>
      <c r="E148" s="7"/>
      <c r="F148" s="8">
        <v>6389.91</v>
      </c>
      <c r="G148" s="4">
        <f t="shared" si="24"/>
        <v>4811602.23</v>
      </c>
      <c r="H148" s="5">
        <f t="shared" si="25"/>
        <v>400966.8525</v>
      </c>
      <c r="I148" s="6">
        <v>0</v>
      </c>
      <c r="J148" s="6">
        <f t="shared" si="26"/>
        <v>-12029.01</v>
      </c>
      <c r="K148" s="6">
        <v>-68541.04</v>
      </c>
      <c r="L148" s="36">
        <f t="shared" si="27"/>
        <v>320396.8025</v>
      </c>
    </row>
    <row r="149" spans="1:12" ht="12.75">
      <c r="A149" s="15" t="s">
        <v>14</v>
      </c>
      <c r="B149" s="15" t="s">
        <v>15</v>
      </c>
      <c r="C149" s="18"/>
      <c r="D149" s="23">
        <v>260</v>
      </c>
      <c r="E149" s="24"/>
      <c r="F149" s="25">
        <v>7121.3</v>
      </c>
      <c r="G149" s="4">
        <f t="shared" si="24"/>
        <v>1851538</v>
      </c>
      <c r="H149" s="5">
        <f t="shared" si="25"/>
        <v>154294.8333</v>
      </c>
      <c r="I149" s="6">
        <v>0</v>
      </c>
      <c r="J149" s="6">
        <f t="shared" si="26"/>
        <v>-4628.85</v>
      </c>
      <c r="K149" s="27"/>
      <c r="L149" s="36">
        <f t="shared" si="27"/>
        <v>149665.9833</v>
      </c>
    </row>
    <row r="150" spans="1:12" ht="12.75">
      <c r="A150" s="15" t="s">
        <v>14</v>
      </c>
      <c r="B150" s="15" t="s">
        <v>16</v>
      </c>
      <c r="C150" s="19"/>
      <c r="D150" s="23">
        <v>322.4</v>
      </c>
      <c r="E150" s="23"/>
      <c r="F150" s="25">
        <v>7121.3</v>
      </c>
      <c r="G150" s="4">
        <f t="shared" si="24"/>
        <v>2295907.12</v>
      </c>
      <c r="H150" s="5">
        <f t="shared" si="25"/>
        <v>191325.5933</v>
      </c>
      <c r="I150" s="6">
        <v>0</v>
      </c>
      <c r="J150" s="6">
        <f t="shared" si="26"/>
        <v>-5739.77</v>
      </c>
      <c r="K150" s="27"/>
      <c r="L150" s="36">
        <f t="shared" si="27"/>
        <v>185585.82330000002</v>
      </c>
    </row>
    <row r="151" spans="1:12" ht="12.75">
      <c r="A151" s="15" t="s">
        <v>44</v>
      </c>
      <c r="B151" s="15" t="s">
        <v>45</v>
      </c>
      <c r="C151" s="19"/>
      <c r="D151" s="23">
        <v>87</v>
      </c>
      <c r="E151" s="23"/>
      <c r="F151" s="25">
        <v>6933.5</v>
      </c>
      <c r="G151" s="4">
        <f t="shared" si="24"/>
        <v>603214.5</v>
      </c>
      <c r="H151" s="5">
        <f>ROUND(G151/12,4)-0.01</f>
        <v>50267.865</v>
      </c>
      <c r="I151" s="6">
        <v>0</v>
      </c>
      <c r="J151" s="6">
        <f t="shared" si="26"/>
        <v>-1508.04</v>
      </c>
      <c r="K151" s="27"/>
      <c r="L151" s="36">
        <f t="shared" si="27"/>
        <v>48759.825</v>
      </c>
    </row>
    <row r="152" spans="1:12" ht="12.75">
      <c r="A152" s="1" t="s">
        <v>17</v>
      </c>
      <c r="B152" s="1" t="s">
        <v>18</v>
      </c>
      <c r="C152" s="18"/>
      <c r="D152" s="7">
        <v>302.6</v>
      </c>
      <c r="E152" s="7"/>
      <c r="F152" s="8">
        <v>6907.08</v>
      </c>
      <c r="G152" s="4">
        <f t="shared" si="24"/>
        <v>2090082.41</v>
      </c>
      <c r="H152" s="5">
        <f aca="true" t="shared" si="28" ref="H152:H171">ROUND(G152/12,4)</f>
        <v>174173.5342</v>
      </c>
      <c r="I152" s="6">
        <v>0</v>
      </c>
      <c r="J152" s="6">
        <f t="shared" si="26"/>
        <v>-5225.21</v>
      </c>
      <c r="K152" s="6"/>
      <c r="L152" s="36">
        <f t="shared" si="27"/>
        <v>168948.3242</v>
      </c>
    </row>
    <row r="153" spans="1:12" ht="12.75">
      <c r="A153" s="17" t="s">
        <v>19</v>
      </c>
      <c r="B153" s="17" t="s">
        <v>20</v>
      </c>
      <c r="C153" s="18"/>
      <c r="D153" s="7">
        <v>57.8</v>
      </c>
      <c r="E153" s="7"/>
      <c r="F153" s="8">
        <v>7495.87</v>
      </c>
      <c r="G153" s="4">
        <f t="shared" si="24"/>
        <v>433261.29</v>
      </c>
      <c r="H153" s="5">
        <f t="shared" si="28"/>
        <v>36105.1075</v>
      </c>
      <c r="I153" s="6">
        <v>0</v>
      </c>
      <c r="J153" s="6">
        <f t="shared" si="26"/>
        <v>-1083.15</v>
      </c>
      <c r="K153" s="6"/>
      <c r="L153" s="36">
        <f t="shared" si="27"/>
        <v>35021.9575</v>
      </c>
    </row>
    <row r="154" spans="1:12" ht="12.75">
      <c r="A154" s="1" t="s">
        <v>21</v>
      </c>
      <c r="B154" s="40" t="s">
        <v>22</v>
      </c>
      <c r="C154" s="40"/>
      <c r="D154" s="9">
        <v>372.6</v>
      </c>
      <c r="E154" s="9"/>
      <c r="F154" s="10">
        <v>6513.33</v>
      </c>
      <c r="G154" s="4">
        <f t="shared" si="24"/>
        <v>2426866.76</v>
      </c>
      <c r="H154" s="5">
        <f t="shared" si="28"/>
        <v>202238.8967</v>
      </c>
      <c r="I154" s="6">
        <v>0</v>
      </c>
      <c r="J154" s="6">
        <f t="shared" si="26"/>
        <v>-6067.17</v>
      </c>
      <c r="K154" s="6">
        <v>-17750</v>
      </c>
      <c r="L154" s="36">
        <f t="shared" si="27"/>
        <v>178421.7267</v>
      </c>
    </row>
    <row r="155" spans="1:12" ht="12.75">
      <c r="A155" s="1" t="s">
        <v>21</v>
      </c>
      <c r="B155" s="1" t="s">
        <v>23</v>
      </c>
      <c r="C155" s="18"/>
      <c r="D155" s="9">
        <v>280.4</v>
      </c>
      <c r="E155" s="9"/>
      <c r="F155" s="10">
        <v>6513.33</v>
      </c>
      <c r="G155" s="4">
        <f t="shared" si="24"/>
        <v>1826337.73</v>
      </c>
      <c r="H155" s="5">
        <f t="shared" si="28"/>
        <v>152194.8108</v>
      </c>
      <c r="I155" s="6">
        <v>0</v>
      </c>
      <c r="J155" s="6">
        <f t="shared" si="26"/>
        <v>-4565.84</v>
      </c>
      <c r="K155" s="6"/>
      <c r="L155" s="36">
        <f t="shared" si="27"/>
        <v>147628.9708</v>
      </c>
    </row>
    <row r="156" spans="1:12" ht="12.75">
      <c r="A156" s="1" t="s">
        <v>21</v>
      </c>
      <c r="B156" s="11" t="s">
        <v>24</v>
      </c>
      <c r="C156" s="16"/>
      <c r="D156" s="12">
        <v>245</v>
      </c>
      <c r="E156" s="12"/>
      <c r="F156" s="10">
        <v>6513.33</v>
      </c>
      <c r="G156" s="4">
        <f t="shared" si="24"/>
        <v>1595765.85</v>
      </c>
      <c r="H156" s="5">
        <f t="shared" si="28"/>
        <v>132980.4875</v>
      </c>
      <c r="I156" s="6">
        <v>0</v>
      </c>
      <c r="J156" s="6">
        <f t="shared" si="26"/>
        <v>-3989.41</v>
      </c>
      <c r="K156" s="6"/>
      <c r="L156" s="36">
        <f t="shared" si="27"/>
        <v>128991.07749999998</v>
      </c>
    </row>
    <row r="157" spans="1:12" ht="12.75">
      <c r="A157" s="1" t="s">
        <v>21</v>
      </c>
      <c r="B157" s="1" t="s">
        <v>25</v>
      </c>
      <c r="C157" s="16"/>
      <c r="D157" s="9">
        <v>513.4</v>
      </c>
      <c r="E157" s="9"/>
      <c r="F157" s="10">
        <v>6513.33</v>
      </c>
      <c r="G157" s="4">
        <f t="shared" si="24"/>
        <v>3343943.62</v>
      </c>
      <c r="H157" s="5">
        <f t="shared" si="28"/>
        <v>278661.9683</v>
      </c>
      <c r="I157" s="6">
        <v>0</v>
      </c>
      <c r="J157" s="6">
        <f t="shared" si="26"/>
        <v>-8359.86</v>
      </c>
      <c r="K157" s="6">
        <v>-43937.5</v>
      </c>
      <c r="L157" s="36">
        <f t="shared" si="27"/>
        <v>226364.60830000002</v>
      </c>
    </row>
    <row r="158" spans="1:12" ht="12.75">
      <c r="A158" s="1" t="s">
        <v>21</v>
      </c>
      <c r="B158" s="1" t="s">
        <v>26</v>
      </c>
      <c r="C158" s="16"/>
      <c r="D158" s="9">
        <v>700</v>
      </c>
      <c r="E158" s="9"/>
      <c r="F158" s="10">
        <v>6513.33</v>
      </c>
      <c r="G158" s="4">
        <f t="shared" si="24"/>
        <v>4559331</v>
      </c>
      <c r="H158" s="5">
        <f t="shared" si="28"/>
        <v>379944.25</v>
      </c>
      <c r="I158" s="6">
        <v>0</v>
      </c>
      <c r="J158" s="6">
        <f t="shared" si="26"/>
        <v>-11398.33</v>
      </c>
      <c r="K158" s="6"/>
      <c r="L158" s="36">
        <f t="shared" si="27"/>
        <v>368545.92</v>
      </c>
    </row>
    <row r="159" spans="1:12" ht="12.75">
      <c r="A159" s="1" t="s">
        <v>21</v>
      </c>
      <c r="B159" s="1" t="s">
        <v>46</v>
      </c>
      <c r="C159" s="16"/>
      <c r="D159" s="9">
        <v>292.2</v>
      </c>
      <c r="E159" s="9"/>
      <c r="F159" s="10">
        <v>6513.33</v>
      </c>
      <c r="G159" s="4">
        <f t="shared" si="24"/>
        <v>1903195.03</v>
      </c>
      <c r="H159" s="5">
        <f t="shared" si="28"/>
        <v>158599.5858</v>
      </c>
      <c r="I159" s="6">
        <v>0</v>
      </c>
      <c r="J159" s="6">
        <f t="shared" si="26"/>
        <v>-4757.99</v>
      </c>
      <c r="K159" s="6"/>
      <c r="L159" s="36">
        <f t="shared" si="27"/>
        <v>153841.5958</v>
      </c>
    </row>
    <row r="160" spans="1:12" ht="12.75">
      <c r="A160" s="1" t="s">
        <v>21</v>
      </c>
      <c r="B160" s="1" t="s">
        <v>47</v>
      </c>
      <c r="C160" s="16"/>
      <c r="D160" s="9">
        <v>125</v>
      </c>
      <c r="E160" s="9"/>
      <c r="F160" s="10">
        <v>6513.33</v>
      </c>
      <c r="G160" s="4">
        <f t="shared" si="24"/>
        <v>814166.25</v>
      </c>
      <c r="H160" s="5">
        <f t="shared" si="28"/>
        <v>67847.1875</v>
      </c>
      <c r="I160" s="6">
        <v>0</v>
      </c>
      <c r="J160" s="6">
        <f t="shared" si="26"/>
        <v>-2035.42</v>
      </c>
      <c r="K160" s="6"/>
      <c r="L160" s="36">
        <f t="shared" si="27"/>
        <v>65811.7675</v>
      </c>
    </row>
    <row r="161" spans="1:12" ht="12.75">
      <c r="A161" s="1" t="s">
        <v>21</v>
      </c>
      <c r="B161" s="1" t="s">
        <v>48</v>
      </c>
      <c r="C161" s="16"/>
      <c r="D161" s="9">
        <v>239</v>
      </c>
      <c r="E161" s="9"/>
      <c r="F161" s="10">
        <v>6513.33</v>
      </c>
      <c r="G161" s="4">
        <f t="shared" si="24"/>
        <v>1556685.87</v>
      </c>
      <c r="H161" s="5">
        <f t="shared" si="28"/>
        <v>129723.8225</v>
      </c>
      <c r="I161" s="6">
        <v>0</v>
      </c>
      <c r="J161" s="6">
        <f t="shared" si="26"/>
        <v>-3891.71</v>
      </c>
      <c r="K161" s="6"/>
      <c r="L161" s="36">
        <f t="shared" si="27"/>
        <v>125832.11249999999</v>
      </c>
    </row>
    <row r="162" spans="1:12" ht="12.75">
      <c r="A162" s="1" t="s">
        <v>27</v>
      </c>
      <c r="B162" s="1" t="s">
        <v>28</v>
      </c>
      <c r="C162" s="16"/>
      <c r="D162" s="9">
        <v>228.4</v>
      </c>
      <c r="E162" s="9"/>
      <c r="F162" s="10">
        <v>6879.22</v>
      </c>
      <c r="G162" s="4">
        <f t="shared" si="24"/>
        <v>1571213.85</v>
      </c>
      <c r="H162" s="5">
        <f t="shared" si="28"/>
        <v>130934.4875</v>
      </c>
      <c r="I162" s="6">
        <v>0</v>
      </c>
      <c r="J162" s="6">
        <f t="shared" si="26"/>
        <v>-3928.03</v>
      </c>
      <c r="K162" s="6"/>
      <c r="L162" s="36">
        <f t="shared" si="27"/>
        <v>127006.4575</v>
      </c>
    </row>
    <row r="163" spans="1:12" ht="12.75">
      <c r="A163" s="1" t="s">
        <v>29</v>
      </c>
      <c r="B163" s="1" t="s">
        <v>30</v>
      </c>
      <c r="C163" s="16"/>
      <c r="D163" s="9">
        <v>300</v>
      </c>
      <c r="E163" s="9"/>
      <c r="F163" s="10">
        <v>6517.14</v>
      </c>
      <c r="G163" s="4">
        <f t="shared" si="24"/>
        <v>1955142</v>
      </c>
      <c r="H163" s="5">
        <f t="shared" si="28"/>
        <v>162928.5</v>
      </c>
      <c r="I163" s="6">
        <v>0</v>
      </c>
      <c r="J163" s="6">
        <f t="shared" si="26"/>
        <v>-4887.86</v>
      </c>
      <c r="K163" s="6"/>
      <c r="L163" s="36">
        <f t="shared" si="27"/>
        <v>158040.64</v>
      </c>
    </row>
    <row r="164" spans="1:12" ht="12.75">
      <c r="A164" s="17" t="s">
        <v>29</v>
      </c>
      <c r="B164" s="17" t="s">
        <v>31</v>
      </c>
      <c r="C164" s="16"/>
      <c r="D164" s="9">
        <v>168</v>
      </c>
      <c r="E164" s="9"/>
      <c r="F164" s="10">
        <v>6517.14</v>
      </c>
      <c r="G164" s="4">
        <f t="shared" si="24"/>
        <v>1094879.52</v>
      </c>
      <c r="H164" s="5">
        <f t="shared" si="28"/>
        <v>91239.96</v>
      </c>
      <c r="I164" s="6">
        <v>0</v>
      </c>
      <c r="J164" s="6">
        <f t="shared" si="26"/>
        <v>-2737.2</v>
      </c>
      <c r="K164" s="6"/>
      <c r="L164" s="36">
        <f t="shared" si="27"/>
        <v>88502.76000000001</v>
      </c>
    </row>
    <row r="165" spans="1:12" ht="12.75">
      <c r="A165" s="1" t="s">
        <v>32</v>
      </c>
      <c r="B165" s="1" t="s">
        <v>33</v>
      </c>
      <c r="C165" s="16"/>
      <c r="D165" s="9">
        <v>269.5</v>
      </c>
      <c r="E165" s="9"/>
      <c r="F165" s="10">
        <v>6310.81</v>
      </c>
      <c r="G165" s="4">
        <f t="shared" si="24"/>
        <v>1700763.3</v>
      </c>
      <c r="H165" s="5">
        <f t="shared" si="28"/>
        <v>141730.275</v>
      </c>
      <c r="I165" s="6">
        <v>0</v>
      </c>
      <c r="J165" s="6">
        <f t="shared" si="26"/>
        <v>-4251.91</v>
      </c>
      <c r="K165" s="6">
        <v>-40795.83</v>
      </c>
      <c r="L165" s="36">
        <f t="shared" si="27"/>
        <v>96682.53499999999</v>
      </c>
    </row>
    <row r="166" spans="1:12" ht="12.75">
      <c r="A166" s="1" t="s">
        <v>32</v>
      </c>
      <c r="B166" s="1" t="s">
        <v>49</v>
      </c>
      <c r="C166" s="16"/>
      <c r="D166" s="9">
        <v>329</v>
      </c>
      <c r="E166" s="9"/>
      <c r="F166" s="10">
        <v>6310.81</v>
      </c>
      <c r="G166" s="4">
        <f t="shared" si="24"/>
        <v>2076256.49</v>
      </c>
      <c r="H166" s="5">
        <f t="shared" si="28"/>
        <v>173021.3742</v>
      </c>
      <c r="I166" s="6">
        <v>0</v>
      </c>
      <c r="J166" s="6">
        <f t="shared" si="26"/>
        <v>-5190.64</v>
      </c>
      <c r="K166" s="6"/>
      <c r="L166" s="36">
        <f t="shared" si="27"/>
        <v>167830.73419999998</v>
      </c>
    </row>
    <row r="167" spans="1:12" ht="12.75">
      <c r="A167" s="1" t="s">
        <v>32</v>
      </c>
      <c r="B167" s="1" t="s">
        <v>34</v>
      </c>
      <c r="C167" s="16"/>
      <c r="D167" s="9">
        <v>195</v>
      </c>
      <c r="E167" s="13"/>
      <c r="F167" s="25">
        <v>6067.98</v>
      </c>
      <c r="G167" s="4">
        <f t="shared" si="24"/>
        <v>1183256.1</v>
      </c>
      <c r="H167" s="5">
        <f t="shared" si="28"/>
        <v>98604.675</v>
      </c>
      <c r="I167" s="6">
        <v>0</v>
      </c>
      <c r="J167" s="6">
        <f t="shared" si="26"/>
        <v>-2958.14</v>
      </c>
      <c r="K167" s="6"/>
      <c r="L167" s="36">
        <f t="shared" si="27"/>
        <v>95646.535</v>
      </c>
    </row>
    <row r="168" spans="1:12" ht="12.75">
      <c r="A168" s="1" t="s">
        <v>32</v>
      </c>
      <c r="B168" s="1" t="s">
        <v>35</v>
      </c>
      <c r="C168" s="16"/>
      <c r="D168" s="9">
        <v>294</v>
      </c>
      <c r="E168" s="9"/>
      <c r="F168" s="25">
        <v>6067.98</v>
      </c>
      <c r="G168" s="4">
        <f t="shared" si="24"/>
        <v>1783986.12</v>
      </c>
      <c r="H168" s="5">
        <f t="shared" si="28"/>
        <v>148665.51</v>
      </c>
      <c r="I168" s="6">
        <v>0</v>
      </c>
      <c r="J168" s="6">
        <f t="shared" si="26"/>
        <v>-4459.97</v>
      </c>
      <c r="K168" s="6"/>
      <c r="L168" s="36">
        <f t="shared" si="27"/>
        <v>144205.54</v>
      </c>
    </row>
    <row r="169" spans="1:12" ht="12.75">
      <c r="A169" s="1" t="s">
        <v>32</v>
      </c>
      <c r="B169" s="1" t="s">
        <v>40</v>
      </c>
      <c r="C169" s="16"/>
      <c r="D169" s="9">
        <v>350</v>
      </c>
      <c r="E169" s="9"/>
      <c r="F169" s="8">
        <v>6310.81</v>
      </c>
      <c r="G169" s="4">
        <f t="shared" si="24"/>
        <v>2208783.5</v>
      </c>
      <c r="H169" s="5">
        <f t="shared" si="28"/>
        <v>184065.2917</v>
      </c>
      <c r="I169" s="6">
        <v>0</v>
      </c>
      <c r="J169" s="6">
        <f t="shared" si="26"/>
        <v>-5521.96</v>
      </c>
      <c r="K169" s="6"/>
      <c r="L169" s="36">
        <f t="shared" si="27"/>
        <v>178543.3317</v>
      </c>
    </row>
    <row r="170" spans="1:12" ht="12.75">
      <c r="A170" s="1" t="s">
        <v>36</v>
      </c>
      <c r="B170" s="1" t="s">
        <v>37</v>
      </c>
      <c r="C170" s="16"/>
      <c r="D170" s="14">
        <v>732.7</v>
      </c>
      <c r="E170" s="15"/>
      <c r="F170" s="10">
        <v>6310.81</v>
      </c>
      <c r="G170" s="4">
        <f t="shared" si="24"/>
        <v>4623930.49</v>
      </c>
      <c r="H170" s="5">
        <f t="shared" si="28"/>
        <v>385327.5408</v>
      </c>
      <c r="I170" s="6">
        <v>0</v>
      </c>
      <c r="J170" s="6">
        <f t="shared" si="26"/>
        <v>-11559.83</v>
      </c>
      <c r="K170" s="6">
        <v>-60507.3</v>
      </c>
      <c r="L170" s="36">
        <f t="shared" si="27"/>
        <v>313260.4108</v>
      </c>
    </row>
    <row r="171" spans="1:12" ht="12.75">
      <c r="A171" s="17" t="s">
        <v>38</v>
      </c>
      <c r="B171" s="17" t="s">
        <v>39</v>
      </c>
      <c r="C171" s="16"/>
      <c r="D171" s="14">
        <v>160</v>
      </c>
      <c r="E171" s="15"/>
      <c r="F171" s="10">
        <v>6592.65</v>
      </c>
      <c r="G171" s="4">
        <f t="shared" si="24"/>
        <v>1054824</v>
      </c>
      <c r="H171" s="5">
        <f t="shared" si="28"/>
        <v>87902</v>
      </c>
      <c r="I171" s="6">
        <v>0</v>
      </c>
      <c r="J171" s="6">
        <f t="shared" si="26"/>
        <v>-2637.06</v>
      </c>
      <c r="K171" s="6"/>
      <c r="L171" s="36">
        <f t="shared" si="27"/>
        <v>85264.94</v>
      </c>
    </row>
    <row r="172" spans="1:12" ht="12.75">
      <c r="A172" s="16"/>
      <c r="B172" s="16"/>
      <c r="C172" s="16"/>
      <c r="D172" s="20"/>
      <c r="E172" s="16"/>
      <c r="F172" s="16"/>
      <c r="G172" s="16"/>
      <c r="H172" s="16"/>
      <c r="I172" s="16"/>
      <c r="J172" s="16"/>
      <c r="K172" s="16"/>
      <c r="L172" s="16"/>
    </row>
    <row r="173" spans="1:12" ht="12.75">
      <c r="A173" s="21"/>
      <c r="B173" s="21"/>
      <c r="C173" s="21"/>
      <c r="D173" s="22">
        <f>SUM(D145:D172)</f>
        <v>10741.1</v>
      </c>
      <c r="E173" s="21"/>
      <c r="F173" s="21"/>
      <c r="G173" s="21">
        <f aca="true" t="shared" si="29" ref="G173:L173">SUM(G145:G172)</f>
        <v>70495121.39999999</v>
      </c>
      <c r="H173" s="21">
        <f t="shared" si="29"/>
        <v>5874593.4399</v>
      </c>
      <c r="I173" s="21">
        <f t="shared" si="29"/>
        <v>0</v>
      </c>
      <c r="J173" s="21">
        <f t="shared" si="29"/>
        <v>-176237.84000000003</v>
      </c>
      <c r="K173" s="21">
        <f t="shared" si="29"/>
        <v>-471653.24</v>
      </c>
      <c r="L173" s="21">
        <f t="shared" si="29"/>
        <v>5226702.3599000005</v>
      </c>
    </row>
    <row r="175" spans="1:2" ht="39.75" customHeight="1">
      <c r="A175" s="28" t="s">
        <v>55</v>
      </c>
      <c r="B175" s="29"/>
    </row>
    <row r="178" spans="1:10" ht="12.75">
      <c r="A178" s="16" t="s">
        <v>42</v>
      </c>
      <c r="B178" s="16" t="s">
        <v>43</v>
      </c>
      <c r="C178" s="16"/>
      <c r="H178" s="21">
        <f aca="true" t="shared" si="30" ref="H178:H204">H5+H40+H75+H110+H145</f>
        <v>1204216.2</v>
      </c>
      <c r="J178" s="21">
        <f aca="true" t="shared" si="31" ref="J178:J204">J5+J40+J75+J110+J145</f>
        <v>-36126.5</v>
      </c>
    </row>
    <row r="179" spans="1:10" ht="12.75">
      <c r="A179" s="1" t="s">
        <v>8</v>
      </c>
      <c r="B179" s="1" t="s">
        <v>9</v>
      </c>
      <c r="C179" s="16"/>
      <c r="H179" s="21">
        <f t="shared" si="30"/>
        <v>5632369.649999999</v>
      </c>
      <c r="J179" s="21">
        <f t="shared" si="31"/>
        <v>-168971.1</v>
      </c>
    </row>
    <row r="180" spans="1:10" ht="12.75">
      <c r="A180" s="17" t="s">
        <v>10</v>
      </c>
      <c r="B180" s="17" t="s">
        <v>11</v>
      </c>
      <c r="C180" s="16"/>
      <c r="H180" s="21">
        <f t="shared" si="30"/>
        <v>1967659.3016</v>
      </c>
      <c r="J180" s="21">
        <f t="shared" si="31"/>
        <v>-59029.799999999996</v>
      </c>
    </row>
    <row r="181" spans="1:10" ht="12.75">
      <c r="A181" s="1" t="s">
        <v>12</v>
      </c>
      <c r="B181" s="1" t="s">
        <v>13</v>
      </c>
      <c r="C181" s="16"/>
      <c r="H181" s="21">
        <f t="shared" si="30"/>
        <v>2004834.255</v>
      </c>
      <c r="J181" s="21">
        <f t="shared" si="31"/>
        <v>-60145.05</v>
      </c>
    </row>
    <row r="182" spans="1:10" ht="12.75">
      <c r="A182" s="15" t="s">
        <v>14</v>
      </c>
      <c r="B182" s="15" t="s">
        <v>15</v>
      </c>
      <c r="C182" s="18"/>
      <c r="H182" s="21">
        <f t="shared" si="30"/>
        <v>771474.1566000001</v>
      </c>
      <c r="J182" s="21">
        <f t="shared" si="31"/>
        <v>-23144.25</v>
      </c>
    </row>
    <row r="183" spans="1:10" ht="12.75">
      <c r="A183" s="15" t="s">
        <v>14</v>
      </c>
      <c r="B183" s="15" t="s">
        <v>16</v>
      </c>
      <c r="C183" s="19"/>
      <c r="H183" s="21">
        <f t="shared" si="30"/>
        <v>956627.9566000002</v>
      </c>
      <c r="J183" s="21">
        <f t="shared" si="31"/>
        <v>-28698.850000000002</v>
      </c>
    </row>
    <row r="184" spans="1:10" ht="12.75">
      <c r="A184" s="15" t="s">
        <v>44</v>
      </c>
      <c r="B184" s="15" t="s">
        <v>45</v>
      </c>
      <c r="C184" s="19"/>
      <c r="H184" s="21">
        <f t="shared" si="30"/>
        <v>251339.36999999997</v>
      </c>
      <c r="J184" s="21">
        <f t="shared" si="31"/>
        <v>-7540.2</v>
      </c>
    </row>
    <row r="185" spans="1:10" ht="12.75">
      <c r="A185" s="1" t="s">
        <v>17</v>
      </c>
      <c r="B185" s="1" t="s">
        <v>18</v>
      </c>
      <c r="C185" s="18"/>
      <c r="H185" s="21">
        <f t="shared" si="30"/>
        <v>870867.6584</v>
      </c>
      <c r="J185" s="21">
        <f t="shared" si="31"/>
        <v>-26126.05</v>
      </c>
    </row>
    <row r="186" spans="1:10" ht="12.75">
      <c r="A186" s="17" t="s">
        <v>19</v>
      </c>
      <c r="B186" s="17" t="s">
        <v>20</v>
      </c>
      <c r="C186" s="18"/>
      <c r="H186" s="21">
        <f t="shared" si="30"/>
        <v>180525.54499999998</v>
      </c>
      <c r="J186" s="21">
        <f t="shared" si="31"/>
        <v>-5415.75</v>
      </c>
    </row>
    <row r="187" spans="1:10" ht="12.75">
      <c r="A187" s="1" t="s">
        <v>21</v>
      </c>
      <c r="B187" s="40" t="s">
        <v>22</v>
      </c>
      <c r="C187" s="40"/>
      <c r="H187" s="21">
        <f t="shared" si="30"/>
        <v>1011194.4934</v>
      </c>
      <c r="J187" s="21">
        <f t="shared" si="31"/>
        <v>-30335.85</v>
      </c>
    </row>
    <row r="188" spans="1:10" ht="12.75">
      <c r="A188" s="1" t="s">
        <v>21</v>
      </c>
      <c r="B188" s="1" t="s">
        <v>23</v>
      </c>
      <c r="C188" s="18"/>
      <c r="H188" s="21">
        <f t="shared" si="30"/>
        <v>760974.0516</v>
      </c>
      <c r="J188" s="21">
        <f t="shared" si="31"/>
        <v>-22829.2</v>
      </c>
    </row>
    <row r="189" spans="1:10" ht="12.75">
      <c r="A189" s="1" t="s">
        <v>21</v>
      </c>
      <c r="B189" s="11" t="s">
        <v>24</v>
      </c>
      <c r="C189" s="16"/>
      <c r="H189" s="21">
        <f t="shared" si="30"/>
        <v>664902.4450000001</v>
      </c>
      <c r="J189" s="21">
        <f t="shared" si="31"/>
        <v>-19947.05</v>
      </c>
    </row>
    <row r="190" spans="1:10" ht="12.75">
      <c r="A190" s="1" t="s">
        <v>21</v>
      </c>
      <c r="B190" s="1" t="s">
        <v>25</v>
      </c>
      <c r="C190" s="16"/>
      <c r="H190" s="21">
        <f t="shared" si="30"/>
        <v>1393309.8466</v>
      </c>
      <c r="J190" s="21">
        <f t="shared" si="31"/>
        <v>-41799.3</v>
      </c>
    </row>
    <row r="191" spans="1:10" ht="12.75">
      <c r="A191" s="1" t="s">
        <v>21</v>
      </c>
      <c r="B191" s="1" t="s">
        <v>26</v>
      </c>
      <c r="C191" s="16"/>
      <c r="H191" s="21">
        <f t="shared" si="30"/>
        <v>1899721.25</v>
      </c>
      <c r="J191" s="21">
        <f t="shared" si="31"/>
        <v>-56991.65</v>
      </c>
    </row>
    <row r="192" spans="1:10" ht="12.75">
      <c r="A192" s="1" t="s">
        <v>21</v>
      </c>
      <c r="B192" s="1" t="s">
        <v>46</v>
      </c>
      <c r="C192" s="16"/>
      <c r="H192" s="21">
        <f t="shared" si="30"/>
        <v>792997.9416</v>
      </c>
      <c r="J192" s="21">
        <f t="shared" si="31"/>
        <v>-23789.949999999997</v>
      </c>
    </row>
    <row r="193" spans="1:10" ht="12.75">
      <c r="A193" s="1" t="s">
        <v>21</v>
      </c>
      <c r="B193" s="1" t="s">
        <v>47</v>
      </c>
      <c r="C193" s="16"/>
      <c r="H193" s="21">
        <f t="shared" si="30"/>
        <v>339235.945</v>
      </c>
      <c r="J193" s="21">
        <f t="shared" si="31"/>
        <v>-10177.1</v>
      </c>
    </row>
    <row r="194" spans="1:10" ht="12.75">
      <c r="A194" s="1" t="s">
        <v>21</v>
      </c>
      <c r="B194" s="1" t="s">
        <v>48</v>
      </c>
      <c r="C194" s="16"/>
      <c r="H194" s="21">
        <f t="shared" si="30"/>
        <v>648619.105</v>
      </c>
      <c r="J194" s="21">
        <f t="shared" si="31"/>
        <v>-19458.55</v>
      </c>
    </row>
    <row r="195" spans="1:10" ht="12.75">
      <c r="A195" s="1" t="s">
        <v>27</v>
      </c>
      <c r="B195" s="1" t="s">
        <v>28</v>
      </c>
      <c r="C195" s="16"/>
      <c r="H195" s="21">
        <f t="shared" si="30"/>
        <v>654672.4450000001</v>
      </c>
      <c r="J195" s="21">
        <f t="shared" si="31"/>
        <v>-19640.15</v>
      </c>
    </row>
    <row r="196" spans="1:10" ht="12.75">
      <c r="A196" s="1" t="s">
        <v>29</v>
      </c>
      <c r="B196" s="1" t="s">
        <v>30</v>
      </c>
      <c r="C196" s="16"/>
      <c r="H196" s="21">
        <f t="shared" si="30"/>
        <v>814642.5</v>
      </c>
      <c r="J196" s="21">
        <f t="shared" si="31"/>
        <v>-24439.3</v>
      </c>
    </row>
    <row r="197" spans="1:10" ht="12.75">
      <c r="A197" s="17" t="s">
        <v>29</v>
      </c>
      <c r="B197" s="17" t="s">
        <v>31</v>
      </c>
      <c r="C197" s="16"/>
      <c r="H197" s="21">
        <f t="shared" si="30"/>
        <v>456199.80000000005</v>
      </c>
      <c r="J197" s="21">
        <f t="shared" si="31"/>
        <v>-13686</v>
      </c>
    </row>
    <row r="198" spans="1:10" ht="12.75">
      <c r="A198" s="1" t="s">
        <v>32</v>
      </c>
      <c r="B198" s="1" t="s">
        <v>33</v>
      </c>
      <c r="C198" s="16"/>
      <c r="H198" s="21">
        <f t="shared" si="30"/>
        <v>708656.78</v>
      </c>
      <c r="J198" s="21">
        <f t="shared" si="31"/>
        <v>-21259.71</v>
      </c>
    </row>
    <row r="199" spans="1:10" ht="12.75">
      <c r="A199" s="1" t="s">
        <v>32</v>
      </c>
      <c r="B199" s="1" t="s">
        <v>49</v>
      </c>
      <c r="C199" s="16"/>
      <c r="H199" s="21">
        <f t="shared" si="30"/>
        <v>865113.4384</v>
      </c>
      <c r="J199" s="21">
        <f t="shared" si="31"/>
        <v>-25953.399999999998</v>
      </c>
    </row>
    <row r="200" spans="1:10" ht="12.75">
      <c r="A200" s="1" t="s">
        <v>32</v>
      </c>
      <c r="B200" s="1" t="s">
        <v>34</v>
      </c>
      <c r="C200" s="16"/>
      <c r="H200" s="21">
        <f t="shared" si="30"/>
        <v>493023.38999999996</v>
      </c>
      <c r="J200" s="21">
        <f t="shared" si="31"/>
        <v>-14790.699999999999</v>
      </c>
    </row>
    <row r="201" spans="1:10" ht="12.75">
      <c r="A201" s="1" t="s">
        <v>32</v>
      </c>
      <c r="B201" s="1" t="s">
        <v>35</v>
      </c>
      <c r="C201" s="16"/>
      <c r="H201" s="21">
        <f t="shared" si="30"/>
        <v>743327.55</v>
      </c>
      <c r="J201" s="21">
        <f t="shared" si="31"/>
        <v>-22299.850000000002</v>
      </c>
    </row>
    <row r="202" spans="1:10" ht="12.75">
      <c r="A202" s="1" t="s">
        <v>32</v>
      </c>
      <c r="B202" s="1" t="s">
        <v>40</v>
      </c>
      <c r="C202" s="16"/>
      <c r="H202" s="21">
        <f t="shared" si="30"/>
        <v>920333.4534</v>
      </c>
      <c r="J202" s="21">
        <f t="shared" si="31"/>
        <v>-27610.01</v>
      </c>
    </row>
    <row r="203" spans="1:10" ht="12.75">
      <c r="A203" s="1" t="s">
        <v>36</v>
      </c>
      <c r="B203" s="1" t="s">
        <v>37</v>
      </c>
      <c r="C203" s="16"/>
      <c r="H203" s="21">
        <f t="shared" si="30"/>
        <v>1926652.3616000002</v>
      </c>
      <c r="J203" s="21">
        <f t="shared" si="31"/>
        <v>-57799.590000000004</v>
      </c>
    </row>
    <row r="204" spans="1:10" ht="12.75">
      <c r="A204" s="17" t="s">
        <v>38</v>
      </c>
      <c r="B204" s="17" t="s">
        <v>39</v>
      </c>
      <c r="C204" s="16"/>
      <c r="H204" s="21">
        <f t="shared" si="30"/>
        <v>439510</v>
      </c>
      <c r="J204" s="21">
        <f t="shared" si="31"/>
        <v>-13185.3</v>
      </c>
    </row>
    <row r="205" ht="12.75">
      <c r="J205" s="21"/>
    </row>
    <row r="206" ht="12.75">
      <c r="J206" s="21"/>
    </row>
    <row r="208" spans="1:12" ht="51">
      <c r="A208" s="28" t="s">
        <v>56</v>
      </c>
      <c r="B208" s="29"/>
      <c r="C208" s="29"/>
      <c r="D208" s="30" t="s">
        <v>0</v>
      </c>
      <c r="E208" s="30" t="s">
        <v>1</v>
      </c>
      <c r="F208" s="30" t="s">
        <v>2</v>
      </c>
      <c r="G208" s="30" t="s">
        <v>3</v>
      </c>
      <c r="H208" s="30" t="s">
        <v>4</v>
      </c>
      <c r="I208" s="30" t="s">
        <v>5</v>
      </c>
      <c r="J208" s="30" t="s">
        <v>6</v>
      </c>
      <c r="K208" s="30" t="s">
        <v>41</v>
      </c>
      <c r="L208" s="30" t="s">
        <v>7</v>
      </c>
    </row>
    <row r="209" spans="1:12" ht="12.75">
      <c r="A209" s="16"/>
      <c r="B209" s="16"/>
      <c r="C209" s="16"/>
      <c r="D209" s="32"/>
      <c r="E209" s="32"/>
      <c r="F209" s="27"/>
      <c r="G209" s="27"/>
      <c r="H209" s="27"/>
      <c r="I209" s="27"/>
      <c r="J209" s="27"/>
      <c r="K209" s="27"/>
      <c r="L209" s="15"/>
    </row>
    <row r="210" spans="1:12" ht="12.75">
      <c r="A210" s="16"/>
      <c r="B210" s="16"/>
      <c r="C210" s="16"/>
      <c r="D210" s="32"/>
      <c r="E210" s="32"/>
      <c r="F210" s="27"/>
      <c r="G210" s="27"/>
      <c r="H210" s="27"/>
      <c r="I210" s="27"/>
      <c r="J210" s="27"/>
      <c r="K210" s="27"/>
      <c r="L210" s="15"/>
    </row>
    <row r="211" spans="1:12" ht="12.75">
      <c r="A211" s="16" t="s">
        <v>42</v>
      </c>
      <c r="B211" s="16" t="s">
        <v>43</v>
      </c>
      <c r="C211" s="16"/>
      <c r="D211" s="35">
        <v>305</v>
      </c>
      <c r="E211" s="32"/>
      <c r="F211" s="27">
        <v>6831.72</v>
      </c>
      <c r="G211" s="27">
        <f aca="true" t="shared" si="32" ref="G211:G237">ROUND(D211*F211,2)</f>
        <v>2083674.6</v>
      </c>
      <c r="H211" s="5">
        <f>(G211/2)-H178</f>
        <v>-162378.8999999999</v>
      </c>
      <c r="I211" s="6">
        <v>0</v>
      </c>
      <c r="J211" s="6">
        <f>(G211*-0.03/2)-J178</f>
        <v>4871.381000000001</v>
      </c>
      <c r="K211" s="27"/>
      <c r="L211" s="36">
        <f>H211+I211+J211+K211</f>
        <v>-157507.5189999999</v>
      </c>
    </row>
    <row r="212" spans="1:12" ht="12.75">
      <c r="A212" s="1" t="s">
        <v>8</v>
      </c>
      <c r="B212" s="1" t="s">
        <v>9</v>
      </c>
      <c r="C212" s="16"/>
      <c r="D212" s="2">
        <v>2060.4</v>
      </c>
      <c r="E212" s="2"/>
      <c r="F212" s="3">
        <v>6438.79</v>
      </c>
      <c r="G212" s="4">
        <f t="shared" si="32"/>
        <v>13266482.92</v>
      </c>
      <c r="H212" s="5">
        <f>(G212/2)-H179</f>
        <v>1000871.8100000005</v>
      </c>
      <c r="I212" s="6">
        <v>0</v>
      </c>
      <c r="J212" s="6">
        <f aca="true" t="shared" si="33" ref="J212:J237">(G212*-0.03/2)-J179</f>
        <v>-30026.14379999999</v>
      </c>
      <c r="K212" s="6">
        <v>-175383.13</v>
      </c>
      <c r="L212" s="36">
        <f>H212+I212+J212+K212</f>
        <v>795462.5362000006</v>
      </c>
    </row>
    <row r="213" spans="1:12" ht="12.75">
      <c r="A213" s="17" t="s">
        <v>10</v>
      </c>
      <c r="B213" s="17" t="s">
        <v>11</v>
      </c>
      <c r="C213" s="16"/>
      <c r="D213" s="2">
        <v>759.2</v>
      </c>
      <c r="E213" s="2"/>
      <c r="F213" s="3">
        <v>6953</v>
      </c>
      <c r="G213" s="4">
        <f t="shared" si="32"/>
        <v>5278717.6</v>
      </c>
      <c r="H213" s="5">
        <f>(G213/2)-H180</f>
        <v>671699.4983999999</v>
      </c>
      <c r="I213" s="6">
        <v>0</v>
      </c>
      <c r="J213" s="6">
        <f t="shared" si="33"/>
        <v>-20150.964</v>
      </c>
      <c r="K213" s="6">
        <v>-65021.78</v>
      </c>
      <c r="L213" s="36">
        <f>H213+I213+J213+K213</f>
        <v>586526.7543999999</v>
      </c>
    </row>
    <row r="214" spans="1:12" ht="12.75">
      <c r="A214" s="1" t="s">
        <v>12</v>
      </c>
      <c r="B214" s="1" t="s">
        <v>13</v>
      </c>
      <c r="C214" s="16"/>
      <c r="D214" s="7">
        <v>748.6</v>
      </c>
      <c r="E214" s="7"/>
      <c r="F214" s="8">
        <v>6346.42</v>
      </c>
      <c r="G214" s="4">
        <f t="shared" si="32"/>
        <v>4750930.01</v>
      </c>
      <c r="H214" s="5">
        <f aca="true" t="shared" si="34" ref="H214:H237">(G214/2)-H181</f>
        <v>370630.75</v>
      </c>
      <c r="I214" s="6">
        <v>0</v>
      </c>
      <c r="J214" s="6">
        <f t="shared" si="33"/>
        <v>-11118.900149999987</v>
      </c>
      <c r="K214" s="6">
        <v>-68541.04</v>
      </c>
      <c r="L214" s="36">
        <f aca="true" t="shared" si="35" ref="L214:L237">H214+I214+J214+K214</f>
        <v>290970.80985</v>
      </c>
    </row>
    <row r="215" spans="1:12" ht="12.75">
      <c r="A215" s="15" t="s">
        <v>14</v>
      </c>
      <c r="B215" s="15" t="s">
        <v>15</v>
      </c>
      <c r="C215" s="18"/>
      <c r="D215" s="23">
        <v>279</v>
      </c>
      <c r="E215" s="24"/>
      <c r="F215" s="25">
        <v>6840.53</v>
      </c>
      <c r="G215" s="4">
        <f t="shared" si="32"/>
        <v>1908507.87</v>
      </c>
      <c r="H215" s="5">
        <f t="shared" si="34"/>
        <v>182779.77839999995</v>
      </c>
      <c r="I215" s="6">
        <v>0</v>
      </c>
      <c r="J215" s="6">
        <f t="shared" si="33"/>
        <v>-5483.368050000001</v>
      </c>
      <c r="K215" s="27"/>
      <c r="L215" s="36">
        <f t="shared" si="35"/>
        <v>177296.41034999996</v>
      </c>
    </row>
    <row r="216" spans="1:12" ht="12.75">
      <c r="A216" s="15" t="s">
        <v>14</v>
      </c>
      <c r="B216" s="15" t="s">
        <v>16</v>
      </c>
      <c r="C216" s="19"/>
      <c r="D216" s="23">
        <v>332.2</v>
      </c>
      <c r="E216" s="23"/>
      <c r="F216" s="25">
        <v>6840.53</v>
      </c>
      <c r="G216" s="4">
        <f t="shared" si="32"/>
        <v>2272424.07</v>
      </c>
      <c r="H216" s="5">
        <f t="shared" si="34"/>
        <v>179584.07839999977</v>
      </c>
      <c r="I216" s="6">
        <v>0</v>
      </c>
      <c r="J216" s="6">
        <f t="shared" si="33"/>
        <v>-5387.511049999997</v>
      </c>
      <c r="K216" s="27"/>
      <c r="L216" s="36">
        <f t="shared" si="35"/>
        <v>174196.56734999976</v>
      </c>
    </row>
    <row r="217" spans="1:12" ht="12.75">
      <c r="A217" s="15" t="s">
        <v>44</v>
      </c>
      <c r="B217" s="15" t="s">
        <v>45</v>
      </c>
      <c r="C217" s="19"/>
      <c r="D217" s="23">
        <v>0</v>
      </c>
      <c r="E217" s="23"/>
      <c r="F217" s="25">
        <v>0</v>
      </c>
      <c r="G217" s="4">
        <f t="shared" si="32"/>
        <v>0</v>
      </c>
      <c r="H217" s="5">
        <f t="shared" si="34"/>
        <v>-251339.36999999997</v>
      </c>
      <c r="I217" s="6">
        <v>0</v>
      </c>
      <c r="J217" s="6">
        <f t="shared" si="33"/>
        <v>7540.2</v>
      </c>
      <c r="K217" s="27"/>
      <c r="L217" s="36">
        <f t="shared" si="35"/>
        <v>-243799.16999999995</v>
      </c>
    </row>
    <row r="218" spans="1:12" ht="12.75">
      <c r="A218" s="1" t="s">
        <v>17</v>
      </c>
      <c r="B218" s="1" t="s">
        <v>18</v>
      </c>
      <c r="C218" s="18"/>
      <c r="D218" s="7">
        <v>278</v>
      </c>
      <c r="E218" s="7"/>
      <c r="F218" s="8">
        <v>6832.62</v>
      </c>
      <c r="G218" s="4">
        <f t="shared" si="32"/>
        <v>1899468.36</v>
      </c>
      <c r="H218" s="5">
        <f t="shared" si="34"/>
        <v>78866.5216000001</v>
      </c>
      <c r="I218" s="6">
        <v>0</v>
      </c>
      <c r="J218" s="6">
        <f t="shared" si="33"/>
        <v>-2365.975400000003</v>
      </c>
      <c r="K218" s="6"/>
      <c r="L218" s="36">
        <f t="shared" si="35"/>
        <v>76500.5462000001</v>
      </c>
    </row>
    <row r="219" spans="1:12" ht="12.75">
      <c r="A219" s="17" t="s">
        <v>19</v>
      </c>
      <c r="B219" s="17" t="s">
        <v>20</v>
      </c>
      <c r="C219" s="18"/>
      <c r="D219" s="7">
        <v>54.6</v>
      </c>
      <c r="E219" s="7"/>
      <c r="F219" s="8">
        <v>7410.11</v>
      </c>
      <c r="G219" s="4">
        <f t="shared" si="32"/>
        <v>404592.01</v>
      </c>
      <c r="H219" s="5">
        <f t="shared" si="34"/>
        <v>21770.46000000002</v>
      </c>
      <c r="I219" s="6">
        <v>0</v>
      </c>
      <c r="J219" s="6">
        <f t="shared" si="33"/>
        <v>-653.13015</v>
      </c>
      <c r="K219" s="6"/>
      <c r="L219" s="36">
        <f t="shared" si="35"/>
        <v>21117.32985000002</v>
      </c>
    </row>
    <row r="220" spans="1:12" ht="12.75">
      <c r="A220" s="1" t="s">
        <v>21</v>
      </c>
      <c r="B220" s="40" t="s">
        <v>22</v>
      </c>
      <c r="C220" s="40"/>
      <c r="D220" s="9">
        <v>282.8</v>
      </c>
      <c r="E220" s="9"/>
      <c r="F220" s="10">
        <v>6468.17</v>
      </c>
      <c r="G220" s="4">
        <f t="shared" si="32"/>
        <v>1829198.48</v>
      </c>
      <c r="H220" s="5">
        <f t="shared" si="34"/>
        <v>-96595.25340000005</v>
      </c>
      <c r="I220" s="6">
        <v>0</v>
      </c>
      <c r="J220" s="6">
        <f t="shared" si="33"/>
        <v>2897.872800000001</v>
      </c>
      <c r="K220" s="6">
        <v>-17750</v>
      </c>
      <c r="L220" s="36">
        <f t="shared" si="35"/>
        <v>-111447.38060000005</v>
      </c>
    </row>
    <row r="221" spans="1:12" ht="12.75">
      <c r="A221" s="1" t="s">
        <v>21</v>
      </c>
      <c r="B221" s="1" t="s">
        <v>23</v>
      </c>
      <c r="C221" s="18"/>
      <c r="D221" s="9">
        <v>234</v>
      </c>
      <c r="E221" s="9"/>
      <c r="F221" s="10">
        <v>6468.17</v>
      </c>
      <c r="G221" s="4">
        <f t="shared" si="32"/>
        <v>1513551.78</v>
      </c>
      <c r="H221" s="5">
        <f t="shared" si="34"/>
        <v>-4198.161599999992</v>
      </c>
      <c r="I221" s="6">
        <v>0</v>
      </c>
      <c r="J221" s="6">
        <f t="shared" si="33"/>
        <v>125.9233000000022</v>
      </c>
      <c r="K221" s="6"/>
      <c r="L221" s="36">
        <f t="shared" si="35"/>
        <v>-4072.23829999999</v>
      </c>
    </row>
    <row r="222" spans="1:12" ht="12.75">
      <c r="A222" s="1" t="s">
        <v>21</v>
      </c>
      <c r="B222" s="11" t="s">
        <v>24</v>
      </c>
      <c r="C222" s="16"/>
      <c r="D222" s="12">
        <v>241</v>
      </c>
      <c r="E222" s="12"/>
      <c r="F222" s="10">
        <v>6468.17</v>
      </c>
      <c r="G222" s="4">
        <f t="shared" si="32"/>
        <v>1558828.97</v>
      </c>
      <c r="H222" s="5">
        <f t="shared" si="34"/>
        <v>114512.03999999992</v>
      </c>
      <c r="I222" s="6">
        <v>0</v>
      </c>
      <c r="J222" s="6">
        <f t="shared" si="33"/>
        <v>-3435.384549999999</v>
      </c>
      <c r="K222" s="6"/>
      <c r="L222" s="36">
        <f t="shared" si="35"/>
        <v>111076.65544999992</v>
      </c>
    </row>
    <row r="223" spans="1:12" ht="12.75">
      <c r="A223" s="1" t="s">
        <v>21</v>
      </c>
      <c r="B223" s="1" t="s">
        <v>25</v>
      </c>
      <c r="C223" s="16"/>
      <c r="D223" s="9">
        <v>502.7</v>
      </c>
      <c r="E223" s="9"/>
      <c r="F223" s="10">
        <v>6468.17</v>
      </c>
      <c r="G223" s="4">
        <f t="shared" si="32"/>
        <v>3251549.06</v>
      </c>
      <c r="H223" s="5">
        <f t="shared" si="34"/>
        <v>232464.68339999998</v>
      </c>
      <c r="I223" s="6">
        <v>0</v>
      </c>
      <c r="J223" s="6">
        <f t="shared" si="33"/>
        <v>-6973.935899999997</v>
      </c>
      <c r="K223" s="6">
        <v>-43937.5</v>
      </c>
      <c r="L223" s="36">
        <f t="shared" si="35"/>
        <v>181553.2475</v>
      </c>
    </row>
    <row r="224" spans="1:12" ht="12.75">
      <c r="A224" s="1" t="s">
        <v>21</v>
      </c>
      <c r="B224" s="1" t="s">
        <v>26</v>
      </c>
      <c r="C224" s="16"/>
      <c r="D224" s="9">
        <v>690</v>
      </c>
      <c r="E224" s="9"/>
      <c r="F224" s="10">
        <v>6468.17</v>
      </c>
      <c r="G224" s="4">
        <f t="shared" si="32"/>
        <v>4463037.3</v>
      </c>
      <c r="H224" s="5">
        <f t="shared" si="34"/>
        <v>331797.3999999999</v>
      </c>
      <c r="I224" s="6">
        <v>0</v>
      </c>
      <c r="J224" s="6">
        <f t="shared" si="33"/>
        <v>-9953.909499999987</v>
      </c>
      <c r="K224" s="6"/>
      <c r="L224" s="36">
        <f t="shared" si="35"/>
        <v>321843.4904999999</v>
      </c>
    </row>
    <row r="225" spans="1:12" ht="12.75">
      <c r="A225" s="1" t="s">
        <v>21</v>
      </c>
      <c r="B225" s="1" t="s">
        <v>46</v>
      </c>
      <c r="C225" s="16"/>
      <c r="D225" s="9">
        <v>125.8</v>
      </c>
      <c r="E225" s="9"/>
      <c r="F225" s="10">
        <v>6468.17</v>
      </c>
      <c r="G225" s="4">
        <f t="shared" si="32"/>
        <v>813695.79</v>
      </c>
      <c r="H225" s="5">
        <f t="shared" si="34"/>
        <v>-386150.0466</v>
      </c>
      <c r="I225" s="6">
        <v>0</v>
      </c>
      <c r="J225" s="6">
        <f t="shared" si="33"/>
        <v>11584.513149999997</v>
      </c>
      <c r="K225" s="6"/>
      <c r="L225" s="36">
        <f t="shared" si="35"/>
        <v>-374565.53345</v>
      </c>
    </row>
    <row r="226" spans="1:12" ht="12.75">
      <c r="A226" s="1" t="s">
        <v>21</v>
      </c>
      <c r="B226" s="1" t="s">
        <v>47</v>
      </c>
      <c r="C226" s="16"/>
      <c r="D226" s="9">
        <v>222.1</v>
      </c>
      <c r="E226" s="9"/>
      <c r="F226" s="10">
        <v>6468.17</v>
      </c>
      <c r="G226" s="4">
        <f t="shared" si="32"/>
        <v>1436580.56</v>
      </c>
      <c r="H226" s="5">
        <f t="shared" si="34"/>
        <v>379054.335</v>
      </c>
      <c r="I226" s="6">
        <v>0</v>
      </c>
      <c r="J226" s="6">
        <f t="shared" si="33"/>
        <v>-11371.6084</v>
      </c>
      <c r="K226" s="6"/>
      <c r="L226" s="36">
        <f t="shared" si="35"/>
        <v>367682.7266</v>
      </c>
    </row>
    <row r="227" spans="1:12" ht="12.75">
      <c r="A227" s="1" t="s">
        <v>21</v>
      </c>
      <c r="B227" s="1" t="s">
        <v>48</v>
      </c>
      <c r="C227" s="16"/>
      <c r="D227" s="9">
        <v>181.2</v>
      </c>
      <c r="E227" s="9"/>
      <c r="F227" s="10">
        <v>6468.17</v>
      </c>
      <c r="G227" s="4">
        <f t="shared" si="32"/>
        <v>1172032.4</v>
      </c>
      <c r="H227" s="5">
        <f t="shared" si="34"/>
        <v>-62602.90500000003</v>
      </c>
      <c r="I227" s="6">
        <v>0</v>
      </c>
      <c r="J227" s="6">
        <f t="shared" si="33"/>
        <v>1878.0640000000021</v>
      </c>
      <c r="K227" s="6"/>
      <c r="L227" s="36">
        <f t="shared" si="35"/>
        <v>-60724.84100000003</v>
      </c>
    </row>
    <row r="228" spans="1:12" ht="12.75">
      <c r="A228" s="1" t="s">
        <v>27</v>
      </c>
      <c r="B228" s="1" t="s">
        <v>28</v>
      </c>
      <c r="C228" s="16"/>
      <c r="D228" s="9">
        <v>218.3</v>
      </c>
      <c r="E228" s="9"/>
      <c r="F228" s="10">
        <v>6791.85</v>
      </c>
      <c r="G228" s="4">
        <f t="shared" si="32"/>
        <v>1482660.86</v>
      </c>
      <c r="H228" s="5">
        <f t="shared" si="34"/>
        <v>86657.98499999999</v>
      </c>
      <c r="I228" s="6">
        <v>0</v>
      </c>
      <c r="J228" s="6">
        <f t="shared" si="33"/>
        <v>-2599.762899999998</v>
      </c>
      <c r="K228" s="6"/>
      <c r="L228" s="36">
        <f t="shared" si="35"/>
        <v>84058.22209999998</v>
      </c>
    </row>
    <row r="229" spans="1:12" ht="12.75">
      <c r="A229" s="1" t="s">
        <v>29</v>
      </c>
      <c r="B229" s="1" t="s">
        <v>30</v>
      </c>
      <c r="C229" s="16"/>
      <c r="D229" s="9">
        <v>269</v>
      </c>
      <c r="E229" s="9"/>
      <c r="F229" s="10">
        <v>6468.55</v>
      </c>
      <c r="G229" s="4">
        <f t="shared" si="32"/>
        <v>1740039.95</v>
      </c>
      <c r="H229" s="5">
        <f t="shared" si="34"/>
        <v>55377.47499999998</v>
      </c>
      <c r="I229" s="6">
        <v>0</v>
      </c>
      <c r="J229" s="6">
        <f t="shared" si="33"/>
        <v>-1661.29925</v>
      </c>
      <c r="K229" s="6"/>
      <c r="L229" s="36">
        <f t="shared" si="35"/>
        <v>53716.17574999998</v>
      </c>
    </row>
    <row r="230" spans="1:12" ht="12.75">
      <c r="A230" s="17" t="s">
        <v>29</v>
      </c>
      <c r="B230" s="17" t="s">
        <v>31</v>
      </c>
      <c r="C230" s="16"/>
      <c r="D230" s="9">
        <v>164</v>
      </c>
      <c r="E230" s="9"/>
      <c r="F230" s="10">
        <v>6468.55</v>
      </c>
      <c r="G230" s="4">
        <f t="shared" si="32"/>
        <v>1060842.2</v>
      </c>
      <c r="H230" s="5">
        <f t="shared" si="34"/>
        <v>74221.29999999993</v>
      </c>
      <c r="I230" s="6">
        <v>0</v>
      </c>
      <c r="J230" s="6">
        <f t="shared" si="33"/>
        <v>-2226.632999999998</v>
      </c>
      <c r="K230" s="6"/>
      <c r="L230" s="36">
        <f t="shared" si="35"/>
        <v>71994.66699999993</v>
      </c>
    </row>
    <row r="231" spans="1:12" ht="12.75">
      <c r="A231" s="1" t="s">
        <v>32</v>
      </c>
      <c r="B231" s="1" t="s">
        <v>33</v>
      </c>
      <c r="C231" s="16"/>
      <c r="D231" s="9">
        <v>251.63</v>
      </c>
      <c r="E231" s="9"/>
      <c r="F231" s="10">
        <v>6246.84</v>
      </c>
      <c r="G231" s="4">
        <f t="shared" si="32"/>
        <v>1571892.35</v>
      </c>
      <c r="H231" s="5">
        <f t="shared" si="34"/>
        <v>77289.39500000002</v>
      </c>
      <c r="I231" s="6">
        <v>0</v>
      </c>
      <c r="J231" s="6">
        <f t="shared" si="33"/>
        <v>-2318.6752500000002</v>
      </c>
      <c r="K231" s="6">
        <v>-40795.83</v>
      </c>
      <c r="L231" s="36">
        <f t="shared" si="35"/>
        <v>34174.88975000002</v>
      </c>
    </row>
    <row r="232" spans="1:12" ht="12.75">
      <c r="A232" s="1" t="s">
        <v>32</v>
      </c>
      <c r="B232" s="1" t="s">
        <v>49</v>
      </c>
      <c r="C232" s="16"/>
      <c r="D232" s="9">
        <v>118.13</v>
      </c>
      <c r="E232" s="9"/>
      <c r="F232" s="10">
        <v>6246.84</v>
      </c>
      <c r="G232" s="4">
        <f t="shared" si="32"/>
        <v>737939.21</v>
      </c>
      <c r="H232" s="5">
        <f t="shared" si="34"/>
        <v>-496143.8334</v>
      </c>
      <c r="I232" s="6">
        <v>0</v>
      </c>
      <c r="J232" s="6">
        <f t="shared" si="33"/>
        <v>14884.311849999998</v>
      </c>
      <c r="K232" s="6"/>
      <c r="L232" s="36">
        <f t="shared" si="35"/>
        <v>-481259.52155</v>
      </c>
    </row>
    <row r="233" spans="1:12" ht="12.75">
      <c r="A233" s="1" t="s">
        <v>32</v>
      </c>
      <c r="B233" s="1" t="s">
        <v>34</v>
      </c>
      <c r="C233" s="16"/>
      <c r="D233" s="9">
        <v>181</v>
      </c>
      <c r="E233" s="13">
        <v>6246.84</v>
      </c>
      <c r="F233" s="25">
        <v>6010.62</v>
      </c>
      <c r="G233" s="4">
        <f>ROUND((D233*F233)+(9*2*0.08*E233),2)</f>
        <v>1096917.67</v>
      </c>
      <c r="H233" s="5">
        <f t="shared" si="34"/>
        <v>55435.44500000001</v>
      </c>
      <c r="I233" s="6">
        <v>0</v>
      </c>
      <c r="J233" s="6">
        <f t="shared" si="33"/>
        <v>-1663.0650499999992</v>
      </c>
      <c r="K233" s="6"/>
      <c r="L233" s="36">
        <f t="shared" si="35"/>
        <v>53772.37995000001</v>
      </c>
    </row>
    <row r="234" spans="1:12" ht="12.75">
      <c r="A234" s="1" t="s">
        <v>32</v>
      </c>
      <c r="B234" s="1" t="s">
        <v>35</v>
      </c>
      <c r="C234" s="16"/>
      <c r="D234" s="9">
        <v>324.5</v>
      </c>
      <c r="E234" s="9"/>
      <c r="F234" s="25">
        <v>6010.62</v>
      </c>
      <c r="G234" s="4">
        <f t="shared" si="32"/>
        <v>1950446.19</v>
      </c>
      <c r="H234" s="5">
        <f t="shared" si="34"/>
        <v>231895.54499999993</v>
      </c>
      <c r="I234" s="6">
        <v>0</v>
      </c>
      <c r="J234" s="6">
        <f t="shared" si="33"/>
        <v>-6956.842849999997</v>
      </c>
      <c r="K234" s="6"/>
      <c r="L234" s="36">
        <f t="shared" si="35"/>
        <v>224938.70214999994</v>
      </c>
    </row>
    <row r="235" spans="1:12" ht="12.75">
      <c r="A235" s="1" t="s">
        <v>32</v>
      </c>
      <c r="B235" s="1" t="s">
        <v>40</v>
      </c>
      <c r="C235" s="16"/>
      <c r="D235" s="9">
        <v>327</v>
      </c>
      <c r="E235" s="9"/>
      <c r="F235" s="10">
        <v>6246.84</v>
      </c>
      <c r="G235" s="4">
        <f t="shared" si="32"/>
        <v>2042716.68</v>
      </c>
      <c r="H235" s="5">
        <f t="shared" si="34"/>
        <v>101024.88659999997</v>
      </c>
      <c r="I235" s="6">
        <v>0</v>
      </c>
      <c r="J235" s="6">
        <f t="shared" si="33"/>
        <v>-3030.7402</v>
      </c>
      <c r="K235" s="6"/>
      <c r="L235" s="36">
        <f t="shared" si="35"/>
        <v>97994.14639999997</v>
      </c>
    </row>
    <row r="236" spans="1:12" ht="12.75">
      <c r="A236" s="1" t="s">
        <v>36</v>
      </c>
      <c r="B236" s="1" t="s">
        <v>37</v>
      </c>
      <c r="C236" s="16"/>
      <c r="D236" s="14">
        <v>717.6</v>
      </c>
      <c r="E236" s="15"/>
      <c r="F236" s="10">
        <v>6246.84</v>
      </c>
      <c r="G236" s="4">
        <f t="shared" si="32"/>
        <v>4482732.38</v>
      </c>
      <c r="H236" s="5">
        <f t="shared" si="34"/>
        <v>314713.82839999977</v>
      </c>
      <c r="I236" s="6">
        <v>0</v>
      </c>
      <c r="J236" s="6">
        <f t="shared" si="33"/>
        <v>-9441.395699999986</v>
      </c>
      <c r="K236" s="6">
        <v>-60507.3</v>
      </c>
      <c r="L236" s="36">
        <f t="shared" si="35"/>
        <v>244765.13269999978</v>
      </c>
    </row>
    <row r="237" spans="1:12" ht="12.75">
      <c r="A237" s="17" t="s">
        <v>38</v>
      </c>
      <c r="B237" s="17" t="s">
        <v>39</v>
      </c>
      <c r="C237" s="16"/>
      <c r="D237" s="14">
        <v>158</v>
      </c>
      <c r="E237" s="15"/>
      <c r="F237" s="10">
        <v>6508.38</v>
      </c>
      <c r="G237" s="4">
        <f t="shared" si="32"/>
        <v>1028324.04</v>
      </c>
      <c r="H237" s="5">
        <f t="shared" si="34"/>
        <v>74652.02000000002</v>
      </c>
      <c r="I237" s="6">
        <v>0</v>
      </c>
      <c r="J237" s="6">
        <f t="shared" si="33"/>
        <v>-2239.5606000000007</v>
      </c>
      <c r="K237" s="6"/>
      <c r="L237" s="36">
        <f t="shared" si="35"/>
        <v>72412.45940000002</v>
      </c>
    </row>
    <row r="238" spans="1:12" ht="12.75">
      <c r="A238" s="16"/>
      <c r="B238" s="16"/>
      <c r="C238" s="16"/>
      <c r="D238" s="20"/>
      <c r="E238" s="16"/>
      <c r="F238" s="16"/>
      <c r="G238" s="16"/>
      <c r="H238" s="16"/>
      <c r="I238" s="16"/>
      <c r="J238" s="16"/>
      <c r="K238" s="16"/>
      <c r="L238" s="16"/>
    </row>
    <row r="239" spans="1:12" ht="12.75">
      <c r="A239" s="21"/>
      <c r="B239" s="21"/>
      <c r="C239" s="21"/>
      <c r="D239" s="22">
        <f>SUM(D211:D238)</f>
        <v>10025.76</v>
      </c>
      <c r="E239" s="21"/>
      <c r="F239" s="21"/>
      <c r="G239" s="21">
        <f aca="true" t="shared" si="36" ref="G239:L239">SUM(G211:G238)</f>
        <v>65097783.31</v>
      </c>
      <c r="H239" s="21">
        <f t="shared" si="36"/>
        <v>3175890.7652</v>
      </c>
      <c r="I239" s="21">
        <f t="shared" si="36"/>
        <v>0</v>
      </c>
      <c r="J239" s="21">
        <f t="shared" si="36"/>
        <v>-95276.53964999996</v>
      </c>
      <c r="K239" s="21">
        <f t="shared" si="36"/>
        <v>-471936.58</v>
      </c>
      <c r="L239" s="21">
        <f t="shared" si="36"/>
        <v>2608677.6455500005</v>
      </c>
    </row>
    <row r="243" spans="1:14" ht="63.75">
      <c r="A243" s="28" t="s">
        <v>57</v>
      </c>
      <c r="B243" s="29"/>
      <c r="C243" s="29"/>
      <c r="D243" s="30" t="s">
        <v>0</v>
      </c>
      <c r="E243" s="30" t="s">
        <v>1</v>
      </c>
      <c r="F243" s="30" t="s">
        <v>2</v>
      </c>
      <c r="G243" s="30" t="s">
        <v>3</v>
      </c>
      <c r="H243" s="30" t="s">
        <v>4</v>
      </c>
      <c r="I243" s="30" t="s">
        <v>5</v>
      </c>
      <c r="J243" s="30" t="s">
        <v>6</v>
      </c>
      <c r="K243" s="30" t="s">
        <v>41</v>
      </c>
      <c r="L243" s="30" t="s">
        <v>58</v>
      </c>
      <c r="M243" s="30" t="s">
        <v>59</v>
      </c>
      <c r="N243" s="30" t="s">
        <v>7</v>
      </c>
    </row>
    <row r="244" spans="1:14" ht="12.75">
      <c r="A244" s="16"/>
      <c r="B244" s="16"/>
      <c r="C244" s="16"/>
      <c r="D244" s="32"/>
      <c r="E244" s="32"/>
      <c r="F244" s="27"/>
      <c r="G244" s="27"/>
      <c r="H244" s="27"/>
      <c r="I244" s="27"/>
      <c r="J244" s="27"/>
      <c r="K244" s="27"/>
      <c r="L244" s="27"/>
      <c r="M244" s="27"/>
      <c r="N244" s="15"/>
    </row>
    <row r="245" spans="1:14" ht="12.75">
      <c r="A245" s="16"/>
      <c r="B245" s="16"/>
      <c r="C245" s="16"/>
      <c r="D245" s="32"/>
      <c r="E245" s="32"/>
      <c r="F245" s="27"/>
      <c r="G245" s="27"/>
      <c r="H245" s="27"/>
      <c r="I245" s="27"/>
      <c r="J245" s="27"/>
      <c r="K245" s="27"/>
      <c r="L245" s="27"/>
      <c r="M245" s="27"/>
      <c r="N245" s="15"/>
    </row>
    <row r="246" spans="1:14" ht="12.75">
      <c r="A246" s="16" t="s">
        <v>42</v>
      </c>
      <c r="B246" s="16" t="s">
        <v>43</v>
      </c>
      <c r="C246" s="16"/>
      <c r="D246" s="35">
        <v>305</v>
      </c>
      <c r="E246" s="32"/>
      <c r="F246" s="27">
        <v>6833.14</v>
      </c>
      <c r="G246" s="27">
        <f aca="true" t="shared" si="37" ref="G246:G267">ROUND(D246*F246,2)</f>
        <v>2084107.7</v>
      </c>
      <c r="H246" s="5">
        <f>ROUND(G246/12,2)</f>
        <v>173675.64</v>
      </c>
      <c r="I246" s="6">
        <v>0</v>
      </c>
      <c r="J246" s="6">
        <f>ROUND(G246*-0.03/12,2)</f>
        <v>-5210.27</v>
      </c>
      <c r="K246" s="27"/>
      <c r="L246" s="27">
        <v>0</v>
      </c>
      <c r="M246" s="27">
        <v>-851.33</v>
      </c>
      <c r="N246" s="36">
        <f>H246+I246+J246+K246+L246+M246</f>
        <v>167614.04000000004</v>
      </c>
    </row>
    <row r="247" spans="1:14" ht="12.75">
      <c r="A247" s="1" t="s">
        <v>8</v>
      </c>
      <c r="B247" s="1" t="s">
        <v>9</v>
      </c>
      <c r="C247" s="16"/>
      <c r="D247" s="2">
        <v>2060.4</v>
      </c>
      <c r="E247" s="2"/>
      <c r="F247" s="37">
        <v>6567.07</v>
      </c>
      <c r="G247" s="4">
        <f t="shared" si="37"/>
        <v>13530791.03</v>
      </c>
      <c r="H247" s="5">
        <f aca="true" t="shared" si="38" ref="H247:H272">ROUND(G247/12,2)</f>
        <v>1127565.92</v>
      </c>
      <c r="I247" s="6">
        <v>0</v>
      </c>
      <c r="J247" s="6">
        <f aca="true" t="shared" si="39" ref="J247:J272">ROUND(G247*-0.03/12,2)</f>
        <v>-33826.98</v>
      </c>
      <c r="K247" s="6">
        <v>-175364.8</v>
      </c>
      <c r="L247" s="6">
        <v>131103.24</v>
      </c>
      <c r="M247" s="27">
        <v>-5527.14</v>
      </c>
      <c r="N247" s="36">
        <f aca="true" t="shared" si="40" ref="N247:N272">H247+I247+J247+K247+L247+M247</f>
        <v>1043950.2399999999</v>
      </c>
    </row>
    <row r="248" spans="1:14" ht="12.75">
      <c r="A248" s="17" t="s">
        <v>10</v>
      </c>
      <c r="B248" s="17" t="s">
        <v>11</v>
      </c>
      <c r="C248" s="16"/>
      <c r="D248" s="2">
        <v>759.2</v>
      </c>
      <c r="E248" s="2"/>
      <c r="F248" s="37">
        <v>6863.93</v>
      </c>
      <c r="G248" s="4">
        <f t="shared" si="37"/>
        <v>5211095.66</v>
      </c>
      <c r="H248" s="5">
        <f t="shared" si="38"/>
        <v>434257.97</v>
      </c>
      <c r="I248" s="6">
        <v>0</v>
      </c>
      <c r="J248" s="6">
        <f t="shared" si="39"/>
        <v>-13027.74</v>
      </c>
      <c r="K248" s="6">
        <v>-77335.84</v>
      </c>
      <c r="L248" s="6">
        <v>-34402.74</v>
      </c>
      <c r="M248" s="27">
        <v>-2128.66</v>
      </c>
      <c r="N248" s="36">
        <f t="shared" si="40"/>
        <v>307362.99000000005</v>
      </c>
    </row>
    <row r="249" spans="1:14" ht="12.75">
      <c r="A249" s="1" t="s">
        <v>12</v>
      </c>
      <c r="B249" s="1" t="s">
        <v>13</v>
      </c>
      <c r="C249" s="16"/>
      <c r="D249" s="7">
        <v>748.6</v>
      </c>
      <c r="E249" s="7"/>
      <c r="F249" s="25">
        <v>6371.62</v>
      </c>
      <c r="G249" s="4">
        <f t="shared" si="37"/>
        <v>4769794.73</v>
      </c>
      <c r="H249" s="5">
        <f t="shared" si="38"/>
        <v>397482.89</v>
      </c>
      <c r="I249" s="6">
        <v>0</v>
      </c>
      <c r="J249" s="6">
        <f t="shared" si="39"/>
        <v>-11924.49</v>
      </c>
      <c r="K249" s="6">
        <v>-68541.04</v>
      </c>
      <c r="L249" s="6">
        <v>9056.76</v>
      </c>
      <c r="M249" s="27">
        <v>-1948.39</v>
      </c>
      <c r="N249" s="36">
        <f t="shared" si="40"/>
        <v>324125.73000000004</v>
      </c>
    </row>
    <row r="250" spans="1:14" ht="12.75">
      <c r="A250" s="15" t="s">
        <v>14</v>
      </c>
      <c r="B250" s="15" t="s">
        <v>15</v>
      </c>
      <c r="C250" s="18"/>
      <c r="D250" s="23">
        <v>279</v>
      </c>
      <c r="E250" s="24"/>
      <c r="F250" s="25">
        <v>6405.37</v>
      </c>
      <c r="G250" s="4">
        <f t="shared" si="37"/>
        <v>1787098.23</v>
      </c>
      <c r="H250" s="5">
        <f t="shared" si="38"/>
        <v>148924.85</v>
      </c>
      <c r="I250" s="6">
        <v>0</v>
      </c>
      <c r="J250" s="6">
        <f t="shared" si="39"/>
        <v>-4467.75</v>
      </c>
      <c r="K250" s="27"/>
      <c r="L250" s="27">
        <v>-60912.3</v>
      </c>
      <c r="M250" s="27">
        <v>-730</v>
      </c>
      <c r="N250" s="36">
        <f t="shared" si="40"/>
        <v>82814.8</v>
      </c>
    </row>
    <row r="251" spans="1:14" ht="12.75">
      <c r="A251" s="15" t="s">
        <v>14</v>
      </c>
      <c r="B251" s="15" t="s">
        <v>16</v>
      </c>
      <c r="C251" s="19"/>
      <c r="D251" s="23">
        <v>332.2</v>
      </c>
      <c r="E251" s="23"/>
      <c r="F251" s="25">
        <v>6943.96</v>
      </c>
      <c r="G251" s="4">
        <f t="shared" si="37"/>
        <v>2306783.51</v>
      </c>
      <c r="H251" s="5">
        <f t="shared" si="38"/>
        <v>192231.96</v>
      </c>
      <c r="I251" s="6">
        <v>0</v>
      </c>
      <c r="J251" s="6">
        <f t="shared" si="39"/>
        <v>-5766.96</v>
      </c>
      <c r="K251" s="27"/>
      <c r="L251" s="27">
        <v>16932.72</v>
      </c>
      <c r="M251" s="27">
        <v>-942.29</v>
      </c>
      <c r="N251" s="36">
        <f t="shared" si="40"/>
        <v>202455.43</v>
      </c>
    </row>
    <row r="252" spans="1:14" ht="12.75">
      <c r="A252" s="15" t="s">
        <v>44</v>
      </c>
      <c r="B252" s="15" t="s">
        <v>45</v>
      </c>
      <c r="C252" s="19"/>
      <c r="D252" s="23">
        <v>0</v>
      </c>
      <c r="E252" s="23"/>
      <c r="F252" s="25">
        <v>0</v>
      </c>
      <c r="G252" s="4">
        <f t="shared" si="37"/>
        <v>0</v>
      </c>
      <c r="H252" s="5">
        <f t="shared" si="38"/>
        <v>0</v>
      </c>
      <c r="I252" s="6">
        <v>0</v>
      </c>
      <c r="J252" s="6">
        <f t="shared" si="39"/>
        <v>0</v>
      </c>
      <c r="K252" s="27"/>
      <c r="L252" s="27">
        <v>0</v>
      </c>
      <c r="M252" s="27">
        <v>0</v>
      </c>
      <c r="N252" s="36">
        <f t="shared" si="40"/>
        <v>0</v>
      </c>
    </row>
    <row r="253" spans="1:14" ht="12.75">
      <c r="A253" s="1" t="s">
        <v>17</v>
      </c>
      <c r="B253" s="1" t="s">
        <v>18</v>
      </c>
      <c r="C253" s="18"/>
      <c r="D253" s="7">
        <v>278</v>
      </c>
      <c r="E253" s="7"/>
      <c r="F253" s="25">
        <v>6601.05</v>
      </c>
      <c r="G253" s="4">
        <f t="shared" si="37"/>
        <v>1835091.9</v>
      </c>
      <c r="H253" s="5">
        <f t="shared" si="38"/>
        <v>152924.33</v>
      </c>
      <c r="I253" s="6">
        <v>0</v>
      </c>
      <c r="J253" s="6">
        <f t="shared" si="39"/>
        <v>-4587.73</v>
      </c>
      <c r="K253" s="6"/>
      <c r="L253" s="6">
        <v>-32338.32</v>
      </c>
      <c r="M253" s="27">
        <v>-749.61</v>
      </c>
      <c r="N253" s="36">
        <f t="shared" si="40"/>
        <v>115248.66999999997</v>
      </c>
    </row>
    <row r="254" spans="1:14" ht="12.75">
      <c r="A254" s="17" t="s">
        <v>19</v>
      </c>
      <c r="B254" s="17" t="s">
        <v>20</v>
      </c>
      <c r="C254" s="18"/>
      <c r="D254" s="7">
        <v>54.6</v>
      </c>
      <c r="E254" s="7"/>
      <c r="F254" s="25">
        <v>7550.28</v>
      </c>
      <c r="G254" s="4">
        <f t="shared" si="37"/>
        <v>412245.29</v>
      </c>
      <c r="H254" s="5">
        <f t="shared" si="38"/>
        <v>34353.77</v>
      </c>
      <c r="I254" s="6">
        <v>0</v>
      </c>
      <c r="J254" s="6">
        <f t="shared" si="39"/>
        <v>-1030.61</v>
      </c>
      <c r="K254" s="6"/>
      <c r="L254" s="6">
        <v>3792.84</v>
      </c>
      <c r="M254" s="27">
        <v>-168.4</v>
      </c>
      <c r="N254" s="36">
        <f t="shared" si="40"/>
        <v>36947.6</v>
      </c>
    </row>
    <row r="255" spans="1:14" ht="12.75">
      <c r="A255" s="1" t="s">
        <v>21</v>
      </c>
      <c r="B255" s="40" t="s">
        <v>22</v>
      </c>
      <c r="C255" s="40"/>
      <c r="D255" s="9">
        <v>282.8</v>
      </c>
      <c r="E255" s="9"/>
      <c r="F255" s="4">
        <v>6511.01</v>
      </c>
      <c r="G255" s="4">
        <f t="shared" si="37"/>
        <v>1841313.63</v>
      </c>
      <c r="H255" s="5">
        <f t="shared" si="38"/>
        <v>153442.8</v>
      </c>
      <c r="I255" s="6">
        <v>0</v>
      </c>
      <c r="J255" s="6">
        <f t="shared" si="39"/>
        <v>-4603.28</v>
      </c>
      <c r="K255" s="6">
        <v>-17750</v>
      </c>
      <c r="L255" s="6">
        <v>5892.12</v>
      </c>
      <c r="M255" s="27">
        <v>-752.15</v>
      </c>
      <c r="N255" s="36">
        <f t="shared" si="40"/>
        <v>136229.49</v>
      </c>
    </row>
    <row r="256" spans="1:14" ht="12.75">
      <c r="A256" s="1" t="s">
        <v>21</v>
      </c>
      <c r="B256" s="1" t="s">
        <v>23</v>
      </c>
      <c r="C256" s="18"/>
      <c r="D256" s="9">
        <v>234</v>
      </c>
      <c r="E256" s="9"/>
      <c r="F256" s="4">
        <v>6756.530000000001</v>
      </c>
      <c r="G256" s="4">
        <f t="shared" si="37"/>
        <v>1581028.02</v>
      </c>
      <c r="H256" s="5">
        <f t="shared" si="38"/>
        <v>131752.34</v>
      </c>
      <c r="I256" s="6">
        <v>0</v>
      </c>
      <c r="J256" s="6">
        <f t="shared" si="39"/>
        <v>-3952.57</v>
      </c>
      <c r="K256" s="6"/>
      <c r="L256" s="6">
        <v>33601.26</v>
      </c>
      <c r="M256" s="27">
        <v>-645.83</v>
      </c>
      <c r="N256" s="36">
        <f t="shared" si="40"/>
        <v>160755.2</v>
      </c>
    </row>
    <row r="257" spans="1:14" ht="12.75">
      <c r="A257" s="1" t="s">
        <v>21</v>
      </c>
      <c r="B257" s="11" t="s">
        <v>24</v>
      </c>
      <c r="C257" s="16"/>
      <c r="D257" s="12">
        <v>241</v>
      </c>
      <c r="E257" s="12"/>
      <c r="F257" s="10">
        <v>6146.83</v>
      </c>
      <c r="G257" s="4">
        <f t="shared" si="37"/>
        <v>1481386.03</v>
      </c>
      <c r="H257" s="5">
        <f t="shared" si="38"/>
        <v>123448.84</v>
      </c>
      <c r="I257" s="6">
        <v>0</v>
      </c>
      <c r="J257" s="6">
        <f t="shared" si="39"/>
        <v>-3703.47</v>
      </c>
      <c r="K257" s="6"/>
      <c r="L257" s="6">
        <v>-38862.479999999996</v>
      </c>
      <c r="M257" s="27">
        <v>-605.13</v>
      </c>
      <c r="N257" s="36">
        <f t="shared" si="40"/>
        <v>80277.76</v>
      </c>
    </row>
    <row r="258" spans="1:14" ht="12.75">
      <c r="A258" s="1" t="s">
        <v>21</v>
      </c>
      <c r="B258" s="1" t="s">
        <v>25</v>
      </c>
      <c r="C258" s="16"/>
      <c r="D258" s="9">
        <v>502.7</v>
      </c>
      <c r="E258" s="9"/>
      <c r="F258" s="10">
        <v>6166.67</v>
      </c>
      <c r="G258" s="4">
        <f t="shared" si="37"/>
        <v>3099985.01</v>
      </c>
      <c r="H258" s="5">
        <f t="shared" si="38"/>
        <v>258332.08</v>
      </c>
      <c r="I258" s="6">
        <v>0</v>
      </c>
      <c r="J258" s="6">
        <f t="shared" si="39"/>
        <v>-7749.96</v>
      </c>
      <c r="K258" s="6">
        <v>-43937.5</v>
      </c>
      <c r="L258" s="6">
        <v>-76076.1</v>
      </c>
      <c r="M258" s="27">
        <v>-1266.3</v>
      </c>
      <c r="N258" s="36">
        <f t="shared" si="40"/>
        <v>129302.21999999999</v>
      </c>
    </row>
    <row r="259" spans="1:14" ht="12.75">
      <c r="A259" s="1" t="s">
        <v>21</v>
      </c>
      <c r="B259" s="1" t="s">
        <v>26</v>
      </c>
      <c r="C259" s="16"/>
      <c r="D259" s="9">
        <v>690</v>
      </c>
      <c r="E259" s="9"/>
      <c r="F259" s="10">
        <v>6185.360000000001</v>
      </c>
      <c r="G259" s="4">
        <f t="shared" si="37"/>
        <v>4267898.4</v>
      </c>
      <c r="H259" s="5">
        <f t="shared" si="38"/>
        <v>355658.2</v>
      </c>
      <c r="I259" s="6">
        <v>0</v>
      </c>
      <c r="J259" s="6">
        <f t="shared" si="39"/>
        <v>-10669.75</v>
      </c>
      <c r="K259" s="6"/>
      <c r="L259" s="6">
        <v>-97973.1</v>
      </c>
      <c r="M259" s="27">
        <v>-1743.38</v>
      </c>
      <c r="N259" s="36">
        <f t="shared" si="40"/>
        <v>245271.97</v>
      </c>
    </row>
    <row r="260" spans="1:14" ht="12.75">
      <c r="A260" s="1" t="s">
        <v>21</v>
      </c>
      <c r="B260" s="1" t="s">
        <v>46</v>
      </c>
      <c r="C260" s="16"/>
      <c r="D260" s="9">
        <v>125.8</v>
      </c>
      <c r="E260" s="9"/>
      <c r="F260" s="10">
        <v>6433.66</v>
      </c>
      <c r="G260" s="4">
        <f t="shared" si="37"/>
        <v>809354.43</v>
      </c>
      <c r="H260" s="5">
        <f t="shared" si="38"/>
        <v>67446.2</v>
      </c>
      <c r="I260" s="6">
        <v>0</v>
      </c>
      <c r="J260" s="6">
        <f t="shared" si="39"/>
        <v>-2023.39</v>
      </c>
      <c r="K260" s="6"/>
      <c r="L260" s="6">
        <v>-2244.3</v>
      </c>
      <c r="M260" s="27">
        <v>-330.61</v>
      </c>
      <c r="N260" s="36">
        <f t="shared" si="40"/>
        <v>62847.899999999994</v>
      </c>
    </row>
    <row r="261" spans="1:14" ht="12.75">
      <c r="A261" s="1" t="s">
        <v>21</v>
      </c>
      <c r="B261" s="1" t="s">
        <v>47</v>
      </c>
      <c r="C261" s="16"/>
      <c r="D261" s="9">
        <v>222.1</v>
      </c>
      <c r="E261" s="9"/>
      <c r="F261" s="10">
        <v>6173.970000000001</v>
      </c>
      <c r="G261" s="4">
        <f t="shared" si="37"/>
        <v>1371238.74</v>
      </c>
      <c r="H261" s="5">
        <f t="shared" si="38"/>
        <v>114269.9</v>
      </c>
      <c r="I261" s="6">
        <v>0</v>
      </c>
      <c r="J261" s="6">
        <f t="shared" si="39"/>
        <v>-3428.1</v>
      </c>
      <c r="K261" s="6"/>
      <c r="L261" s="6">
        <v>-32800.86</v>
      </c>
      <c r="M261" s="27">
        <v>-560.13</v>
      </c>
      <c r="N261" s="36">
        <f t="shared" si="40"/>
        <v>77480.80999999998</v>
      </c>
    </row>
    <row r="262" spans="1:14" ht="12.75">
      <c r="A262" s="1" t="s">
        <v>21</v>
      </c>
      <c r="B262" s="1" t="s">
        <v>48</v>
      </c>
      <c r="C262" s="16"/>
      <c r="D262" s="9">
        <v>181.2</v>
      </c>
      <c r="E262" s="9"/>
      <c r="F262" s="10">
        <v>6142.030000000001</v>
      </c>
      <c r="G262" s="4">
        <f t="shared" si="37"/>
        <v>1112935.84</v>
      </c>
      <c r="H262" s="5">
        <f t="shared" si="38"/>
        <v>92744.65</v>
      </c>
      <c r="I262" s="6">
        <v>0</v>
      </c>
      <c r="J262" s="6">
        <f t="shared" si="39"/>
        <v>-2782.34</v>
      </c>
      <c r="K262" s="6"/>
      <c r="L262" s="6">
        <v>-29654.28</v>
      </c>
      <c r="M262" s="27">
        <v>-454.62</v>
      </c>
      <c r="N262" s="36">
        <f t="shared" si="40"/>
        <v>59853.409999999996</v>
      </c>
    </row>
    <row r="263" spans="1:14" ht="12.75">
      <c r="A263" s="1" t="s">
        <v>27</v>
      </c>
      <c r="B263" s="1" t="s">
        <v>28</v>
      </c>
      <c r="C263" s="16"/>
      <c r="D263" s="9">
        <v>218.3</v>
      </c>
      <c r="E263" s="9"/>
      <c r="F263" s="10">
        <v>6578.78</v>
      </c>
      <c r="G263" s="4">
        <f t="shared" si="37"/>
        <v>1436147.67</v>
      </c>
      <c r="H263" s="5">
        <f t="shared" si="38"/>
        <v>119678.97</v>
      </c>
      <c r="I263" s="6">
        <v>0</v>
      </c>
      <c r="J263" s="6">
        <f t="shared" si="39"/>
        <v>-3590.37</v>
      </c>
      <c r="K263" s="6"/>
      <c r="L263" s="6">
        <v>-23373.72</v>
      </c>
      <c r="M263" s="27">
        <v>-586.65</v>
      </c>
      <c r="N263" s="36">
        <f t="shared" si="40"/>
        <v>92128.23000000001</v>
      </c>
    </row>
    <row r="264" spans="1:14" ht="12.75">
      <c r="A264" s="1" t="s">
        <v>29</v>
      </c>
      <c r="B264" s="1" t="s">
        <v>30</v>
      </c>
      <c r="C264" s="16"/>
      <c r="D264" s="9">
        <v>269</v>
      </c>
      <c r="E264" s="9"/>
      <c r="F264" s="10">
        <v>6260.71</v>
      </c>
      <c r="G264" s="4">
        <f t="shared" si="37"/>
        <v>1684130.99</v>
      </c>
      <c r="H264" s="5">
        <f t="shared" si="38"/>
        <v>140344.25</v>
      </c>
      <c r="I264" s="6">
        <v>0</v>
      </c>
      <c r="J264" s="6">
        <f t="shared" si="39"/>
        <v>-4210.33</v>
      </c>
      <c r="K264" s="6"/>
      <c r="L264" s="6">
        <v>-28093.02</v>
      </c>
      <c r="M264" s="27">
        <v>-687.94</v>
      </c>
      <c r="N264" s="36">
        <f t="shared" si="40"/>
        <v>107352.96</v>
      </c>
    </row>
    <row r="265" spans="1:14" ht="12.75">
      <c r="A265" s="17" t="s">
        <v>29</v>
      </c>
      <c r="B265" s="17" t="s">
        <v>31</v>
      </c>
      <c r="C265" s="16"/>
      <c r="D265" s="9">
        <v>164</v>
      </c>
      <c r="E265" s="9"/>
      <c r="F265" s="10">
        <v>6272.27</v>
      </c>
      <c r="G265" s="4">
        <f t="shared" si="37"/>
        <v>1028652.28</v>
      </c>
      <c r="H265" s="5">
        <f t="shared" si="38"/>
        <v>85721.02</v>
      </c>
      <c r="I265" s="6">
        <v>0</v>
      </c>
      <c r="J265" s="6">
        <f t="shared" si="39"/>
        <v>-2571.63</v>
      </c>
      <c r="K265" s="6"/>
      <c r="L265" s="6">
        <v>-16179.42</v>
      </c>
      <c r="M265" s="27">
        <v>-420.19</v>
      </c>
      <c r="N265" s="36">
        <f t="shared" si="40"/>
        <v>66549.78</v>
      </c>
    </row>
    <row r="266" spans="1:14" ht="12.75">
      <c r="A266" s="1" t="s">
        <v>32</v>
      </c>
      <c r="B266" s="1" t="s">
        <v>33</v>
      </c>
      <c r="C266" s="16"/>
      <c r="D266" s="9">
        <v>251.63</v>
      </c>
      <c r="E266" s="9"/>
      <c r="F266" s="10">
        <v>6137.53</v>
      </c>
      <c r="G266" s="4">
        <f t="shared" si="37"/>
        <v>1544386.67</v>
      </c>
      <c r="H266" s="5">
        <f t="shared" si="38"/>
        <v>128698.89</v>
      </c>
      <c r="I266" s="6">
        <v>0</v>
      </c>
      <c r="J266" s="6">
        <f t="shared" si="39"/>
        <v>-3860.97</v>
      </c>
      <c r="K266" s="6">
        <v>-40795.83</v>
      </c>
      <c r="L266" s="6">
        <v>-13874.88</v>
      </c>
      <c r="M266" s="27">
        <v>-630.86</v>
      </c>
      <c r="N266" s="36">
        <f t="shared" si="40"/>
        <v>69536.34999999999</v>
      </c>
    </row>
    <row r="267" spans="1:14" ht="12.75">
      <c r="A267" s="1" t="s">
        <v>32</v>
      </c>
      <c r="B267" s="1" t="s">
        <v>49</v>
      </c>
      <c r="C267" s="16"/>
      <c r="D267" s="9">
        <v>118.13</v>
      </c>
      <c r="E267" s="9"/>
      <c r="F267" s="10">
        <v>6015.44</v>
      </c>
      <c r="G267" s="4">
        <f t="shared" si="37"/>
        <v>710603.93</v>
      </c>
      <c r="H267" s="5">
        <f t="shared" si="38"/>
        <v>59216.99</v>
      </c>
      <c r="I267" s="6">
        <v>0</v>
      </c>
      <c r="J267" s="6">
        <f t="shared" si="39"/>
        <v>-1776.51</v>
      </c>
      <c r="K267" s="6"/>
      <c r="L267" s="6">
        <v>-13724.94</v>
      </c>
      <c r="M267" s="27">
        <v>-290.27</v>
      </c>
      <c r="N267" s="36">
        <f t="shared" si="40"/>
        <v>43425.27</v>
      </c>
    </row>
    <row r="268" spans="1:14" ht="12.75">
      <c r="A268" s="1" t="s">
        <v>32</v>
      </c>
      <c r="B268" s="1" t="s">
        <v>34</v>
      </c>
      <c r="C268" s="16"/>
      <c r="D268" s="9">
        <v>181</v>
      </c>
      <c r="E268" s="13">
        <v>6242.24</v>
      </c>
      <c r="F268" s="25">
        <v>6011.57</v>
      </c>
      <c r="G268" s="4">
        <f>ROUND((D268*F268)+(9*2*0.08*E268),2)</f>
        <v>1097083</v>
      </c>
      <c r="H268" s="5">
        <f t="shared" si="38"/>
        <v>91423.58</v>
      </c>
      <c r="I268" s="6">
        <v>0</v>
      </c>
      <c r="J268" s="6">
        <f t="shared" si="39"/>
        <v>-2742.71</v>
      </c>
      <c r="K268" s="6"/>
      <c r="L268" s="6">
        <v>0</v>
      </c>
      <c r="M268" s="27">
        <v>-448.14</v>
      </c>
      <c r="N268" s="36">
        <f t="shared" si="40"/>
        <v>88232.73</v>
      </c>
    </row>
    <row r="269" spans="1:14" ht="12.75">
      <c r="A269" s="1" t="s">
        <v>32</v>
      </c>
      <c r="B269" s="1" t="s">
        <v>35</v>
      </c>
      <c r="C269" s="16"/>
      <c r="D269" s="9">
        <v>324.5</v>
      </c>
      <c r="E269" s="9"/>
      <c r="F269" s="25">
        <v>6011.57</v>
      </c>
      <c r="G269" s="4">
        <f>ROUND(D269*F269,2)</f>
        <v>1950754.47</v>
      </c>
      <c r="H269" s="5">
        <f t="shared" si="38"/>
        <v>162562.87</v>
      </c>
      <c r="I269" s="6">
        <v>0</v>
      </c>
      <c r="J269" s="6">
        <f t="shared" si="39"/>
        <v>-4876.89</v>
      </c>
      <c r="K269" s="6"/>
      <c r="L269" s="6">
        <v>0</v>
      </c>
      <c r="M269" s="27">
        <v>-796.86</v>
      </c>
      <c r="N269" s="36">
        <f t="shared" si="40"/>
        <v>156889.12</v>
      </c>
    </row>
    <row r="270" spans="1:14" ht="12.75">
      <c r="A270" s="1" t="s">
        <v>32</v>
      </c>
      <c r="B270" s="1" t="s">
        <v>40</v>
      </c>
      <c r="C270" s="16"/>
      <c r="D270" s="9">
        <v>327</v>
      </c>
      <c r="E270" s="9"/>
      <c r="F270" s="10">
        <v>6072.36</v>
      </c>
      <c r="G270" s="4">
        <f>ROUND(D270*F270,2)</f>
        <v>1985661.72</v>
      </c>
      <c r="H270" s="5">
        <f t="shared" si="38"/>
        <v>165471.81</v>
      </c>
      <c r="I270" s="6">
        <v>0</v>
      </c>
      <c r="J270" s="6">
        <f t="shared" si="39"/>
        <v>-4964.15</v>
      </c>
      <c r="K270" s="6"/>
      <c r="L270" s="6">
        <v>-28686.06</v>
      </c>
      <c r="M270" s="27">
        <v>-811.12</v>
      </c>
      <c r="N270" s="36">
        <f t="shared" si="40"/>
        <v>131010.48000000001</v>
      </c>
    </row>
    <row r="271" spans="1:14" ht="12.75">
      <c r="A271" s="1" t="s">
        <v>36</v>
      </c>
      <c r="B271" s="1" t="s">
        <v>37</v>
      </c>
      <c r="C271" s="16"/>
      <c r="D271" s="14">
        <v>717.6</v>
      </c>
      <c r="E271" s="15"/>
      <c r="F271" s="10">
        <v>5805.47</v>
      </c>
      <c r="G271" s="4">
        <f>ROUND(D271*F271,2)</f>
        <v>4166005.27</v>
      </c>
      <c r="H271" s="5">
        <f t="shared" si="38"/>
        <v>347167.11</v>
      </c>
      <c r="I271" s="6">
        <v>0</v>
      </c>
      <c r="J271" s="6">
        <f t="shared" si="39"/>
        <v>-10415.01</v>
      </c>
      <c r="K271" s="6">
        <v>-60507.3</v>
      </c>
      <c r="L271" s="6">
        <v>-158711.58</v>
      </c>
      <c r="M271" s="27">
        <v>-1701.76</v>
      </c>
      <c r="N271" s="36">
        <f t="shared" si="40"/>
        <v>115831.46</v>
      </c>
    </row>
    <row r="272" spans="1:14" ht="12.75">
      <c r="A272" s="17" t="s">
        <v>38</v>
      </c>
      <c r="B272" s="17" t="s">
        <v>39</v>
      </c>
      <c r="C272" s="16"/>
      <c r="D272" s="14">
        <v>158</v>
      </c>
      <c r="E272" s="15"/>
      <c r="F272" s="10">
        <v>6611.65</v>
      </c>
      <c r="G272" s="4">
        <f>ROUND(D272*F272,2)</f>
        <v>1044640.7</v>
      </c>
      <c r="H272" s="5">
        <f t="shared" si="38"/>
        <v>87053.39</v>
      </c>
      <c r="I272" s="6">
        <v>0</v>
      </c>
      <c r="J272" s="6">
        <f t="shared" si="39"/>
        <v>-2611.6</v>
      </c>
      <c r="K272" s="6"/>
      <c r="L272" s="6">
        <v>8052.9</v>
      </c>
      <c r="M272" s="27">
        <v>-426.72</v>
      </c>
      <c r="N272" s="36">
        <f t="shared" si="40"/>
        <v>92067.96999999999</v>
      </c>
    </row>
    <row r="273" spans="1:14" ht="12.75">
      <c r="A273" s="16"/>
      <c r="B273" s="16"/>
      <c r="C273" s="16"/>
      <c r="D273" s="20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21"/>
      <c r="B274" s="21"/>
      <c r="C274" s="21"/>
      <c r="D274" s="22">
        <f>SUM(D246:D273)</f>
        <v>10025.76</v>
      </c>
      <c r="E274" s="21"/>
      <c r="F274" s="21"/>
      <c r="G274" s="21">
        <f aca="true" t="shared" si="41" ref="G274:N274">SUM(G246:G273)</f>
        <v>64150214.85000002</v>
      </c>
      <c r="H274" s="21">
        <f t="shared" si="41"/>
        <v>5345851.22</v>
      </c>
      <c r="I274" s="21">
        <f t="shared" si="41"/>
        <v>0</v>
      </c>
      <c r="J274" s="21">
        <f t="shared" si="41"/>
        <v>-160375.56000000003</v>
      </c>
      <c r="K274" s="21">
        <f t="shared" si="41"/>
        <v>-484232.31</v>
      </c>
      <c r="L274" s="21">
        <f t="shared" si="41"/>
        <v>-479476.26</v>
      </c>
      <c r="M274" s="21">
        <f t="shared" si="41"/>
        <v>-26204.48</v>
      </c>
      <c r="N274" s="21">
        <f t="shared" si="41"/>
        <v>4195562.61</v>
      </c>
    </row>
    <row r="276" ht="12.75">
      <c r="D276" s="22"/>
    </row>
    <row r="277" spans="11:14" ht="12.75">
      <c r="K277" s="21"/>
      <c r="N277" s="21"/>
    </row>
    <row r="278" spans="1:12" ht="51">
      <c r="A278" s="28" t="s">
        <v>60</v>
      </c>
      <c r="B278" s="29"/>
      <c r="C278" s="29"/>
      <c r="D278" s="30" t="s">
        <v>0</v>
      </c>
      <c r="E278" s="30" t="s">
        <v>1</v>
      </c>
      <c r="F278" s="30" t="s">
        <v>2</v>
      </c>
      <c r="G278" s="30" t="s">
        <v>3</v>
      </c>
      <c r="H278" s="30" t="s">
        <v>4</v>
      </c>
      <c r="I278" s="30" t="s">
        <v>5</v>
      </c>
      <c r="J278" s="30" t="s">
        <v>6</v>
      </c>
      <c r="K278" s="30" t="s">
        <v>41</v>
      </c>
      <c r="L278" s="30" t="s">
        <v>7</v>
      </c>
    </row>
    <row r="279" spans="1:12" ht="12.75">
      <c r="A279" s="16"/>
      <c r="B279" s="16"/>
      <c r="C279" s="16"/>
      <c r="D279" s="32"/>
      <c r="E279" s="32"/>
      <c r="F279" s="27"/>
      <c r="G279" s="27"/>
      <c r="H279" s="27"/>
      <c r="I279" s="27"/>
      <c r="J279" s="27"/>
      <c r="K279" s="27"/>
      <c r="L279" s="15"/>
    </row>
    <row r="280" spans="1:12" ht="12.75">
      <c r="A280" s="16"/>
      <c r="B280" s="16"/>
      <c r="C280" s="16"/>
      <c r="D280" s="32"/>
      <c r="E280" s="32"/>
      <c r="F280" s="27"/>
      <c r="G280" s="27"/>
      <c r="H280" s="27"/>
      <c r="I280" s="27"/>
      <c r="J280" s="27"/>
      <c r="K280" s="27"/>
      <c r="L280" s="15"/>
    </row>
    <row r="281" spans="1:12" ht="12.75">
      <c r="A281" s="16" t="s">
        <v>42</v>
      </c>
      <c r="B281" s="16" t="s">
        <v>43</v>
      </c>
      <c r="C281" s="16"/>
      <c r="D281" s="35">
        <v>305</v>
      </c>
      <c r="E281" s="32"/>
      <c r="F281" s="27">
        <v>6833.14</v>
      </c>
      <c r="G281" s="27">
        <f aca="true" t="shared" si="42" ref="G281:G302">ROUND(D281*F281,2)</f>
        <v>2084107.7</v>
      </c>
      <c r="H281" s="5">
        <f>ROUND(G281/12,2)</f>
        <v>173675.64</v>
      </c>
      <c r="I281" s="6">
        <v>0</v>
      </c>
      <c r="J281" s="6">
        <f>ROUND(G281*-0.03/12,2)</f>
        <v>-5210.27</v>
      </c>
      <c r="K281" s="27"/>
      <c r="L281" s="36">
        <f>H281+I281+J281+K281</f>
        <v>168465.37000000002</v>
      </c>
    </row>
    <row r="282" spans="1:12" ht="12.75">
      <c r="A282" s="1" t="s">
        <v>8</v>
      </c>
      <c r="B282" s="1" t="s">
        <v>9</v>
      </c>
      <c r="C282" s="16"/>
      <c r="D282" s="2">
        <v>2060.4</v>
      </c>
      <c r="E282" s="2"/>
      <c r="F282" s="37">
        <v>6567.07</v>
      </c>
      <c r="G282" s="4">
        <f t="shared" si="42"/>
        <v>13530791.03</v>
      </c>
      <c r="H282" s="5">
        <f aca="true" t="shared" si="43" ref="H282:H307">ROUND(G282/12,2)</f>
        <v>1127565.92</v>
      </c>
      <c r="I282" s="6">
        <v>0</v>
      </c>
      <c r="J282" s="6">
        <f aca="true" t="shared" si="44" ref="J282:J307">ROUND(G282*-0.03/12,2)</f>
        <v>-33826.98</v>
      </c>
      <c r="K282" s="6">
        <v>-175364.8</v>
      </c>
      <c r="L282" s="36">
        <f aca="true" t="shared" si="45" ref="L282:L307">H282+I282+J282+K282</f>
        <v>918374.1399999999</v>
      </c>
    </row>
    <row r="283" spans="1:12" ht="12.75">
      <c r="A283" s="17" t="s">
        <v>10</v>
      </c>
      <c r="B283" s="17" t="s">
        <v>11</v>
      </c>
      <c r="C283" s="16"/>
      <c r="D283" s="2">
        <v>759.2</v>
      </c>
      <c r="E283" s="2"/>
      <c r="F283" s="37">
        <v>6863.93</v>
      </c>
      <c r="G283" s="4">
        <f t="shared" si="42"/>
        <v>5211095.66</v>
      </c>
      <c r="H283" s="5">
        <f t="shared" si="43"/>
        <v>434257.97</v>
      </c>
      <c r="I283" s="6">
        <v>0</v>
      </c>
      <c r="J283" s="6">
        <f t="shared" si="44"/>
        <v>-13027.74</v>
      </c>
      <c r="K283" s="6">
        <v>-77335.84</v>
      </c>
      <c r="L283" s="36">
        <f t="shared" si="45"/>
        <v>343894.39</v>
      </c>
    </row>
    <row r="284" spans="1:12" ht="12.75">
      <c r="A284" s="1" t="s">
        <v>12</v>
      </c>
      <c r="B284" s="1" t="s">
        <v>13</v>
      </c>
      <c r="C284" s="16"/>
      <c r="D284" s="7">
        <v>748.6</v>
      </c>
      <c r="E284" s="7"/>
      <c r="F284" s="25">
        <v>6371.62</v>
      </c>
      <c r="G284" s="4">
        <f t="shared" si="42"/>
        <v>4769794.73</v>
      </c>
      <c r="H284" s="5">
        <f t="shared" si="43"/>
        <v>397482.89</v>
      </c>
      <c r="I284" s="6">
        <v>0</v>
      </c>
      <c r="J284" s="6">
        <f t="shared" si="44"/>
        <v>-11924.49</v>
      </c>
      <c r="K284" s="6">
        <v>-68541.04</v>
      </c>
      <c r="L284" s="36">
        <f t="shared" si="45"/>
        <v>317017.36000000004</v>
      </c>
    </row>
    <row r="285" spans="1:12" ht="12.75">
      <c r="A285" s="15" t="s">
        <v>14</v>
      </c>
      <c r="B285" s="15" t="s">
        <v>15</v>
      </c>
      <c r="C285" s="18"/>
      <c r="D285" s="23">
        <v>279</v>
      </c>
      <c r="E285" s="24"/>
      <c r="F285" s="25">
        <v>6405.37</v>
      </c>
      <c r="G285" s="4">
        <f t="shared" si="42"/>
        <v>1787098.23</v>
      </c>
      <c r="H285" s="5">
        <f t="shared" si="43"/>
        <v>148924.85</v>
      </c>
      <c r="I285" s="6">
        <v>0</v>
      </c>
      <c r="J285" s="6">
        <f t="shared" si="44"/>
        <v>-4467.75</v>
      </c>
      <c r="K285" s="27"/>
      <c r="L285" s="36">
        <f t="shared" si="45"/>
        <v>144457.1</v>
      </c>
    </row>
    <row r="286" spans="1:12" ht="12.75">
      <c r="A286" s="15" t="s">
        <v>14</v>
      </c>
      <c r="B286" s="15" t="s">
        <v>16</v>
      </c>
      <c r="C286" s="19"/>
      <c r="D286" s="23">
        <v>332.2</v>
      </c>
      <c r="E286" s="23"/>
      <c r="F286" s="25">
        <v>6943.96</v>
      </c>
      <c r="G286" s="4">
        <f t="shared" si="42"/>
        <v>2306783.51</v>
      </c>
      <c r="H286" s="5">
        <f t="shared" si="43"/>
        <v>192231.96</v>
      </c>
      <c r="I286" s="6">
        <v>0</v>
      </c>
      <c r="J286" s="6">
        <f t="shared" si="44"/>
        <v>-5766.96</v>
      </c>
      <c r="K286" s="27"/>
      <c r="L286" s="36">
        <f t="shared" si="45"/>
        <v>186465</v>
      </c>
    </row>
    <row r="287" spans="1:12" ht="12.75">
      <c r="A287" s="15" t="s">
        <v>44</v>
      </c>
      <c r="B287" s="15" t="s">
        <v>45</v>
      </c>
      <c r="C287" s="19"/>
      <c r="D287" s="23">
        <v>0</v>
      </c>
      <c r="E287" s="23"/>
      <c r="F287" s="25">
        <v>0</v>
      </c>
      <c r="G287" s="4">
        <f t="shared" si="42"/>
        <v>0</v>
      </c>
      <c r="H287" s="5">
        <f t="shared" si="43"/>
        <v>0</v>
      </c>
      <c r="I287" s="6">
        <v>0</v>
      </c>
      <c r="J287" s="6">
        <f t="shared" si="44"/>
        <v>0</v>
      </c>
      <c r="K287" s="27"/>
      <c r="L287" s="36">
        <f t="shared" si="45"/>
        <v>0</v>
      </c>
    </row>
    <row r="288" spans="1:12" ht="12.75">
      <c r="A288" s="1" t="s">
        <v>17</v>
      </c>
      <c r="B288" s="1" t="s">
        <v>18</v>
      </c>
      <c r="C288" s="18"/>
      <c r="D288" s="7">
        <v>278</v>
      </c>
      <c r="E288" s="7"/>
      <c r="F288" s="25">
        <v>6601.05</v>
      </c>
      <c r="G288" s="4">
        <f t="shared" si="42"/>
        <v>1835091.9</v>
      </c>
      <c r="H288" s="5">
        <f t="shared" si="43"/>
        <v>152924.33</v>
      </c>
      <c r="I288" s="6">
        <v>0</v>
      </c>
      <c r="J288" s="6">
        <f t="shared" si="44"/>
        <v>-4587.73</v>
      </c>
      <c r="K288" s="6"/>
      <c r="L288" s="36">
        <f t="shared" si="45"/>
        <v>148336.59999999998</v>
      </c>
    </row>
    <row r="289" spans="1:12" ht="12.75">
      <c r="A289" s="17" t="s">
        <v>19</v>
      </c>
      <c r="B289" s="17" t="s">
        <v>20</v>
      </c>
      <c r="C289" s="18"/>
      <c r="D289" s="7">
        <v>54.6</v>
      </c>
      <c r="E289" s="7"/>
      <c r="F289" s="25">
        <v>7550.28</v>
      </c>
      <c r="G289" s="4">
        <f t="shared" si="42"/>
        <v>412245.29</v>
      </c>
      <c r="H289" s="5">
        <f t="shared" si="43"/>
        <v>34353.77</v>
      </c>
      <c r="I289" s="6">
        <v>0</v>
      </c>
      <c r="J289" s="6">
        <f t="shared" si="44"/>
        <v>-1030.61</v>
      </c>
      <c r="K289" s="6"/>
      <c r="L289" s="36">
        <f t="shared" si="45"/>
        <v>33323.159999999996</v>
      </c>
    </row>
    <row r="290" spans="1:12" ht="12.75">
      <c r="A290" s="1" t="s">
        <v>21</v>
      </c>
      <c r="B290" s="40" t="s">
        <v>22</v>
      </c>
      <c r="C290" s="40"/>
      <c r="D290" s="9">
        <v>282.8</v>
      </c>
      <c r="E290" s="9"/>
      <c r="F290" s="4">
        <v>6511.01</v>
      </c>
      <c r="G290" s="4">
        <f t="shared" si="42"/>
        <v>1841313.63</v>
      </c>
      <c r="H290" s="5">
        <f t="shared" si="43"/>
        <v>153442.8</v>
      </c>
      <c r="I290" s="6">
        <v>0</v>
      </c>
      <c r="J290" s="6">
        <f t="shared" si="44"/>
        <v>-4603.28</v>
      </c>
      <c r="K290" s="6">
        <v>-17750</v>
      </c>
      <c r="L290" s="36">
        <f t="shared" si="45"/>
        <v>131089.52</v>
      </c>
    </row>
    <row r="291" spans="1:12" ht="12.75">
      <c r="A291" s="1" t="s">
        <v>21</v>
      </c>
      <c r="B291" s="1" t="s">
        <v>23</v>
      </c>
      <c r="C291" s="18"/>
      <c r="D291" s="9">
        <v>234</v>
      </c>
      <c r="E291" s="9"/>
      <c r="F291" s="4">
        <v>6756.530000000001</v>
      </c>
      <c r="G291" s="4">
        <f t="shared" si="42"/>
        <v>1581028.02</v>
      </c>
      <c r="H291" s="5">
        <f t="shared" si="43"/>
        <v>131752.34</v>
      </c>
      <c r="I291" s="6">
        <v>0</v>
      </c>
      <c r="J291" s="6">
        <f t="shared" si="44"/>
        <v>-3952.57</v>
      </c>
      <c r="K291" s="6"/>
      <c r="L291" s="36">
        <f t="shared" si="45"/>
        <v>127799.76999999999</v>
      </c>
    </row>
    <row r="292" spans="1:12" ht="12.75">
      <c r="A292" s="1" t="s">
        <v>21</v>
      </c>
      <c r="B292" s="11" t="s">
        <v>24</v>
      </c>
      <c r="C292" s="16"/>
      <c r="D292" s="12">
        <v>241</v>
      </c>
      <c r="E292" s="12"/>
      <c r="F292" s="10">
        <v>6146.83</v>
      </c>
      <c r="G292" s="4">
        <f t="shared" si="42"/>
        <v>1481386.03</v>
      </c>
      <c r="H292" s="5">
        <f t="shared" si="43"/>
        <v>123448.84</v>
      </c>
      <c r="I292" s="6">
        <v>0</v>
      </c>
      <c r="J292" s="6">
        <f t="shared" si="44"/>
        <v>-3703.47</v>
      </c>
      <c r="K292" s="6"/>
      <c r="L292" s="36">
        <f t="shared" si="45"/>
        <v>119745.37</v>
      </c>
    </row>
    <row r="293" spans="1:12" ht="12.75">
      <c r="A293" s="1" t="s">
        <v>21</v>
      </c>
      <c r="B293" s="1" t="s">
        <v>25</v>
      </c>
      <c r="C293" s="16"/>
      <c r="D293" s="9">
        <v>502.7</v>
      </c>
      <c r="E293" s="9"/>
      <c r="F293" s="10">
        <v>6166.67</v>
      </c>
      <c r="G293" s="4">
        <f t="shared" si="42"/>
        <v>3099985.01</v>
      </c>
      <c r="H293" s="5">
        <f t="shared" si="43"/>
        <v>258332.08</v>
      </c>
      <c r="I293" s="6">
        <v>0</v>
      </c>
      <c r="J293" s="6">
        <f t="shared" si="44"/>
        <v>-7749.96</v>
      </c>
      <c r="K293" s="6">
        <v>-42375</v>
      </c>
      <c r="L293" s="36">
        <f t="shared" si="45"/>
        <v>208207.12</v>
      </c>
    </row>
    <row r="294" spans="1:12" ht="12.75">
      <c r="A294" s="1" t="s">
        <v>21</v>
      </c>
      <c r="B294" s="1" t="s">
        <v>26</v>
      </c>
      <c r="C294" s="16"/>
      <c r="D294" s="9">
        <v>690</v>
      </c>
      <c r="E294" s="9"/>
      <c r="F294" s="10">
        <v>6185.360000000001</v>
      </c>
      <c r="G294" s="4">
        <f t="shared" si="42"/>
        <v>4267898.4</v>
      </c>
      <c r="H294" s="5">
        <f t="shared" si="43"/>
        <v>355658.2</v>
      </c>
      <c r="I294" s="6">
        <v>0</v>
      </c>
      <c r="J294" s="6">
        <f t="shared" si="44"/>
        <v>-10669.75</v>
      </c>
      <c r="K294" s="6"/>
      <c r="L294" s="36">
        <f t="shared" si="45"/>
        <v>344988.45</v>
      </c>
    </row>
    <row r="295" spans="1:12" ht="12.75">
      <c r="A295" s="1" t="s">
        <v>21</v>
      </c>
      <c r="B295" s="1" t="s">
        <v>46</v>
      </c>
      <c r="C295" s="16"/>
      <c r="D295" s="9">
        <v>125.8</v>
      </c>
      <c r="E295" s="9"/>
      <c r="F295" s="10">
        <v>6433.66</v>
      </c>
      <c r="G295" s="4">
        <f t="shared" si="42"/>
        <v>809354.43</v>
      </c>
      <c r="H295" s="5">
        <f t="shared" si="43"/>
        <v>67446.2</v>
      </c>
      <c r="I295" s="6">
        <v>0</v>
      </c>
      <c r="J295" s="6">
        <f t="shared" si="44"/>
        <v>-2023.39</v>
      </c>
      <c r="K295" s="6"/>
      <c r="L295" s="36">
        <f t="shared" si="45"/>
        <v>65422.81</v>
      </c>
    </row>
    <row r="296" spans="1:12" ht="12.75">
      <c r="A296" s="1" t="s">
        <v>21</v>
      </c>
      <c r="B296" s="1" t="s">
        <v>47</v>
      </c>
      <c r="C296" s="16"/>
      <c r="D296" s="9">
        <v>222.1</v>
      </c>
      <c r="E296" s="9"/>
      <c r="F296" s="10">
        <v>6173.970000000001</v>
      </c>
      <c r="G296" s="4">
        <f t="shared" si="42"/>
        <v>1371238.74</v>
      </c>
      <c r="H296" s="5">
        <f t="shared" si="43"/>
        <v>114269.9</v>
      </c>
      <c r="I296" s="6">
        <v>0</v>
      </c>
      <c r="J296" s="6">
        <f t="shared" si="44"/>
        <v>-3428.1</v>
      </c>
      <c r="K296" s="6"/>
      <c r="L296" s="36">
        <f t="shared" si="45"/>
        <v>110841.79999999999</v>
      </c>
    </row>
    <row r="297" spans="1:12" ht="12.75">
      <c r="A297" s="1" t="s">
        <v>21</v>
      </c>
      <c r="B297" s="1" t="s">
        <v>48</v>
      </c>
      <c r="C297" s="16"/>
      <c r="D297" s="9">
        <v>181.2</v>
      </c>
      <c r="E297" s="9"/>
      <c r="F297" s="10">
        <v>6142.030000000001</v>
      </c>
      <c r="G297" s="4">
        <f t="shared" si="42"/>
        <v>1112935.84</v>
      </c>
      <c r="H297" s="5">
        <f t="shared" si="43"/>
        <v>92744.65</v>
      </c>
      <c r="I297" s="6">
        <v>0</v>
      </c>
      <c r="J297" s="6">
        <f t="shared" si="44"/>
        <v>-2782.34</v>
      </c>
      <c r="K297" s="6"/>
      <c r="L297" s="36">
        <f t="shared" si="45"/>
        <v>89962.31</v>
      </c>
    </row>
    <row r="298" spans="1:12" ht="12.75">
      <c r="A298" s="1" t="s">
        <v>27</v>
      </c>
      <c r="B298" s="1" t="s">
        <v>28</v>
      </c>
      <c r="C298" s="16"/>
      <c r="D298" s="9">
        <v>218.3</v>
      </c>
      <c r="E298" s="9"/>
      <c r="F298" s="10">
        <v>6578.78</v>
      </c>
      <c r="G298" s="4">
        <f t="shared" si="42"/>
        <v>1436147.67</v>
      </c>
      <c r="H298" s="5">
        <f t="shared" si="43"/>
        <v>119678.97</v>
      </c>
      <c r="I298" s="6">
        <v>0</v>
      </c>
      <c r="J298" s="6">
        <f t="shared" si="44"/>
        <v>-3590.37</v>
      </c>
      <c r="K298" s="6"/>
      <c r="L298" s="36">
        <f t="shared" si="45"/>
        <v>116088.6</v>
      </c>
    </row>
    <row r="299" spans="1:12" ht="12.75">
      <c r="A299" s="1" t="s">
        <v>29</v>
      </c>
      <c r="B299" s="1" t="s">
        <v>30</v>
      </c>
      <c r="C299" s="16"/>
      <c r="D299" s="9">
        <v>269</v>
      </c>
      <c r="E299" s="9"/>
      <c r="F299" s="10">
        <v>6260.71</v>
      </c>
      <c r="G299" s="4">
        <f t="shared" si="42"/>
        <v>1684130.99</v>
      </c>
      <c r="H299" s="5">
        <f t="shared" si="43"/>
        <v>140344.25</v>
      </c>
      <c r="I299" s="6">
        <v>0</v>
      </c>
      <c r="J299" s="6">
        <f t="shared" si="44"/>
        <v>-4210.33</v>
      </c>
      <c r="K299" s="6"/>
      <c r="L299" s="36">
        <f t="shared" si="45"/>
        <v>136133.92</v>
      </c>
    </row>
    <row r="300" spans="1:12" ht="12.75">
      <c r="A300" s="17" t="s">
        <v>29</v>
      </c>
      <c r="B300" s="17" t="s">
        <v>31</v>
      </c>
      <c r="C300" s="16"/>
      <c r="D300" s="9">
        <v>164</v>
      </c>
      <c r="E300" s="9"/>
      <c r="F300" s="10">
        <v>6272.27</v>
      </c>
      <c r="G300" s="4">
        <f t="shared" si="42"/>
        <v>1028652.28</v>
      </c>
      <c r="H300" s="5">
        <f t="shared" si="43"/>
        <v>85721.02</v>
      </c>
      <c r="I300" s="6">
        <v>0</v>
      </c>
      <c r="J300" s="6">
        <f t="shared" si="44"/>
        <v>-2571.63</v>
      </c>
      <c r="K300" s="6"/>
      <c r="L300" s="36">
        <f t="shared" si="45"/>
        <v>83149.39</v>
      </c>
    </row>
    <row r="301" spans="1:12" ht="12.75">
      <c r="A301" s="1" t="s">
        <v>32</v>
      </c>
      <c r="B301" s="1" t="s">
        <v>33</v>
      </c>
      <c r="C301" s="16"/>
      <c r="D301" s="9">
        <v>251.63</v>
      </c>
      <c r="E301" s="9"/>
      <c r="F301" s="10">
        <v>6137.53</v>
      </c>
      <c r="G301" s="4">
        <f t="shared" si="42"/>
        <v>1544386.67</v>
      </c>
      <c r="H301" s="5">
        <f t="shared" si="43"/>
        <v>128698.89</v>
      </c>
      <c r="I301" s="6">
        <v>0</v>
      </c>
      <c r="J301" s="6">
        <f t="shared" si="44"/>
        <v>-3860.97</v>
      </c>
      <c r="K301" s="6">
        <v>-40795.83</v>
      </c>
      <c r="L301" s="36">
        <f t="shared" si="45"/>
        <v>84042.09</v>
      </c>
    </row>
    <row r="302" spans="1:12" ht="12.75">
      <c r="A302" s="1" t="s">
        <v>32</v>
      </c>
      <c r="B302" s="1" t="s">
        <v>61</v>
      </c>
      <c r="C302" s="16"/>
      <c r="D302" s="9">
        <v>118.13</v>
      </c>
      <c r="E302" s="9"/>
      <c r="F302" s="10">
        <v>6015.44</v>
      </c>
      <c r="G302" s="4">
        <f t="shared" si="42"/>
        <v>710603.93</v>
      </c>
      <c r="H302" s="5">
        <f t="shared" si="43"/>
        <v>59216.99</v>
      </c>
      <c r="I302" s="6">
        <v>0</v>
      </c>
      <c r="J302" s="6">
        <f t="shared" si="44"/>
        <v>-1776.51</v>
      </c>
      <c r="K302" s="6"/>
      <c r="L302" s="36">
        <f t="shared" si="45"/>
        <v>57440.479999999996</v>
      </c>
    </row>
    <row r="303" spans="1:12" ht="12.75">
      <c r="A303" s="1" t="s">
        <v>32</v>
      </c>
      <c r="B303" s="1" t="s">
        <v>34</v>
      </c>
      <c r="C303" s="16"/>
      <c r="D303" s="9">
        <v>181</v>
      </c>
      <c r="E303" s="13">
        <v>6242.24</v>
      </c>
      <c r="F303" s="25">
        <v>6011.57</v>
      </c>
      <c r="G303" s="4">
        <f>ROUND((D303*F303)+(9*2*0.08*E303),2)</f>
        <v>1097083</v>
      </c>
      <c r="H303" s="5">
        <f t="shared" si="43"/>
        <v>91423.58</v>
      </c>
      <c r="I303" s="6">
        <v>0</v>
      </c>
      <c r="J303" s="6">
        <f t="shared" si="44"/>
        <v>-2742.71</v>
      </c>
      <c r="K303" s="6"/>
      <c r="L303" s="36">
        <f t="shared" si="45"/>
        <v>88680.87</v>
      </c>
    </row>
    <row r="304" spans="1:12" ht="12.75">
      <c r="A304" s="1" t="s">
        <v>32</v>
      </c>
      <c r="B304" s="1" t="s">
        <v>35</v>
      </c>
      <c r="C304" s="16"/>
      <c r="D304" s="9">
        <v>324.5</v>
      </c>
      <c r="E304" s="9"/>
      <c r="F304" s="25">
        <v>6011.57</v>
      </c>
      <c r="G304" s="4">
        <f>ROUND(D304*F304,2)</f>
        <v>1950754.47</v>
      </c>
      <c r="H304" s="5">
        <f t="shared" si="43"/>
        <v>162562.87</v>
      </c>
      <c r="I304" s="6">
        <v>0</v>
      </c>
      <c r="J304" s="6">
        <f t="shared" si="44"/>
        <v>-4876.89</v>
      </c>
      <c r="K304" s="6"/>
      <c r="L304" s="36">
        <f t="shared" si="45"/>
        <v>157685.97999999998</v>
      </c>
    </row>
    <row r="305" spans="1:12" ht="12.75">
      <c r="A305" s="1" t="s">
        <v>32</v>
      </c>
      <c r="B305" s="1" t="s">
        <v>40</v>
      </c>
      <c r="C305" s="16"/>
      <c r="D305" s="9">
        <v>327</v>
      </c>
      <c r="E305" s="9"/>
      <c r="F305" s="10">
        <v>6072.36</v>
      </c>
      <c r="G305" s="4">
        <f>ROUND(D305*F305,2)</f>
        <v>1985661.72</v>
      </c>
      <c r="H305" s="5">
        <f t="shared" si="43"/>
        <v>165471.81</v>
      </c>
      <c r="I305" s="6">
        <v>0</v>
      </c>
      <c r="J305" s="6">
        <f t="shared" si="44"/>
        <v>-4964.15</v>
      </c>
      <c r="K305" s="6"/>
      <c r="L305" s="36">
        <f t="shared" si="45"/>
        <v>160507.66</v>
      </c>
    </row>
    <row r="306" spans="1:12" ht="12.75">
      <c r="A306" s="1" t="s">
        <v>36</v>
      </c>
      <c r="B306" s="1" t="s">
        <v>37</v>
      </c>
      <c r="C306" s="16"/>
      <c r="D306" s="14">
        <v>717.6</v>
      </c>
      <c r="E306" s="15"/>
      <c r="F306" s="10">
        <v>5805.47</v>
      </c>
      <c r="G306" s="4">
        <f>ROUND(D306*F306,2)</f>
        <v>4166005.27</v>
      </c>
      <c r="H306" s="5">
        <f t="shared" si="43"/>
        <v>347167.11</v>
      </c>
      <c r="I306" s="6">
        <v>0</v>
      </c>
      <c r="J306" s="6">
        <f t="shared" si="44"/>
        <v>-10415.01</v>
      </c>
      <c r="K306" s="6">
        <v>-60507.3</v>
      </c>
      <c r="L306" s="36">
        <f t="shared" si="45"/>
        <v>276244.8</v>
      </c>
    </row>
    <row r="307" spans="1:12" ht="12.75">
      <c r="A307" s="17" t="s">
        <v>38</v>
      </c>
      <c r="B307" s="17" t="s">
        <v>39</v>
      </c>
      <c r="C307" s="16"/>
      <c r="D307" s="14">
        <v>158</v>
      </c>
      <c r="E307" s="15"/>
      <c r="F307" s="10">
        <v>6611.65</v>
      </c>
      <c r="G307" s="4">
        <f>ROUND(D307*F307,2)</f>
        <v>1044640.7</v>
      </c>
      <c r="H307" s="5">
        <f t="shared" si="43"/>
        <v>87053.39</v>
      </c>
      <c r="I307" s="6">
        <v>0</v>
      </c>
      <c r="J307" s="6">
        <f t="shared" si="44"/>
        <v>-2611.6</v>
      </c>
      <c r="K307" s="6"/>
      <c r="L307" s="36">
        <f t="shared" si="45"/>
        <v>84441.79</v>
      </c>
    </row>
    <row r="308" spans="1:12" ht="12.75">
      <c r="A308" s="16"/>
      <c r="B308" s="16"/>
      <c r="C308" s="16"/>
      <c r="D308" s="20"/>
      <c r="E308" s="16"/>
      <c r="F308" s="16"/>
      <c r="G308" s="16"/>
      <c r="H308" s="16"/>
      <c r="I308" s="16"/>
      <c r="J308" s="16"/>
      <c r="K308" s="16"/>
      <c r="L308" s="16"/>
    </row>
    <row r="309" spans="1:12" ht="12.75">
      <c r="A309" s="21"/>
      <c r="B309" s="21"/>
      <c r="C309" s="21"/>
      <c r="D309" s="22">
        <f>SUM(D281:D308)</f>
        <v>10025.76</v>
      </c>
      <c r="E309" s="21"/>
      <c r="F309" s="21"/>
      <c r="G309" s="21">
        <f aca="true" t="shared" si="46" ref="G309:L309">SUM(G281:G308)</f>
        <v>64150214.85000002</v>
      </c>
      <c r="H309" s="21">
        <f t="shared" si="46"/>
        <v>5345851.22</v>
      </c>
      <c r="I309" s="21">
        <f t="shared" si="46"/>
        <v>0</v>
      </c>
      <c r="J309" s="21">
        <f t="shared" si="46"/>
        <v>-160375.56000000003</v>
      </c>
      <c r="K309" s="21">
        <f t="shared" si="46"/>
        <v>-482669.81</v>
      </c>
      <c r="L309" s="21">
        <f t="shared" si="46"/>
        <v>4702805.850000001</v>
      </c>
    </row>
    <row r="313" spans="1:12" ht="51">
      <c r="A313" s="28" t="s">
        <v>62</v>
      </c>
      <c r="B313" s="29"/>
      <c r="C313" s="29"/>
      <c r="D313" s="30" t="s">
        <v>0</v>
      </c>
      <c r="E313" s="30" t="s">
        <v>1</v>
      </c>
      <c r="F313" s="30" t="s">
        <v>2</v>
      </c>
      <c r="G313" s="30" t="s">
        <v>3</v>
      </c>
      <c r="H313" s="30" t="s">
        <v>4</v>
      </c>
      <c r="I313" s="30" t="s">
        <v>5</v>
      </c>
      <c r="J313" s="30" t="s">
        <v>6</v>
      </c>
      <c r="K313" s="30" t="s">
        <v>41</v>
      </c>
      <c r="L313" s="30" t="s">
        <v>7</v>
      </c>
    </row>
    <row r="314" spans="1:12" ht="12.75">
      <c r="A314" s="16"/>
      <c r="B314" s="16"/>
      <c r="C314" s="16"/>
      <c r="D314" s="32"/>
      <c r="E314" s="32"/>
      <c r="F314" s="27"/>
      <c r="G314" s="27"/>
      <c r="H314" s="27"/>
      <c r="I314" s="27"/>
      <c r="J314" s="27"/>
      <c r="K314" s="27"/>
      <c r="L314" s="15"/>
    </row>
    <row r="315" spans="1:12" ht="12.75">
      <c r="A315" s="16"/>
      <c r="B315" s="16"/>
      <c r="C315" s="16"/>
      <c r="D315" s="32"/>
      <c r="E315" s="32"/>
      <c r="F315" s="27"/>
      <c r="G315" s="27"/>
      <c r="H315" s="27"/>
      <c r="I315" s="27"/>
      <c r="J315" s="27"/>
      <c r="K315" s="27"/>
      <c r="L315" s="15"/>
    </row>
    <row r="316" spans="1:12" ht="12.75">
      <c r="A316" s="16" t="s">
        <v>42</v>
      </c>
      <c r="B316" s="16" t="s">
        <v>43</v>
      </c>
      <c r="C316" s="16"/>
      <c r="D316" s="35">
        <v>305</v>
      </c>
      <c r="E316" s="32"/>
      <c r="F316" s="27">
        <v>6902.69</v>
      </c>
      <c r="G316" s="27">
        <f aca="true" t="shared" si="47" ref="G316:G337">ROUND(D316*F316,2)</f>
        <v>2105320.45</v>
      </c>
      <c r="H316" s="5">
        <f>ROUND(G316/12,2)</f>
        <v>175443.37</v>
      </c>
      <c r="I316" s="6">
        <v>0</v>
      </c>
      <c r="J316" s="6">
        <f>ROUND(G316*-0.03/12,2)</f>
        <v>-5263.3</v>
      </c>
      <c r="K316" s="27"/>
      <c r="L316" s="36">
        <f>H316+I316+J316+K316</f>
        <v>170180.07</v>
      </c>
    </row>
    <row r="317" spans="1:12" ht="12.75">
      <c r="A317" s="1" t="s">
        <v>8</v>
      </c>
      <c r="B317" s="1" t="s">
        <v>9</v>
      </c>
      <c r="C317" s="16"/>
      <c r="D317" s="2">
        <v>2060.4</v>
      </c>
      <c r="E317" s="2"/>
      <c r="F317" s="37">
        <v>6632.36</v>
      </c>
      <c r="G317" s="4">
        <f t="shared" si="47"/>
        <v>13665314.54</v>
      </c>
      <c r="H317" s="5">
        <f aca="true" t="shared" si="48" ref="H317:H342">ROUND(G317/12,2)</f>
        <v>1138776.21</v>
      </c>
      <c r="I317" s="6">
        <v>0</v>
      </c>
      <c r="J317" s="6">
        <f aca="true" t="shared" si="49" ref="J317:J342">ROUND(G317*-0.03/12,2)</f>
        <v>-34163.29</v>
      </c>
      <c r="K317" s="6">
        <v>-175360.21999999997</v>
      </c>
      <c r="L317" s="36">
        <f aca="true" t="shared" si="50" ref="L317:L342">H317+I317+J317+K317</f>
        <v>929252.7</v>
      </c>
    </row>
    <row r="318" spans="1:12" ht="12.75">
      <c r="A318" s="17" t="s">
        <v>10</v>
      </c>
      <c r="B318" s="17" t="s">
        <v>11</v>
      </c>
      <c r="C318" s="16"/>
      <c r="D318" s="2">
        <v>759.2</v>
      </c>
      <c r="E318" s="2"/>
      <c r="F318" s="37">
        <v>6934.72</v>
      </c>
      <c r="G318" s="4">
        <f t="shared" si="47"/>
        <v>5264839.42</v>
      </c>
      <c r="H318" s="5">
        <f t="shared" si="48"/>
        <v>438736.62</v>
      </c>
      <c r="I318" s="6">
        <v>0</v>
      </c>
      <c r="J318" s="6">
        <f t="shared" si="49"/>
        <v>-13162.1</v>
      </c>
      <c r="K318" s="6">
        <v>-77335.84</v>
      </c>
      <c r="L318" s="36">
        <f t="shared" si="50"/>
        <v>348238.68000000005</v>
      </c>
    </row>
    <row r="319" spans="1:12" ht="12.75">
      <c r="A319" s="1" t="s">
        <v>12</v>
      </c>
      <c r="B319" s="1" t="s">
        <v>13</v>
      </c>
      <c r="C319" s="16"/>
      <c r="D319" s="7">
        <v>748.6</v>
      </c>
      <c r="E319" s="7"/>
      <c r="F319" s="25">
        <v>6436.23</v>
      </c>
      <c r="G319" s="4">
        <f t="shared" si="47"/>
        <v>4818161.78</v>
      </c>
      <c r="H319" s="5">
        <f t="shared" si="48"/>
        <v>401513.48</v>
      </c>
      <c r="I319" s="6">
        <v>0</v>
      </c>
      <c r="J319" s="6">
        <f t="shared" si="49"/>
        <v>-12045.4</v>
      </c>
      <c r="K319" s="6">
        <v>-68342.70999999999</v>
      </c>
      <c r="L319" s="36">
        <f t="shared" si="50"/>
        <v>321125.37</v>
      </c>
    </row>
    <row r="320" spans="1:12" ht="12.75">
      <c r="A320" s="15" t="s">
        <v>14</v>
      </c>
      <c r="B320" s="15" t="s">
        <v>15</v>
      </c>
      <c r="C320" s="18"/>
      <c r="D320" s="23">
        <v>279</v>
      </c>
      <c r="E320" s="24"/>
      <c r="F320" s="25">
        <v>6475.009999999999</v>
      </c>
      <c r="G320" s="4">
        <f t="shared" si="47"/>
        <v>1806527.79</v>
      </c>
      <c r="H320" s="5">
        <f t="shared" si="48"/>
        <v>150543.98</v>
      </c>
      <c r="I320" s="6">
        <v>0</v>
      </c>
      <c r="J320" s="6">
        <f t="shared" si="49"/>
        <v>-4516.32</v>
      </c>
      <c r="K320" s="27"/>
      <c r="L320" s="36">
        <f t="shared" si="50"/>
        <v>146027.66</v>
      </c>
    </row>
    <row r="321" spans="1:12" ht="12.75">
      <c r="A321" s="15" t="s">
        <v>14</v>
      </c>
      <c r="B321" s="15" t="s">
        <v>16</v>
      </c>
      <c r="C321" s="19"/>
      <c r="D321" s="23">
        <v>332.2</v>
      </c>
      <c r="E321" s="23"/>
      <c r="F321" s="25">
        <v>7013.5999999999985</v>
      </c>
      <c r="G321" s="4">
        <f t="shared" si="47"/>
        <v>2329917.92</v>
      </c>
      <c r="H321" s="5">
        <f t="shared" si="48"/>
        <v>194159.83</v>
      </c>
      <c r="I321" s="6">
        <v>0</v>
      </c>
      <c r="J321" s="6">
        <f t="shared" si="49"/>
        <v>-5824.79</v>
      </c>
      <c r="K321" s="27"/>
      <c r="L321" s="36">
        <f t="shared" si="50"/>
        <v>188335.03999999998</v>
      </c>
    </row>
    <row r="322" spans="1:12" ht="12.75">
      <c r="A322" s="15" t="s">
        <v>44</v>
      </c>
      <c r="B322" s="15" t="s">
        <v>45</v>
      </c>
      <c r="C322" s="19"/>
      <c r="D322" s="23">
        <v>0</v>
      </c>
      <c r="E322" s="23"/>
      <c r="F322" s="25">
        <v>0</v>
      </c>
      <c r="G322" s="4">
        <f t="shared" si="47"/>
        <v>0</v>
      </c>
      <c r="H322" s="5">
        <f t="shared" si="48"/>
        <v>0</v>
      </c>
      <c r="I322" s="6">
        <v>0</v>
      </c>
      <c r="J322" s="6">
        <f t="shared" si="49"/>
        <v>0</v>
      </c>
      <c r="K322" s="27"/>
      <c r="L322" s="36">
        <f t="shared" si="50"/>
        <v>0</v>
      </c>
    </row>
    <row r="323" spans="1:12" ht="12.75">
      <c r="A323" s="1" t="s">
        <v>17</v>
      </c>
      <c r="B323" s="1" t="s">
        <v>18</v>
      </c>
      <c r="C323" s="18"/>
      <c r="D323" s="7">
        <v>278</v>
      </c>
      <c r="E323" s="7"/>
      <c r="F323" s="25">
        <v>6670.6</v>
      </c>
      <c r="G323" s="4">
        <f t="shared" si="47"/>
        <v>1854426.8</v>
      </c>
      <c r="H323" s="5">
        <f t="shared" si="48"/>
        <v>154535.57</v>
      </c>
      <c r="I323" s="6">
        <v>0</v>
      </c>
      <c r="J323" s="6">
        <f t="shared" si="49"/>
        <v>-4636.07</v>
      </c>
      <c r="K323" s="6"/>
      <c r="L323" s="36">
        <f t="shared" si="50"/>
        <v>149899.5</v>
      </c>
    </row>
    <row r="324" spans="1:12" ht="12.75">
      <c r="A324" s="17" t="s">
        <v>19</v>
      </c>
      <c r="B324" s="17" t="s">
        <v>20</v>
      </c>
      <c r="C324" s="18"/>
      <c r="D324" s="7">
        <v>54.6</v>
      </c>
      <c r="E324" s="7"/>
      <c r="F324" s="25">
        <v>7625.72</v>
      </c>
      <c r="G324" s="4">
        <f t="shared" si="47"/>
        <v>416364.31</v>
      </c>
      <c r="H324" s="5">
        <f t="shared" si="48"/>
        <v>34697.03</v>
      </c>
      <c r="I324" s="6">
        <v>0</v>
      </c>
      <c r="J324" s="6">
        <f t="shared" si="49"/>
        <v>-1040.91</v>
      </c>
      <c r="K324" s="6"/>
      <c r="L324" s="36">
        <f t="shared" si="50"/>
        <v>33656.119999999995</v>
      </c>
    </row>
    <row r="325" spans="1:12" ht="12.75">
      <c r="A325" s="1" t="s">
        <v>21</v>
      </c>
      <c r="B325" s="40" t="s">
        <v>22</v>
      </c>
      <c r="C325" s="40"/>
      <c r="D325" s="9">
        <v>282.8</v>
      </c>
      <c r="E325" s="9"/>
      <c r="F325" s="4">
        <v>6576.820000000001</v>
      </c>
      <c r="G325" s="4">
        <f t="shared" si="47"/>
        <v>1859924.7</v>
      </c>
      <c r="H325" s="5">
        <f t="shared" si="48"/>
        <v>154993.73</v>
      </c>
      <c r="I325" s="6">
        <v>0</v>
      </c>
      <c r="J325" s="6">
        <f t="shared" si="49"/>
        <v>-4649.81</v>
      </c>
      <c r="K325" s="6">
        <v>-17750</v>
      </c>
      <c r="L325" s="36">
        <f t="shared" si="50"/>
        <v>132593.92</v>
      </c>
    </row>
    <row r="326" spans="1:12" ht="12.75">
      <c r="A326" s="1" t="s">
        <v>21</v>
      </c>
      <c r="B326" s="1" t="s">
        <v>23</v>
      </c>
      <c r="C326" s="18"/>
      <c r="D326" s="9">
        <v>234</v>
      </c>
      <c r="E326" s="9"/>
      <c r="F326" s="4">
        <v>6822.34</v>
      </c>
      <c r="G326" s="4">
        <f t="shared" si="47"/>
        <v>1596427.56</v>
      </c>
      <c r="H326" s="5">
        <f t="shared" si="48"/>
        <v>133035.63</v>
      </c>
      <c r="I326" s="6">
        <v>0</v>
      </c>
      <c r="J326" s="6">
        <f t="shared" si="49"/>
        <v>-3991.07</v>
      </c>
      <c r="K326" s="6"/>
      <c r="L326" s="36">
        <f t="shared" si="50"/>
        <v>129044.56</v>
      </c>
    </row>
    <row r="327" spans="1:12" ht="12.75">
      <c r="A327" s="1" t="s">
        <v>21</v>
      </c>
      <c r="B327" s="11" t="s">
        <v>24</v>
      </c>
      <c r="C327" s="16"/>
      <c r="D327" s="12">
        <v>241</v>
      </c>
      <c r="E327" s="12"/>
      <c r="F327" s="10">
        <v>6212.64</v>
      </c>
      <c r="G327" s="4">
        <f t="shared" si="47"/>
        <v>1497246.24</v>
      </c>
      <c r="H327" s="5">
        <f t="shared" si="48"/>
        <v>124770.52</v>
      </c>
      <c r="I327" s="6">
        <v>0</v>
      </c>
      <c r="J327" s="6">
        <f t="shared" si="49"/>
        <v>-3743.12</v>
      </c>
      <c r="K327" s="6"/>
      <c r="L327" s="36">
        <f t="shared" si="50"/>
        <v>121027.40000000001</v>
      </c>
    </row>
    <row r="328" spans="1:12" ht="12.75">
      <c r="A328" s="1" t="s">
        <v>21</v>
      </c>
      <c r="B328" s="1" t="s">
        <v>25</v>
      </c>
      <c r="C328" s="16"/>
      <c r="D328" s="9">
        <v>502.7</v>
      </c>
      <c r="E328" s="9"/>
      <c r="F328" s="10">
        <v>6232.4800000000005</v>
      </c>
      <c r="G328" s="4">
        <f t="shared" si="47"/>
        <v>3133067.7</v>
      </c>
      <c r="H328" s="5">
        <f t="shared" si="48"/>
        <v>261088.98</v>
      </c>
      <c r="I328" s="6">
        <v>0</v>
      </c>
      <c r="J328" s="6">
        <f t="shared" si="49"/>
        <v>-7832.67</v>
      </c>
      <c r="K328" s="6">
        <v>-42375</v>
      </c>
      <c r="L328" s="36">
        <f t="shared" si="50"/>
        <v>210881.31</v>
      </c>
    </row>
    <row r="329" spans="1:12" ht="12.75">
      <c r="A329" s="1" t="s">
        <v>21</v>
      </c>
      <c r="B329" s="1" t="s">
        <v>26</v>
      </c>
      <c r="C329" s="16"/>
      <c r="D329" s="9">
        <v>690</v>
      </c>
      <c r="E329" s="9"/>
      <c r="F329" s="10">
        <v>6251.17</v>
      </c>
      <c r="G329" s="4">
        <f t="shared" si="47"/>
        <v>4313307.3</v>
      </c>
      <c r="H329" s="5">
        <f t="shared" si="48"/>
        <v>359442.28</v>
      </c>
      <c r="I329" s="6">
        <v>0</v>
      </c>
      <c r="J329" s="6">
        <f t="shared" si="49"/>
        <v>-10783.27</v>
      </c>
      <c r="K329" s="6"/>
      <c r="L329" s="36">
        <f t="shared" si="50"/>
        <v>348659.01</v>
      </c>
    </row>
    <row r="330" spans="1:12" ht="12.75">
      <c r="A330" s="1" t="s">
        <v>21</v>
      </c>
      <c r="B330" s="1" t="s">
        <v>46</v>
      </c>
      <c r="C330" s="16"/>
      <c r="D330" s="9">
        <v>125.8</v>
      </c>
      <c r="E330" s="9"/>
      <c r="F330" s="10">
        <v>6499.47</v>
      </c>
      <c r="G330" s="4">
        <f t="shared" si="47"/>
        <v>817633.33</v>
      </c>
      <c r="H330" s="5">
        <f t="shared" si="48"/>
        <v>68136.11</v>
      </c>
      <c r="I330" s="6">
        <v>0</v>
      </c>
      <c r="J330" s="6">
        <f t="shared" si="49"/>
        <v>-2044.08</v>
      </c>
      <c r="K330" s="6"/>
      <c r="L330" s="36">
        <f t="shared" si="50"/>
        <v>66092.03</v>
      </c>
    </row>
    <row r="331" spans="1:12" ht="12.75">
      <c r="A331" s="1" t="s">
        <v>21</v>
      </c>
      <c r="B331" s="1" t="s">
        <v>47</v>
      </c>
      <c r="C331" s="16"/>
      <c r="D331" s="9">
        <v>222.1</v>
      </c>
      <c r="E331" s="9"/>
      <c r="F331" s="10">
        <v>6239.780000000001</v>
      </c>
      <c r="G331" s="4">
        <f t="shared" si="47"/>
        <v>1385855.14</v>
      </c>
      <c r="H331" s="5">
        <f t="shared" si="48"/>
        <v>115487.93</v>
      </c>
      <c r="I331" s="6">
        <v>0</v>
      </c>
      <c r="J331" s="6">
        <f t="shared" si="49"/>
        <v>-3464.64</v>
      </c>
      <c r="K331" s="6"/>
      <c r="L331" s="36">
        <f t="shared" si="50"/>
        <v>112023.29</v>
      </c>
    </row>
    <row r="332" spans="1:12" ht="12.75">
      <c r="A332" s="1" t="s">
        <v>21</v>
      </c>
      <c r="B332" s="1" t="s">
        <v>48</v>
      </c>
      <c r="C332" s="16"/>
      <c r="D332" s="9">
        <v>181.2</v>
      </c>
      <c r="E332" s="9"/>
      <c r="F332" s="10">
        <v>6207.84</v>
      </c>
      <c r="G332" s="4">
        <f t="shared" si="47"/>
        <v>1124860.61</v>
      </c>
      <c r="H332" s="5">
        <f t="shared" si="48"/>
        <v>93738.38</v>
      </c>
      <c r="I332" s="6">
        <v>0</v>
      </c>
      <c r="J332" s="6">
        <f t="shared" si="49"/>
        <v>-2812.15</v>
      </c>
      <c r="K332" s="6"/>
      <c r="L332" s="36">
        <f t="shared" si="50"/>
        <v>90926.23000000001</v>
      </c>
    </row>
    <row r="333" spans="1:12" ht="12.75">
      <c r="A333" s="1" t="s">
        <v>27</v>
      </c>
      <c r="B333" s="1" t="s">
        <v>28</v>
      </c>
      <c r="C333" s="16"/>
      <c r="D333" s="9">
        <v>218.3</v>
      </c>
      <c r="E333" s="9"/>
      <c r="F333" s="10">
        <v>6647.92</v>
      </c>
      <c r="G333" s="4">
        <f t="shared" si="47"/>
        <v>1451240.94</v>
      </c>
      <c r="H333" s="5">
        <f t="shared" si="48"/>
        <v>120936.75</v>
      </c>
      <c r="I333" s="6">
        <v>0</v>
      </c>
      <c r="J333" s="6">
        <f t="shared" si="49"/>
        <v>-3628.1</v>
      </c>
      <c r="K333" s="6"/>
      <c r="L333" s="36">
        <f t="shared" si="50"/>
        <v>117308.65</v>
      </c>
    </row>
    <row r="334" spans="1:12" ht="12.75">
      <c r="A334" s="1" t="s">
        <v>29</v>
      </c>
      <c r="B334" s="1" t="s">
        <v>30</v>
      </c>
      <c r="C334" s="16"/>
      <c r="D334" s="9">
        <v>269</v>
      </c>
      <c r="E334" s="9"/>
      <c r="F334" s="10">
        <v>6326.55</v>
      </c>
      <c r="G334" s="4">
        <f t="shared" si="47"/>
        <v>1701841.95</v>
      </c>
      <c r="H334" s="5">
        <f t="shared" si="48"/>
        <v>141820.16</v>
      </c>
      <c r="I334" s="6">
        <v>0</v>
      </c>
      <c r="J334" s="6">
        <f t="shared" si="49"/>
        <v>-4254.6</v>
      </c>
      <c r="K334" s="6"/>
      <c r="L334" s="36">
        <f t="shared" si="50"/>
        <v>137565.56</v>
      </c>
    </row>
    <row r="335" spans="1:12" ht="12.75">
      <c r="A335" s="17" t="s">
        <v>29</v>
      </c>
      <c r="B335" s="17" t="s">
        <v>31</v>
      </c>
      <c r="C335" s="16"/>
      <c r="D335" s="9">
        <v>164</v>
      </c>
      <c r="E335" s="9"/>
      <c r="F335" s="10">
        <v>6338.11</v>
      </c>
      <c r="G335" s="4">
        <f t="shared" si="47"/>
        <v>1039450.04</v>
      </c>
      <c r="H335" s="5">
        <f t="shared" si="48"/>
        <v>86620.84</v>
      </c>
      <c r="I335" s="6">
        <v>0</v>
      </c>
      <c r="J335" s="6">
        <f t="shared" si="49"/>
        <v>-2598.63</v>
      </c>
      <c r="K335" s="6"/>
      <c r="L335" s="36">
        <f t="shared" si="50"/>
        <v>84022.20999999999</v>
      </c>
    </row>
    <row r="336" spans="1:12" ht="12.75">
      <c r="A336" s="1" t="s">
        <v>32</v>
      </c>
      <c r="B336" s="1" t="s">
        <v>33</v>
      </c>
      <c r="C336" s="16"/>
      <c r="D336" s="9">
        <v>251.63</v>
      </c>
      <c r="E336" s="9"/>
      <c r="F336" s="10">
        <v>6201.07</v>
      </c>
      <c r="G336" s="4">
        <f t="shared" si="47"/>
        <v>1560375.24</v>
      </c>
      <c r="H336" s="5">
        <f t="shared" si="48"/>
        <v>130031.27</v>
      </c>
      <c r="I336" s="6">
        <v>0</v>
      </c>
      <c r="J336" s="6">
        <f t="shared" si="49"/>
        <v>-3900.94</v>
      </c>
      <c r="K336" s="6">
        <v>-40795.83</v>
      </c>
      <c r="L336" s="36">
        <f t="shared" si="50"/>
        <v>85334.5</v>
      </c>
    </row>
    <row r="337" spans="1:12" ht="12.75">
      <c r="A337" s="1" t="s">
        <v>32</v>
      </c>
      <c r="B337" s="1" t="s">
        <v>61</v>
      </c>
      <c r="C337" s="16"/>
      <c r="D337" s="9">
        <v>118.13</v>
      </c>
      <c r="E337" s="9"/>
      <c r="F337" s="10">
        <v>6078.98</v>
      </c>
      <c r="G337" s="4">
        <f t="shared" si="47"/>
        <v>718109.91</v>
      </c>
      <c r="H337" s="5">
        <f t="shared" si="48"/>
        <v>59842.49</v>
      </c>
      <c r="I337" s="6">
        <v>0</v>
      </c>
      <c r="J337" s="6">
        <f t="shared" si="49"/>
        <v>-1795.27</v>
      </c>
      <c r="K337" s="6"/>
      <c r="L337" s="36">
        <f t="shared" si="50"/>
        <v>58047.22</v>
      </c>
    </row>
    <row r="338" spans="1:12" ht="12.75">
      <c r="A338" s="1" t="s">
        <v>32</v>
      </c>
      <c r="B338" s="1" t="s">
        <v>34</v>
      </c>
      <c r="C338" s="16"/>
      <c r="D338" s="9">
        <v>181</v>
      </c>
      <c r="E338" s="13">
        <v>6305.78</v>
      </c>
      <c r="F338" s="25">
        <v>6072.76</v>
      </c>
      <c r="G338" s="4">
        <f>ROUND((D338*F338)+(9*2*0.08*E338),2)</f>
        <v>1108249.88</v>
      </c>
      <c r="H338" s="5">
        <f t="shared" si="48"/>
        <v>92354.16</v>
      </c>
      <c r="I338" s="6">
        <v>0</v>
      </c>
      <c r="J338" s="6">
        <f t="shared" si="49"/>
        <v>-2770.62</v>
      </c>
      <c r="K338" s="6"/>
      <c r="L338" s="36">
        <f t="shared" si="50"/>
        <v>89583.54000000001</v>
      </c>
    </row>
    <row r="339" spans="1:12" ht="12.75">
      <c r="A339" s="1" t="s">
        <v>32</v>
      </c>
      <c r="B339" s="1" t="s">
        <v>35</v>
      </c>
      <c r="C339" s="16"/>
      <c r="D339" s="9">
        <v>324.5</v>
      </c>
      <c r="E339" s="9"/>
      <c r="F339" s="25">
        <v>6072.76</v>
      </c>
      <c r="G339" s="4">
        <f>ROUND(D339*F339,2)</f>
        <v>1970610.62</v>
      </c>
      <c r="H339" s="5">
        <f t="shared" si="48"/>
        <v>164217.55</v>
      </c>
      <c r="I339" s="6">
        <v>0</v>
      </c>
      <c r="J339" s="6">
        <f t="shared" si="49"/>
        <v>-4926.53</v>
      </c>
      <c r="K339" s="6"/>
      <c r="L339" s="36">
        <f t="shared" si="50"/>
        <v>159291.02</v>
      </c>
    </row>
    <row r="340" spans="1:12" ht="12.75">
      <c r="A340" s="1" t="s">
        <v>32</v>
      </c>
      <c r="B340" s="1" t="s">
        <v>40</v>
      </c>
      <c r="C340" s="16"/>
      <c r="D340" s="9">
        <v>327</v>
      </c>
      <c r="E340" s="9"/>
      <c r="F340" s="10">
        <v>6135.9</v>
      </c>
      <c r="G340" s="4">
        <f>ROUND(D340*F340,2)</f>
        <v>2006439.3</v>
      </c>
      <c r="H340" s="5">
        <f t="shared" si="48"/>
        <v>167203.28</v>
      </c>
      <c r="I340" s="6">
        <v>0</v>
      </c>
      <c r="J340" s="6">
        <f t="shared" si="49"/>
        <v>-5016.1</v>
      </c>
      <c r="K340" s="6"/>
      <c r="L340" s="36">
        <f t="shared" si="50"/>
        <v>162187.18</v>
      </c>
    </row>
    <row r="341" spans="1:12" ht="12.75">
      <c r="A341" s="1" t="s">
        <v>36</v>
      </c>
      <c r="B341" s="1" t="s">
        <v>37</v>
      </c>
      <c r="C341" s="16"/>
      <c r="D341" s="14">
        <v>717.6</v>
      </c>
      <c r="E341" s="15"/>
      <c r="F341" s="10">
        <v>5869.06</v>
      </c>
      <c r="G341" s="4">
        <f>ROUND(D341*F341,2)</f>
        <v>4211637.46</v>
      </c>
      <c r="H341" s="5">
        <f t="shared" si="48"/>
        <v>350969.79</v>
      </c>
      <c r="I341" s="6">
        <v>0</v>
      </c>
      <c r="J341" s="6">
        <f t="shared" si="49"/>
        <v>-10529.09</v>
      </c>
      <c r="K341" s="6">
        <v>-60507.3</v>
      </c>
      <c r="L341" s="36">
        <f t="shared" si="50"/>
        <v>279933.39999999997</v>
      </c>
    </row>
    <row r="342" spans="1:12" ht="12.75">
      <c r="A342" s="17" t="s">
        <v>38</v>
      </c>
      <c r="B342" s="17" t="s">
        <v>39</v>
      </c>
      <c r="C342" s="16"/>
      <c r="D342" s="14">
        <v>158</v>
      </c>
      <c r="E342" s="15"/>
      <c r="F342" s="10">
        <v>6677.91</v>
      </c>
      <c r="G342" s="4">
        <f>ROUND(D342*F342,2)</f>
        <v>1055109.78</v>
      </c>
      <c r="H342" s="5">
        <f t="shared" si="48"/>
        <v>87925.82</v>
      </c>
      <c r="I342" s="6">
        <v>0</v>
      </c>
      <c r="J342" s="6">
        <f t="shared" si="49"/>
        <v>-2637.77</v>
      </c>
      <c r="K342" s="6"/>
      <c r="L342" s="36">
        <f t="shared" si="50"/>
        <v>85288.05</v>
      </c>
    </row>
    <row r="343" spans="1:12" ht="12.75">
      <c r="A343" s="16"/>
      <c r="B343" s="16"/>
      <c r="C343" s="16"/>
      <c r="D343" s="20"/>
      <c r="E343" s="16"/>
      <c r="F343" s="16"/>
      <c r="G343" s="16"/>
      <c r="H343" s="16"/>
      <c r="I343" s="16"/>
      <c r="J343" s="16"/>
      <c r="K343" s="16"/>
      <c r="L343" s="16"/>
    </row>
    <row r="344" spans="1:12" ht="12.75">
      <c r="A344" s="21"/>
      <c r="B344" s="21"/>
      <c r="C344" s="21"/>
      <c r="D344" s="22">
        <f>SUM(D316:D343)</f>
        <v>10025.76</v>
      </c>
      <c r="E344" s="21"/>
      <c r="F344" s="21"/>
      <c r="G344" s="21">
        <f aca="true" t="shared" si="51" ref="G344:L344">SUM(G316:G343)</f>
        <v>64812260.71</v>
      </c>
      <c r="H344" s="21">
        <f t="shared" si="51"/>
        <v>5401021.76</v>
      </c>
      <c r="I344" s="21">
        <f t="shared" si="51"/>
        <v>0</v>
      </c>
      <c r="J344" s="21">
        <f t="shared" si="51"/>
        <v>-162030.63999999998</v>
      </c>
      <c r="K344" s="21">
        <f t="shared" si="51"/>
        <v>-482466.89999999997</v>
      </c>
      <c r="L344" s="21">
        <f t="shared" si="51"/>
        <v>4756524.22</v>
      </c>
    </row>
    <row r="348" spans="1:12" ht="51">
      <c r="A348" s="28" t="s">
        <v>63</v>
      </c>
      <c r="B348" s="29"/>
      <c r="C348" s="29"/>
      <c r="D348" s="30" t="s">
        <v>0</v>
      </c>
      <c r="E348" s="30" t="s">
        <v>1</v>
      </c>
      <c r="F348" s="30" t="s">
        <v>2</v>
      </c>
      <c r="G348" s="30" t="s">
        <v>3</v>
      </c>
      <c r="H348" s="30" t="s">
        <v>4</v>
      </c>
      <c r="I348" s="30" t="s">
        <v>5</v>
      </c>
      <c r="J348" s="30" t="s">
        <v>6</v>
      </c>
      <c r="K348" s="30" t="s">
        <v>41</v>
      </c>
      <c r="L348" s="30" t="s">
        <v>7</v>
      </c>
    </row>
    <row r="349" spans="1:12" ht="12.75">
      <c r="A349" s="16"/>
      <c r="B349" s="16"/>
      <c r="C349" s="16"/>
      <c r="D349" s="32"/>
      <c r="E349" s="32"/>
      <c r="F349" s="27"/>
      <c r="G349" s="27"/>
      <c r="H349" s="27"/>
      <c r="I349" s="27"/>
      <c r="J349" s="27"/>
      <c r="K349" s="27"/>
      <c r="L349" s="15"/>
    </row>
    <row r="350" spans="1:12" ht="12.75">
      <c r="A350" s="16"/>
      <c r="B350" s="16"/>
      <c r="C350" s="16"/>
      <c r="D350" s="32"/>
      <c r="E350" s="32"/>
      <c r="F350" s="27"/>
      <c r="G350" s="27"/>
      <c r="H350" s="27"/>
      <c r="I350" s="27"/>
      <c r="J350" s="27"/>
      <c r="K350" s="27"/>
      <c r="L350" s="15"/>
    </row>
    <row r="351" spans="1:12" ht="12.75">
      <c r="A351" s="16" t="s">
        <v>42</v>
      </c>
      <c r="B351" s="16" t="s">
        <v>43</v>
      </c>
      <c r="C351" s="16"/>
      <c r="D351" s="35">
        <v>305</v>
      </c>
      <c r="E351" s="32"/>
      <c r="F351" s="27">
        <v>6902.69</v>
      </c>
      <c r="G351" s="27">
        <f aca="true" t="shared" si="52" ref="G351:G372">ROUND(D351*F351,2)</f>
        <v>2105320.45</v>
      </c>
      <c r="H351" s="5">
        <f>ROUND(G351/12,2)</f>
        <v>175443.37</v>
      </c>
      <c r="I351" s="6">
        <v>0</v>
      </c>
      <c r="J351" s="6">
        <f>ROUND(G351*-0.03/12,2)</f>
        <v>-5263.3</v>
      </c>
      <c r="K351" s="27"/>
      <c r="L351" s="36">
        <f>H351+I351+J351+K351</f>
        <v>170180.07</v>
      </c>
    </row>
    <row r="352" spans="1:12" ht="12.75">
      <c r="A352" s="1" t="s">
        <v>8</v>
      </c>
      <c r="B352" s="1" t="s">
        <v>9</v>
      </c>
      <c r="C352" s="16"/>
      <c r="D352" s="2">
        <v>2060.4</v>
      </c>
      <c r="E352" s="2"/>
      <c r="F352" s="37">
        <v>6632.36</v>
      </c>
      <c r="G352" s="4">
        <f t="shared" si="52"/>
        <v>13665314.54</v>
      </c>
      <c r="H352" s="5">
        <f aca="true" t="shared" si="53" ref="H352:H377">ROUND(G352/12,2)</f>
        <v>1138776.21</v>
      </c>
      <c r="I352" s="6">
        <v>0</v>
      </c>
      <c r="J352" s="6">
        <f aca="true" t="shared" si="54" ref="J352:J377">ROUND(G352*-0.03/12,2)</f>
        <v>-34163.29</v>
      </c>
      <c r="K352" s="6">
        <v>-175360.21999999997</v>
      </c>
      <c r="L352" s="36">
        <f aca="true" t="shared" si="55" ref="L352:L377">H352+I352+J352+K352</f>
        <v>929252.7</v>
      </c>
    </row>
    <row r="353" spans="1:12" ht="12.75">
      <c r="A353" s="17" t="s">
        <v>10</v>
      </c>
      <c r="B353" s="17" t="s">
        <v>11</v>
      </c>
      <c r="C353" s="16"/>
      <c r="D353" s="2">
        <v>759.2</v>
      </c>
      <c r="E353" s="2"/>
      <c r="F353" s="37">
        <v>6934.72</v>
      </c>
      <c r="G353" s="4">
        <f t="shared" si="52"/>
        <v>5264839.42</v>
      </c>
      <c r="H353" s="5">
        <f t="shared" si="53"/>
        <v>438736.62</v>
      </c>
      <c r="I353" s="6">
        <v>0</v>
      </c>
      <c r="J353" s="6">
        <f t="shared" si="54"/>
        <v>-13162.1</v>
      </c>
      <c r="K353" s="6">
        <v>-77335.84</v>
      </c>
      <c r="L353" s="36">
        <f t="shared" si="55"/>
        <v>348238.68000000005</v>
      </c>
    </row>
    <row r="354" spans="1:12" ht="12.75">
      <c r="A354" s="1" t="s">
        <v>12</v>
      </c>
      <c r="B354" s="1" t="s">
        <v>13</v>
      </c>
      <c r="C354" s="16"/>
      <c r="D354" s="7">
        <v>748.6</v>
      </c>
      <c r="E354" s="7"/>
      <c r="F354" s="25">
        <v>6436.23</v>
      </c>
      <c r="G354" s="4">
        <f t="shared" si="52"/>
        <v>4818161.78</v>
      </c>
      <c r="H354" s="5">
        <f t="shared" si="53"/>
        <v>401513.48</v>
      </c>
      <c r="I354" s="6">
        <v>0</v>
      </c>
      <c r="J354" s="6">
        <f t="shared" si="54"/>
        <v>-12045.4</v>
      </c>
      <c r="K354" s="6">
        <v>-68342.70999999999</v>
      </c>
      <c r="L354" s="36">
        <f t="shared" si="55"/>
        <v>321125.37</v>
      </c>
    </row>
    <row r="355" spans="1:12" ht="12.75">
      <c r="A355" s="15" t="s">
        <v>14</v>
      </c>
      <c r="B355" s="15" t="s">
        <v>15</v>
      </c>
      <c r="C355" s="18"/>
      <c r="D355" s="23">
        <v>279</v>
      </c>
      <c r="E355" s="24"/>
      <c r="F355" s="25">
        <v>6475.009999999999</v>
      </c>
      <c r="G355" s="4">
        <f t="shared" si="52"/>
        <v>1806527.79</v>
      </c>
      <c r="H355" s="5">
        <f t="shared" si="53"/>
        <v>150543.98</v>
      </c>
      <c r="I355" s="6">
        <v>0</v>
      </c>
      <c r="J355" s="6">
        <f t="shared" si="54"/>
        <v>-4516.32</v>
      </c>
      <c r="K355" s="27"/>
      <c r="L355" s="36">
        <f t="shared" si="55"/>
        <v>146027.66</v>
      </c>
    </row>
    <row r="356" spans="1:12" ht="12.75">
      <c r="A356" s="15" t="s">
        <v>14</v>
      </c>
      <c r="B356" s="15" t="s">
        <v>16</v>
      </c>
      <c r="C356" s="19"/>
      <c r="D356" s="23">
        <v>332.2</v>
      </c>
      <c r="E356" s="23"/>
      <c r="F356" s="25">
        <v>7013.5999999999985</v>
      </c>
      <c r="G356" s="4">
        <f t="shared" si="52"/>
        <v>2329917.92</v>
      </c>
      <c r="H356" s="5">
        <f t="shared" si="53"/>
        <v>194159.83</v>
      </c>
      <c r="I356" s="6">
        <v>0</v>
      </c>
      <c r="J356" s="6">
        <f t="shared" si="54"/>
        <v>-5824.79</v>
      </c>
      <c r="K356" s="27"/>
      <c r="L356" s="36">
        <f t="shared" si="55"/>
        <v>188335.03999999998</v>
      </c>
    </row>
    <row r="357" spans="1:12" ht="12.75">
      <c r="A357" s="15" t="s">
        <v>44</v>
      </c>
      <c r="B357" s="15" t="s">
        <v>45</v>
      </c>
      <c r="C357" s="19"/>
      <c r="D357" s="23">
        <v>0</v>
      </c>
      <c r="E357" s="23"/>
      <c r="F357" s="25">
        <v>0</v>
      </c>
      <c r="G357" s="4">
        <f t="shared" si="52"/>
        <v>0</v>
      </c>
      <c r="H357" s="5">
        <f t="shared" si="53"/>
        <v>0</v>
      </c>
      <c r="I357" s="6">
        <v>0</v>
      </c>
      <c r="J357" s="6">
        <f t="shared" si="54"/>
        <v>0</v>
      </c>
      <c r="K357" s="27"/>
      <c r="L357" s="36">
        <f t="shared" si="55"/>
        <v>0</v>
      </c>
    </row>
    <row r="358" spans="1:12" ht="12.75">
      <c r="A358" s="1" t="s">
        <v>17</v>
      </c>
      <c r="B358" s="1" t="s">
        <v>18</v>
      </c>
      <c r="C358" s="18"/>
      <c r="D358" s="7">
        <v>278</v>
      </c>
      <c r="E358" s="7"/>
      <c r="F358" s="25">
        <v>6670.6</v>
      </c>
      <c r="G358" s="4">
        <f t="shared" si="52"/>
        <v>1854426.8</v>
      </c>
      <c r="H358" s="5">
        <f t="shared" si="53"/>
        <v>154535.57</v>
      </c>
      <c r="I358" s="6">
        <v>0</v>
      </c>
      <c r="J358" s="6">
        <f t="shared" si="54"/>
        <v>-4636.07</v>
      </c>
      <c r="K358" s="6"/>
      <c r="L358" s="36">
        <f t="shared" si="55"/>
        <v>149899.5</v>
      </c>
    </row>
    <row r="359" spans="1:12" ht="12.75">
      <c r="A359" s="17" t="s">
        <v>19</v>
      </c>
      <c r="B359" s="17" t="s">
        <v>20</v>
      </c>
      <c r="C359" s="18"/>
      <c r="D359" s="7">
        <v>54.6</v>
      </c>
      <c r="E359" s="7"/>
      <c r="F359" s="25">
        <v>7625.72</v>
      </c>
      <c r="G359" s="4">
        <f t="shared" si="52"/>
        <v>416364.31</v>
      </c>
      <c r="H359" s="5">
        <f t="shared" si="53"/>
        <v>34697.03</v>
      </c>
      <c r="I359" s="6">
        <v>0</v>
      </c>
      <c r="J359" s="6">
        <f t="shared" si="54"/>
        <v>-1040.91</v>
      </c>
      <c r="K359" s="6"/>
      <c r="L359" s="36">
        <f t="shared" si="55"/>
        <v>33656.119999999995</v>
      </c>
    </row>
    <row r="360" spans="1:12" ht="12.75">
      <c r="A360" s="1" t="s">
        <v>21</v>
      </c>
      <c r="B360" s="40" t="s">
        <v>22</v>
      </c>
      <c r="C360" s="40"/>
      <c r="D360" s="9">
        <v>282.8</v>
      </c>
      <c r="E360" s="9"/>
      <c r="F360" s="4">
        <v>6576.820000000001</v>
      </c>
      <c r="G360" s="4">
        <f t="shared" si="52"/>
        <v>1859924.7</v>
      </c>
      <c r="H360" s="5">
        <f t="shared" si="53"/>
        <v>154993.73</v>
      </c>
      <c r="I360" s="6">
        <v>0</v>
      </c>
      <c r="J360" s="6">
        <f t="shared" si="54"/>
        <v>-4649.81</v>
      </c>
      <c r="K360" s="6">
        <v>-17750</v>
      </c>
      <c r="L360" s="36">
        <f t="shared" si="55"/>
        <v>132593.92</v>
      </c>
    </row>
    <row r="361" spans="1:12" ht="12.75">
      <c r="A361" s="1" t="s">
        <v>21</v>
      </c>
      <c r="B361" s="1" t="s">
        <v>23</v>
      </c>
      <c r="C361" s="18"/>
      <c r="D361" s="9">
        <v>234</v>
      </c>
      <c r="E361" s="9"/>
      <c r="F361" s="4">
        <v>6822.34</v>
      </c>
      <c r="G361" s="4">
        <f t="shared" si="52"/>
        <v>1596427.56</v>
      </c>
      <c r="H361" s="5">
        <f t="shared" si="53"/>
        <v>133035.63</v>
      </c>
      <c r="I361" s="6">
        <v>0</v>
      </c>
      <c r="J361" s="6">
        <f t="shared" si="54"/>
        <v>-3991.07</v>
      </c>
      <c r="K361" s="6"/>
      <c r="L361" s="36">
        <f t="shared" si="55"/>
        <v>129044.56</v>
      </c>
    </row>
    <row r="362" spans="1:12" ht="12.75">
      <c r="A362" s="1" t="s">
        <v>21</v>
      </c>
      <c r="B362" s="11" t="s">
        <v>24</v>
      </c>
      <c r="C362" s="16"/>
      <c r="D362" s="12">
        <v>241</v>
      </c>
      <c r="E362" s="12"/>
      <c r="F362" s="10">
        <v>6212.64</v>
      </c>
      <c r="G362" s="4">
        <f t="shared" si="52"/>
        <v>1497246.24</v>
      </c>
      <c r="H362" s="5">
        <f t="shared" si="53"/>
        <v>124770.52</v>
      </c>
      <c r="I362" s="6">
        <v>0</v>
      </c>
      <c r="J362" s="6">
        <f t="shared" si="54"/>
        <v>-3743.12</v>
      </c>
      <c r="K362" s="6"/>
      <c r="L362" s="36">
        <f t="shared" si="55"/>
        <v>121027.40000000001</v>
      </c>
    </row>
    <row r="363" spans="1:12" ht="12.75">
      <c r="A363" s="1" t="s">
        <v>21</v>
      </c>
      <c r="B363" s="1" t="s">
        <v>25</v>
      </c>
      <c r="C363" s="16"/>
      <c r="D363" s="9">
        <v>502.7</v>
      </c>
      <c r="E363" s="9"/>
      <c r="F363" s="10">
        <v>6232.4800000000005</v>
      </c>
      <c r="G363" s="4">
        <f t="shared" si="52"/>
        <v>3133067.7</v>
      </c>
      <c r="H363" s="5">
        <f t="shared" si="53"/>
        <v>261088.98</v>
      </c>
      <c r="I363" s="6">
        <v>0</v>
      </c>
      <c r="J363" s="6">
        <f t="shared" si="54"/>
        <v>-7832.67</v>
      </c>
      <c r="K363" s="6">
        <v>-42375</v>
      </c>
      <c r="L363" s="36">
        <f t="shared" si="55"/>
        <v>210881.31</v>
      </c>
    </row>
    <row r="364" spans="1:12" ht="12.75">
      <c r="A364" s="1" t="s">
        <v>21</v>
      </c>
      <c r="B364" s="1" t="s">
        <v>26</v>
      </c>
      <c r="C364" s="16"/>
      <c r="D364" s="9">
        <v>690</v>
      </c>
      <c r="E364" s="9"/>
      <c r="F364" s="10">
        <v>6251.17</v>
      </c>
      <c r="G364" s="4">
        <f t="shared" si="52"/>
        <v>4313307.3</v>
      </c>
      <c r="H364" s="5">
        <f t="shared" si="53"/>
        <v>359442.28</v>
      </c>
      <c r="I364" s="6">
        <v>0</v>
      </c>
      <c r="J364" s="6">
        <f t="shared" si="54"/>
        <v>-10783.27</v>
      </c>
      <c r="K364" s="6"/>
      <c r="L364" s="36">
        <f t="shared" si="55"/>
        <v>348659.01</v>
      </c>
    </row>
    <row r="365" spans="1:12" ht="12.75">
      <c r="A365" s="1" t="s">
        <v>21</v>
      </c>
      <c r="B365" s="1" t="s">
        <v>46</v>
      </c>
      <c r="C365" s="16"/>
      <c r="D365" s="9">
        <v>125.8</v>
      </c>
      <c r="E365" s="9"/>
      <c r="F365" s="10">
        <v>6499.47</v>
      </c>
      <c r="G365" s="4">
        <f t="shared" si="52"/>
        <v>817633.33</v>
      </c>
      <c r="H365" s="5">
        <f t="shared" si="53"/>
        <v>68136.11</v>
      </c>
      <c r="I365" s="6">
        <v>0</v>
      </c>
      <c r="J365" s="6">
        <f t="shared" si="54"/>
        <v>-2044.08</v>
      </c>
      <c r="K365" s="6"/>
      <c r="L365" s="36">
        <f t="shared" si="55"/>
        <v>66092.03</v>
      </c>
    </row>
    <row r="366" spans="1:12" ht="12.75">
      <c r="A366" s="1" t="s">
        <v>21</v>
      </c>
      <c r="B366" s="1" t="s">
        <v>47</v>
      </c>
      <c r="C366" s="16"/>
      <c r="D366" s="9">
        <v>222.1</v>
      </c>
      <c r="E366" s="9"/>
      <c r="F366" s="10">
        <v>6239.780000000001</v>
      </c>
      <c r="G366" s="4">
        <f t="shared" si="52"/>
        <v>1385855.14</v>
      </c>
      <c r="H366" s="5">
        <f t="shared" si="53"/>
        <v>115487.93</v>
      </c>
      <c r="I366" s="6">
        <v>0</v>
      </c>
      <c r="J366" s="6">
        <f t="shared" si="54"/>
        <v>-3464.64</v>
      </c>
      <c r="K366" s="6"/>
      <c r="L366" s="36">
        <f t="shared" si="55"/>
        <v>112023.29</v>
      </c>
    </row>
    <row r="367" spans="1:12" ht="12.75">
      <c r="A367" s="1" t="s">
        <v>21</v>
      </c>
      <c r="B367" s="1" t="s">
        <v>48</v>
      </c>
      <c r="C367" s="16"/>
      <c r="D367" s="9">
        <v>181.2</v>
      </c>
      <c r="E367" s="9"/>
      <c r="F367" s="10">
        <v>6207.84</v>
      </c>
      <c r="G367" s="4">
        <f t="shared" si="52"/>
        <v>1124860.61</v>
      </c>
      <c r="H367" s="5">
        <f t="shared" si="53"/>
        <v>93738.38</v>
      </c>
      <c r="I367" s="6">
        <v>0</v>
      </c>
      <c r="J367" s="6">
        <f t="shared" si="54"/>
        <v>-2812.15</v>
      </c>
      <c r="K367" s="6"/>
      <c r="L367" s="36">
        <f t="shared" si="55"/>
        <v>90926.23000000001</v>
      </c>
    </row>
    <row r="368" spans="1:12" ht="12.75">
      <c r="A368" s="1" t="s">
        <v>27</v>
      </c>
      <c r="B368" s="1" t="s">
        <v>28</v>
      </c>
      <c r="C368" s="16"/>
      <c r="D368" s="9">
        <v>218.3</v>
      </c>
      <c r="E368" s="9"/>
      <c r="F368" s="10">
        <v>6647.92</v>
      </c>
      <c r="G368" s="4">
        <f t="shared" si="52"/>
        <v>1451240.94</v>
      </c>
      <c r="H368" s="5">
        <f t="shared" si="53"/>
        <v>120936.75</v>
      </c>
      <c r="I368" s="6">
        <v>0</v>
      </c>
      <c r="J368" s="6">
        <f t="shared" si="54"/>
        <v>-3628.1</v>
      </c>
      <c r="K368" s="6"/>
      <c r="L368" s="36">
        <f t="shared" si="55"/>
        <v>117308.65</v>
      </c>
    </row>
    <row r="369" spans="1:12" ht="12.75">
      <c r="A369" s="1" t="s">
        <v>29</v>
      </c>
      <c r="B369" s="1" t="s">
        <v>30</v>
      </c>
      <c r="C369" s="16"/>
      <c r="D369" s="9">
        <v>269</v>
      </c>
      <c r="E369" s="9"/>
      <c r="F369" s="10">
        <v>6326.55</v>
      </c>
      <c r="G369" s="4">
        <f t="shared" si="52"/>
        <v>1701841.95</v>
      </c>
      <c r="H369" s="5">
        <f t="shared" si="53"/>
        <v>141820.16</v>
      </c>
      <c r="I369" s="6">
        <v>0</v>
      </c>
      <c r="J369" s="6">
        <f t="shared" si="54"/>
        <v>-4254.6</v>
      </c>
      <c r="K369" s="6"/>
      <c r="L369" s="36">
        <f t="shared" si="55"/>
        <v>137565.56</v>
      </c>
    </row>
    <row r="370" spans="1:12" ht="12.75">
      <c r="A370" s="17" t="s">
        <v>29</v>
      </c>
      <c r="B370" s="17" t="s">
        <v>31</v>
      </c>
      <c r="C370" s="16"/>
      <c r="D370" s="9">
        <v>164</v>
      </c>
      <c r="E370" s="9"/>
      <c r="F370" s="10">
        <v>6338.11</v>
      </c>
      <c r="G370" s="4">
        <f t="shared" si="52"/>
        <v>1039450.04</v>
      </c>
      <c r="H370" s="5">
        <f t="shared" si="53"/>
        <v>86620.84</v>
      </c>
      <c r="I370" s="6">
        <v>0</v>
      </c>
      <c r="J370" s="6">
        <f t="shared" si="54"/>
        <v>-2598.63</v>
      </c>
      <c r="K370" s="6"/>
      <c r="L370" s="36">
        <f t="shared" si="55"/>
        <v>84022.20999999999</v>
      </c>
    </row>
    <row r="371" spans="1:12" ht="12.75">
      <c r="A371" s="1" t="s">
        <v>32</v>
      </c>
      <c r="B371" s="1" t="s">
        <v>33</v>
      </c>
      <c r="C371" s="16"/>
      <c r="D371" s="9">
        <v>251.63</v>
      </c>
      <c r="E371" s="9"/>
      <c r="F371" s="10">
        <v>6201.07</v>
      </c>
      <c r="G371" s="4">
        <f t="shared" si="52"/>
        <v>1560375.24</v>
      </c>
      <c r="H371" s="5">
        <f t="shared" si="53"/>
        <v>130031.27</v>
      </c>
      <c r="I371" s="6">
        <v>0</v>
      </c>
      <c r="J371" s="6">
        <f t="shared" si="54"/>
        <v>-3900.94</v>
      </c>
      <c r="K371" s="6">
        <v>-40629.17</v>
      </c>
      <c r="L371" s="36">
        <f t="shared" si="55"/>
        <v>85501.16</v>
      </c>
    </row>
    <row r="372" spans="1:12" ht="12.75">
      <c r="A372" s="1" t="s">
        <v>32</v>
      </c>
      <c r="B372" s="1" t="s">
        <v>61</v>
      </c>
      <c r="C372" s="16"/>
      <c r="D372" s="9">
        <v>118.13</v>
      </c>
      <c r="E372" s="9"/>
      <c r="F372" s="10">
        <v>6078.98</v>
      </c>
      <c r="G372" s="4">
        <f t="shared" si="52"/>
        <v>718109.91</v>
      </c>
      <c r="H372" s="5">
        <f t="shared" si="53"/>
        <v>59842.49</v>
      </c>
      <c r="I372" s="6">
        <v>0</v>
      </c>
      <c r="J372" s="6">
        <f t="shared" si="54"/>
        <v>-1795.27</v>
      </c>
      <c r="K372" s="6"/>
      <c r="L372" s="36">
        <f t="shared" si="55"/>
        <v>58047.22</v>
      </c>
    </row>
    <row r="373" spans="1:12" ht="12.75">
      <c r="A373" s="1" t="s">
        <v>32</v>
      </c>
      <c r="B373" s="1" t="s">
        <v>34</v>
      </c>
      <c r="C373" s="16"/>
      <c r="D373" s="9">
        <v>181</v>
      </c>
      <c r="E373" s="13">
        <v>6305.78</v>
      </c>
      <c r="F373" s="25">
        <v>6072.76</v>
      </c>
      <c r="G373" s="4">
        <f>ROUND((D373*F373)+(9*2*0.08*E373),2)</f>
        <v>1108249.88</v>
      </c>
      <c r="H373" s="5">
        <f t="shared" si="53"/>
        <v>92354.16</v>
      </c>
      <c r="I373" s="6">
        <v>0</v>
      </c>
      <c r="J373" s="6">
        <f t="shared" si="54"/>
        <v>-2770.62</v>
      </c>
      <c r="K373" s="6"/>
      <c r="L373" s="36">
        <f t="shared" si="55"/>
        <v>89583.54000000001</v>
      </c>
    </row>
    <row r="374" spans="1:12" ht="12.75">
      <c r="A374" s="1" t="s">
        <v>32</v>
      </c>
      <c r="B374" s="1" t="s">
        <v>35</v>
      </c>
      <c r="C374" s="16"/>
      <c r="D374" s="9">
        <v>324.5</v>
      </c>
      <c r="E374" s="9"/>
      <c r="F374" s="25">
        <v>6072.76</v>
      </c>
      <c r="G374" s="4">
        <f>ROUND(D374*F374,2)</f>
        <v>1970610.62</v>
      </c>
      <c r="H374" s="5">
        <f t="shared" si="53"/>
        <v>164217.55</v>
      </c>
      <c r="I374" s="6">
        <v>0</v>
      </c>
      <c r="J374" s="6">
        <f t="shared" si="54"/>
        <v>-4926.53</v>
      </c>
      <c r="K374" s="6"/>
      <c r="L374" s="36">
        <f t="shared" si="55"/>
        <v>159291.02</v>
      </c>
    </row>
    <row r="375" spans="1:12" ht="12.75">
      <c r="A375" s="1" t="s">
        <v>32</v>
      </c>
      <c r="B375" s="1" t="s">
        <v>40</v>
      </c>
      <c r="C375" s="16"/>
      <c r="D375" s="9">
        <v>327</v>
      </c>
      <c r="E375" s="9"/>
      <c r="F375" s="10">
        <v>6135.9</v>
      </c>
      <c r="G375" s="4">
        <f>ROUND(D375*F375,2)</f>
        <v>2006439.3</v>
      </c>
      <c r="H375" s="5">
        <f t="shared" si="53"/>
        <v>167203.28</v>
      </c>
      <c r="I375" s="6">
        <v>0</v>
      </c>
      <c r="J375" s="6">
        <f t="shared" si="54"/>
        <v>-5016.1</v>
      </c>
      <c r="K375" s="6"/>
      <c r="L375" s="36">
        <f t="shared" si="55"/>
        <v>162187.18</v>
      </c>
    </row>
    <row r="376" spans="1:12" ht="12.75">
      <c r="A376" s="1" t="s">
        <v>36</v>
      </c>
      <c r="B376" s="1" t="s">
        <v>37</v>
      </c>
      <c r="C376" s="16"/>
      <c r="D376" s="14">
        <v>717.6</v>
      </c>
      <c r="E376" s="15"/>
      <c r="F376" s="10">
        <v>5869.06</v>
      </c>
      <c r="G376" s="4">
        <f>ROUND(D376*F376,2)</f>
        <v>4211637.46</v>
      </c>
      <c r="H376" s="5">
        <f t="shared" si="53"/>
        <v>350969.79</v>
      </c>
      <c r="I376" s="6">
        <v>0</v>
      </c>
      <c r="J376" s="6">
        <f t="shared" si="54"/>
        <v>-10529.09</v>
      </c>
      <c r="K376" s="6">
        <v>-60507.3</v>
      </c>
      <c r="L376" s="36">
        <f t="shared" si="55"/>
        <v>279933.39999999997</v>
      </c>
    </row>
    <row r="377" spans="1:12" ht="12.75">
      <c r="A377" s="17" t="s">
        <v>38</v>
      </c>
      <c r="B377" s="17" t="s">
        <v>39</v>
      </c>
      <c r="C377" s="16"/>
      <c r="D377" s="14">
        <v>158</v>
      </c>
      <c r="E377" s="15"/>
      <c r="F377" s="10">
        <v>6677.91</v>
      </c>
      <c r="G377" s="4">
        <f>ROUND(D377*F377,2)</f>
        <v>1055109.78</v>
      </c>
      <c r="H377" s="5">
        <f t="shared" si="53"/>
        <v>87925.82</v>
      </c>
      <c r="I377" s="6">
        <v>0</v>
      </c>
      <c r="J377" s="6">
        <f t="shared" si="54"/>
        <v>-2637.77</v>
      </c>
      <c r="K377" s="6"/>
      <c r="L377" s="36">
        <f t="shared" si="55"/>
        <v>85288.05</v>
      </c>
    </row>
    <row r="378" spans="1:12" ht="12.75">
      <c r="A378" s="16"/>
      <c r="B378" s="16"/>
      <c r="C378" s="16"/>
      <c r="D378" s="20"/>
      <c r="E378" s="16"/>
      <c r="F378" s="16"/>
      <c r="G378" s="16"/>
      <c r="H378" s="16"/>
      <c r="I378" s="16"/>
      <c r="J378" s="16"/>
      <c r="K378" s="16"/>
      <c r="L378" s="16"/>
    </row>
    <row r="379" spans="1:12" ht="12.75">
      <c r="A379" s="21"/>
      <c r="B379" s="21"/>
      <c r="C379" s="21"/>
      <c r="D379" s="22">
        <f>SUM(D351:D378)</f>
        <v>10025.76</v>
      </c>
      <c r="E379" s="21"/>
      <c r="F379" s="21"/>
      <c r="G379" s="21">
        <f aca="true" t="shared" si="56" ref="G379:L379">SUM(G351:G378)</f>
        <v>64812260.71</v>
      </c>
      <c r="H379" s="21">
        <f t="shared" si="56"/>
        <v>5401021.76</v>
      </c>
      <c r="I379" s="21">
        <f t="shared" si="56"/>
        <v>0</v>
      </c>
      <c r="J379" s="21">
        <f t="shared" si="56"/>
        <v>-162030.63999999998</v>
      </c>
      <c r="K379" s="21">
        <f t="shared" si="56"/>
        <v>-482300.23999999993</v>
      </c>
      <c r="L379" s="21">
        <f t="shared" si="56"/>
        <v>4756690.88</v>
      </c>
    </row>
    <row r="383" spans="1:12" ht="51">
      <c r="A383" s="28" t="s">
        <v>64</v>
      </c>
      <c r="B383" s="29"/>
      <c r="C383" s="29"/>
      <c r="D383" s="30" t="s">
        <v>0</v>
      </c>
      <c r="E383" s="30" t="s">
        <v>1</v>
      </c>
      <c r="F383" s="30" t="s">
        <v>2</v>
      </c>
      <c r="G383" s="30" t="s">
        <v>3</v>
      </c>
      <c r="H383" s="30" t="s">
        <v>4</v>
      </c>
      <c r="I383" s="30" t="s">
        <v>5</v>
      </c>
      <c r="J383" s="30" t="s">
        <v>6</v>
      </c>
      <c r="K383" s="30" t="s">
        <v>41</v>
      </c>
      <c r="L383" s="30" t="s">
        <v>7</v>
      </c>
    </row>
    <row r="384" spans="1:12" ht="12.75">
      <c r="A384" s="16"/>
      <c r="B384" s="16"/>
      <c r="C384" s="16"/>
      <c r="D384" s="32"/>
      <c r="E384" s="32"/>
      <c r="F384" s="27"/>
      <c r="G384" s="27"/>
      <c r="H384" s="27"/>
      <c r="I384" s="27"/>
      <c r="J384" s="27"/>
      <c r="K384" s="27"/>
      <c r="L384" s="15"/>
    </row>
    <row r="385" spans="1:12" ht="12.75">
      <c r="A385" s="16"/>
      <c r="B385" s="16"/>
      <c r="C385" s="16"/>
      <c r="D385" s="32"/>
      <c r="E385" s="32"/>
      <c r="F385" s="27"/>
      <c r="G385" s="27"/>
      <c r="H385" s="27"/>
      <c r="I385" s="27"/>
      <c r="J385" s="27"/>
      <c r="K385" s="27"/>
      <c r="L385" s="15"/>
    </row>
    <row r="386" spans="1:12" ht="12.75">
      <c r="A386" s="16" t="s">
        <v>42</v>
      </c>
      <c r="B386" s="16" t="s">
        <v>43</v>
      </c>
      <c r="C386" s="16"/>
      <c r="D386" s="35">
        <v>305</v>
      </c>
      <c r="E386" s="32"/>
      <c r="F386" s="27">
        <v>6902.69</v>
      </c>
      <c r="G386" s="27">
        <f aca="true" t="shared" si="57" ref="G386:G407">ROUND(D386*F386,2)</f>
        <v>2105320.45</v>
      </c>
      <c r="H386" s="5">
        <f>ROUND(G386/12,2)</f>
        <v>175443.37</v>
      </c>
      <c r="I386" s="6">
        <v>0</v>
      </c>
      <c r="J386" s="6">
        <f>ROUND(G386*-0.03/12,2)</f>
        <v>-5263.3</v>
      </c>
      <c r="K386" s="27"/>
      <c r="L386" s="36">
        <f>H386+I386+J386+K386</f>
        <v>170180.07</v>
      </c>
    </row>
    <row r="387" spans="1:12" ht="12.75">
      <c r="A387" s="1" t="s">
        <v>8</v>
      </c>
      <c r="B387" s="1" t="s">
        <v>9</v>
      </c>
      <c r="C387" s="16"/>
      <c r="D387" s="2">
        <v>2060.4</v>
      </c>
      <c r="E387" s="2"/>
      <c r="F387" s="37">
        <v>6632.36</v>
      </c>
      <c r="G387" s="4">
        <f t="shared" si="57"/>
        <v>13665314.54</v>
      </c>
      <c r="H387" s="5">
        <f aca="true" t="shared" si="58" ref="H387:H412">ROUND(G387/12,2)</f>
        <v>1138776.21</v>
      </c>
      <c r="I387" s="6">
        <v>0</v>
      </c>
      <c r="J387" s="6">
        <f aca="true" t="shared" si="59" ref="J387:J412">ROUND(G387*-0.03/12,2)</f>
        <v>-34163.29</v>
      </c>
      <c r="K387" s="6">
        <v>-175360.21999999997</v>
      </c>
      <c r="L387" s="36">
        <f aca="true" t="shared" si="60" ref="L387:L412">H387+I387+J387+K387</f>
        <v>929252.7</v>
      </c>
    </row>
    <row r="388" spans="1:12" ht="12.75">
      <c r="A388" s="17" t="s">
        <v>10</v>
      </c>
      <c r="B388" s="17" t="s">
        <v>11</v>
      </c>
      <c r="C388" s="16"/>
      <c r="D388" s="2">
        <v>759.2</v>
      </c>
      <c r="E388" s="2"/>
      <c r="F388" s="37">
        <v>6934.72</v>
      </c>
      <c r="G388" s="4">
        <f t="shared" si="57"/>
        <v>5264839.42</v>
      </c>
      <c r="H388" s="5">
        <f t="shared" si="58"/>
        <v>438736.62</v>
      </c>
      <c r="I388" s="6">
        <v>0</v>
      </c>
      <c r="J388" s="6">
        <f t="shared" si="59"/>
        <v>-13162.1</v>
      </c>
      <c r="K388" s="6">
        <v>-77335.84</v>
      </c>
      <c r="L388" s="36">
        <f t="shared" si="60"/>
        <v>348238.68000000005</v>
      </c>
    </row>
    <row r="389" spans="1:12" ht="12.75">
      <c r="A389" s="1" t="s">
        <v>12</v>
      </c>
      <c r="B389" s="1" t="s">
        <v>13</v>
      </c>
      <c r="C389" s="16"/>
      <c r="D389" s="7">
        <v>748.6</v>
      </c>
      <c r="E389" s="7"/>
      <c r="F389" s="25">
        <v>6436.23</v>
      </c>
      <c r="G389" s="4">
        <f t="shared" si="57"/>
        <v>4818161.78</v>
      </c>
      <c r="H389" s="5">
        <f t="shared" si="58"/>
        <v>401513.48</v>
      </c>
      <c r="I389" s="6">
        <v>0</v>
      </c>
      <c r="J389" s="6">
        <f t="shared" si="59"/>
        <v>-12045.4</v>
      </c>
      <c r="K389" s="6">
        <v>-68342.70999999999</v>
      </c>
      <c r="L389" s="36">
        <f t="shared" si="60"/>
        <v>321125.37</v>
      </c>
    </row>
    <row r="390" spans="1:12" ht="12.75">
      <c r="A390" s="15" t="s">
        <v>14</v>
      </c>
      <c r="B390" s="15" t="s">
        <v>15</v>
      </c>
      <c r="C390" s="18"/>
      <c r="D390" s="23">
        <v>279</v>
      </c>
      <c r="E390" s="24"/>
      <c r="F390" s="25">
        <v>6475.009999999999</v>
      </c>
      <c r="G390" s="4">
        <f t="shared" si="57"/>
        <v>1806527.79</v>
      </c>
      <c r="H390" s="5">
        <f t="shared" si="58"/>
        <v>150543.98</v>
      </c>
      <c r="I390" s="6">
        <v>0</v>
      </c>
      <c r="J390" s="6">
        <f t="shared" si="59"/>
        <v>-4516.32</v>
      </c>
      <c r="K390" s="27"/>
      <c r="L390" s="36">
        <f t="shared" si="60"/>
        <v>146027.66</v>
      </c>
    </row>
    <row r="391" spans="1:12" ht="12.75">
      <c r="A391" s="15" t="s">
        <v>14</v>
      </c>
      <c r="B391" s="15" t="s">
        <v>16</v>
      </c>
      <c r="C391" s="19"/>
      <c r="D391" s="23">
        <v>332.2</v>
      </c>
      <c r="E391" s="23"/>
      <c r="F391" s="25">
        <v>7013.5999999999985</v>
      </c>
      <c r="G391" s="4">
        <f t="shared" si="57"/>
        <v>2329917.92</v>
      </c>
      <c r="H391" s="5">
        <f t="shared" si="58"/>
        <v>194159.83</v>
      </c>
      <c r="I391" s="6">
        <v>0</v>
      </c>
      <c r="J391" s="6">
        <f t="shared" si="59"/>
        <v>-5824.79</v>
      </c>
      <c r="K391" s="27"/>
      <c r="L391" s="36">
        <f t="shared" si="60"/>
        <v>188335.03999999998</v>
      </c>
    </row>
    <row r="392" spans="1:12" ht="12.75">
      <c r="A392" s="15" t="s">
        <v>44</v>
      </c>
      <c r="B392" s="15" t="s">
        <v>45</v>
      </c>
      <c r="C392" s="19"/>
      <c r="D392" s="23">
        <v>0</v>
      </c>
      <c r="E392" s="23"/>
      <c r="F392" s="25">
        <v>0</v>
      </c>
      <c r="G392" s="4">
        <f t="shared" si="57"/>
        <v>0</v>
      </c>
      <c r="H392" s="5">
        <f t="shared" si="58"/>
        <v>0</v>
      </c>
      <c r="I392" s="6">
        <v>0</v>
      </c>
      <c r="J392" s="6">
        <f t="shared" si="59"/>
        <v>0</v>
      </c>
      <c r="K392" s="27"/>
      <c r="L392" s="36">
        <f t="shared" si="60"/>
        <v>0</v>
      </c>
    </row>
    <row r="393" spans="1:12" ht="12.75">
      <c r="A393" s="1" t="s">
        <v>17</v>
      </c>
      <c r="B393" s="1" t="s">
        <v>18</v>
      </c>
      <c r="C393" s="18"/>
      <c r="D393" s="7">
        <v>278</v>
      </c>
      <c r="E393" s="7"/>
      <c r="F393" s="25">
        <v>6670.6</v>
      </c>
      <c r="G393" s="4">
        <f t="shared" si="57"/>
        <v>1854426.8</v>
      </c>
      <c r="H393" s="5">
        <f t="shared" si="58"/>
        <v>154535.57</v>
      </c>
      <c r="I393" s="6">
        <v>0</v>
      </c>
      <c r="J393" s="6">
        <f t="shared" si="59"/>
        <v>-4636.07</v>
      </c>
      <c r="K393" s="6"/>
      <c r="L393" s="36">
        <f t="shared" si="60"/>
        <v>149899.5</v>
      </c>
    </row>
    <row r="394" spans="1:12" ht="12.75">
      <c r="A394" s="17" t="s">
        <v>19</v>
      </c>
      <c r="B394" s="17" t="s">
        <v>20</v>
      </c>
      <c r="C394" s="18"/>
      <c r="D394" s="7">
        <v>54.6</v>
      </c>
      <c r="E394" s="7"/>
      <c r="F394" s="25">
        <v>7625.72</v>
      </c>
      <c r="G394" s="4">
        <f t="shared" si="57"/>
        <v>416364.31</v>
      </c>
      <c r="H394" s="5">
        <f t="shared" si="58"/>
        <v>34697.03</v>
      </c>
      <c r="I394" s="6">
        <v>0</v>
      </c>
      <c r="J394" s="6">
        <f t="shared" si="59"/>
        <v>-1040.91</v>
      </c>
      <c r="K394" s="6"/>
      <c r="L394" s="36">
        <f t="shared" si="60"/>
        <v>33656.119999999995</v>
      </c>
    </row>
    <row r="395" spans="1:12" ht="12.75">
      <c r="A395" s="1" t="s">
        <v>21</v>
      </c>
      <c r="B395" s="40" t="s">
        <v>22</v>
      </c>
      <c r="C395" s="40"/>
      <c r="D395" s="9">
        <v>282.8</v>
      </c>
      <c r="E395" s="9"/>
      <c r="F395" s="4">
        <v>6576.820000000001</v>
      </c>
      <c r="G395" s="4">
        <f t="shared" si="57"/>
        <v>1859924.7</v>
      </c>
      <c r="H395" s="5">
        <f t="shared" si="58"/>
        <v>154993.73</v>
      </c>
      <c r="I395" s="6">
        <v>0</v>
      </c>
      <c r="J395" s="6">
        <f t="shared" si="59"/>
        <v>-4649.81</v>
      </c>
      <c r="K395" s="6">
        <v>-17750</v>
      </c>
      <c r="L395" s="36">
        <f t="shared" si="60"/>
        <v>132593.92</v>
      </c>
    </row>
    <row r="396" spans="1:12" ht="12.75">
      <c r="A396" s="1" t="s">
        <v>21</v>
      </c>
      <c r="B396" s="1" t="s">
        <v>23</v>
      </c>
      <c r="C396" s="18"/>
      <c r="D396" s="9">
        <v>234</v>
      </c>
      <c r="E396" s="9"/>
      <c r="F396" s="4">
        <v>6822.34</v>
      </c>
      <c r="G396" s="4">
        <f t="shared" si="57"/>
        <v>1596427.56</v>
      </c>
      <c r="H396" s="5">
        <f t="shared" si="58"/>
        <v>133035.63</v>
      </c>
      <c r="I396" s="6">
        <v>0</v>
      </c>
      <c r="J396" s="6">
        <f t="shared" si="59"/>
        <v>-3991.07</v>
      </c>
      <c r="K396" s="6"/>
      <c r="L396" s="36">
        <f t="shared" si="60"/>
        <v>129044.56</v>
      </c>
    </row>
    <row r="397" spans="1:12" ht="12.75">
      <c r="A397" s="1" t="s">
        <v>21</v>
      </c>
      <c r="B397" s="11" t="s">
        <v>24</v>
      </c>
      <c r="C397" s="16"/>
      <c r="D397" s="12">
        <v>241</v>
      </c>
      <c r="E397" s="12"/>
      <c r="F397" s="10">
        <v>6212.64</v>
      </c>
      <c r="G397" s="4">
        <f t="shared" si="57"/>
        <v>1497246.24</v>
      </c>
      <c r="H397" s="5">
        <f t="shared" si="58"/>
        <v>124770.52</v>
      </c>
      <c r="I397" s="6">
        <v>0</v>
      </c>
      <c r="J397" s="6">
        <f t="shared" si="59"/>
        <v>-3743.12</v>
      </c>
      <c r="K397" s="6"/>
      <c r="L397" s="36">
        <f t="shared" si="60"/>
        <v>121027.40000000001</v>
      </c>
    </row>
    <row r="398" spans="1:12" ht="12.75">
      <c r="A398" s="1" t="s">
        <v>21</v>
      </c>
      <c r="B398" s="1" t="s">
        <v>25</v>
      </c>
      <c r="C398" s="16"/>
      <c r="D398" s="9">
        <v>502.7</v>
      </c>
      <c r="E398" s="9"/>
      <c r="F398" s="10">
        <v>6232.4800000000005</v>
      </c>
      <c r="G398" s="4">
        <f t="shared" si="57"/>
        <v>3133067.7</v>
      </c>
      <c r="H398" s="5">
        <f t="shared" si="58"/>
        <v>261088.98</v>
      </c>
      <c r="I398" s="6">
        <v>0</v>
      </c>
      <c r="J398" s="6">
        <f t="shared" si="59"/>
        <v>-7832.67</v>
      </c>
      <c r="K398" s="6">
        <v>-42375</v>
      </c>
      <c r="L398" s="36">
        <f t="shared" si="60"/>
        <v>210881.31</v>
      </c>
    </row>
    <row r="399" spans="1:12" ht="12.75">
      <c r="A399" s="1" t="s">
        <v>21</v>
      </c>
      <c r="B399" s="1" t="s">
        <v>26</v>
      </c>
      <c r="C399" s="16"/>
      <c r="D399" s="9">
        <v>690</v>
      </c>
      <c r="E399" s="9"/>
      <c r="F399" s="10">
        <v>6251.17</v>
      </c>
      <c r="G399" s="4">
        <f t="shared" si="57"/>
        <v>4313307.3</v>
      </c>
      <c r="H399" s="5">
        <f t="shared" si="58"/>
        <v>359442.28</v>
      </c>
      <c r="I399" s="6">
        <v>0</v>
      </c>
      <c r="J399" s="6">
        <f t="shared" si="59"/>
        <v>-10783.27</v>
      </c>
      <c r="K399" s="6"/>
      <c r="L399" s="36">
        <f t="shared" si="60"/>
        <v>348659.01</v>
      </c>
    </row>
    <row r="400" spans="1:12" ht="12.75">
      <c r="A400" s="1" t="s">
        <v>21</v>
      </c>
      <c r="B400" s="1" t="s">
        <v>46</v>
      </c>
      <c r="C400" s="16"/>
      <c r="D400" s="9">
        <v>125.8</v>
      </c>
      <c r="E400" s="9"/>
      <c r="F400" s="10">
        <v>6499.47</v>
      </c>
      <c r="G400" s="4">
        <f t="shared" si="57"/>
        <v>817633.33</v>
      </c>
      <c r="H400" s="5">
        <f t="shared" si="58"/>
        <v>68136.11</v>
      </c>
      <c r="I400" s="6">
        <v>0</v>
      </c>
      <c r="J400" s="6">
        <f t="shared" si="59"/>
        <v>-2044.08</v>
      </c>
      <c r="K400" s="6"/>
      <c r="L400" s="36">
        <f t="shared" si="60"/>
        <v>66092.03</v>
      </c>
    </row>
    <row r="401" spans="1:12" ht="12.75">
      <c r="A401" s="1" t="s">
        <v>21</v>
      </c>
      <c r="B401" s="1" t="s">
        <v>47</v>
      </c>
      <c r="C401" s="16"/>
      <c r="D401" s="9">
        <v>222.1</v>
      </c>
      <c r="E401" s="9"/>
      <c r="F401" s="10">
        <v>6239.780000000001</v>
      </c>
      <c r="G401" s="4">
        <f t="shared" si="57"/>
        <v>1385855.14</v>
      </c>
      <c r="H401" s="5">
        <f t="shared" si="58"/>
        <v>115487.93</v>
      </c>
      <c r="I401" s="6">
        <v>0</v>
      </c>
      <c r="J401" s="6">
        <f t="shared" si="59"/>
        <v>-3464.64</v>
      </c>
      <c r="K401" s="6"/>
      <c r="L401" s="36">
        <f t="shared" si="60"/>
        <v>112023.29</v>
      </c>
    </row>
    <row r="402" spans="1:12" ht="12.75">
      <c r="A402" s="1" t="s">
        <v>21</v>
      </c>
      <c r="B402" s="1" t="s">
        <v>48</v>
      </c>
      <c r="C402" s="16"/>
      <c r="D402" s="9">
        <v>181.2</v>
      </c>
      <c r="E402" s="9"/>
      <c r="F402" s="10">
        <v>6207.84</v>
      </c>
      <c r="G402" s="4">
        <f t="shared" si="57"/>
        <v>1124860.61</v>
      </c>
      <c r="H402" s="5">
        <f t="shared" si="58"/>
        <v>93738.38</v>
      </c>
      <c r="I402" s="6">
        <v>0</v>
      </c>
      <c r="J402" s="6">
        <f t="shared" si="59"/>
        <v>-2812.15</v>
      </c>
      <c r="K402" s="6"/>
      <c r="L402" s="36">
        <f t="shared" si="60"/>
        <v>90926.23000000001</v>
      </c>
    </row>
    <row r="403" spans="1:12" ht="12.75">
      <c r="A403" s="1" t="s">
        <v>27</v>
      </c>
      <c r="B403" s="1" t="s">
        <v>28</v>
      </c>
      <c r="C403" s="16"/>
      <c r="D403" s="9">
        <v>218.3</v>
      </c>
      <c r="E403" s="9"/>
      <c r="F403" s="10">
        <v>6647.92</v>
      </c>
      <c r="G403" s="4">
        <f t="shared" si="57"/>
        <v>1451240.94</v>
      </c>
      <c r="H403" s="5">
        <f t="shared" si="58"/>
        <v>120936.75</v>
      </c>
      <c r="I403" s="6">
        <v>0</v>
      </c>
      <c r="J403" s="6">
        <f t="shared" si="59"/>
        <v>-3628.1</v>
      </c>
      <c r="K403" s="6"/>
      <c r="L403" s="36">
        <f t="shared" si="60"/>
        <v>117308.65</v>
      </c>
    </row>
    <row r="404" spans="1:12" ht="12.75">
      <c r="A404" s="1" t="s">
        <v>29</v>
      </c>
      <c r="B404" s="1" t="s">
        <v>30</v>
      </c>
      <c r="C404" s="16"/>
      <c r="D404" s="9">
        <v>269</v>
      </c>
      <c r="E404" s="9"/>
      <c r="F404" s="10">
        <v>6326.55</v>
      </c>
      <c r="G404" s="4">
        <f t="shared" si="57"/>
        <v>1701841.95</v>
      </c>
      <c r="H404" s="5">
        <f t="shared" si="58"/>
        <v>141820.16</v>
      </c>
      <c r="I404" s="6">
        <v>0</v>
      </c>
      <c r="J404" s="6">
        <f t="shared" si="59"/>
        <v>-4254.6</v>
      </c>
      <c r="K404" s="6"/>
      <c r="L404" s="36">
        <f t="shared" si="60"/>
        <v>137565.56</v>
      </c>
    </row>
    <row r="405" spans="1:12" ht="12.75">
      <c r="A405" s="17" t="s">
        <v>29</v>
      </c>
      <c r="B405" s="17" t="s">
        <v>31</v>
      </c>
      <c r="C405" s="16"/>
      <c r="D405" s="9">
        <v>164</v>
      </c>
      <c r="E405" s="9"/>
      <c r="F405" s="10">
        <v>6338.11</v>
      </c>
      <c r="G405" s="4">
        <f t="shared" si="57"/>
        <v>1039450.04</v>
      </c>
      <c r="H405" s="5">
        <f t="shared" si="58"/>
        <v>86620.84</v>
      </c>
      <c r="I405" s="6">
        <v>0</v>
      </c>
      <c r="J405" s="6">
        <f t="shared" si="59"/>
        <v>-2598.63</v>
      </c>
      <c r="K405" s="6"/>
      <c r="L405" s="36">
        <f t="shared" si="60"/>
        <v>84022.20999999999</v>
      </c>
    </row>
    <row r="406" spans="1:12" ht="12.75">
      <c r="A406" s="1" t="s">
        <v>32</v>
      </c>
      <c r="B406" s="1" t="s">
        <v>33</v>
      </c>
      <c r="C406" s="16"/>
      <c r="D406" s="9">
        <v>251.63</v>
      </c>
      <c r="E406" s="9"/>
      <c r="F406" s="10">
        <v>6201.07</v>
      </c>
      <c r="G406" s="4">
        <f t="shared" si="57"/>
        <v>1560375.24</v>
      </c>
      <c r="H406" s="5">
        <f t="shared" si="58"/>
        <v>130031.27</v>
      </c>
      <c r="I406" s="6">
        <v>0</v>
      </c>
      <c r="J406" s="6">
        <f t="shared" si="59"/>
        <v>-3900.94</v>
      </c>
      <c r="K406" s="6">
        <v>-40629.17</v>
      </c>
      <c r="L406" s="36">
        <f t="shared" si="60"/>
        <v>85501.16</v>
      </c>
    </row>
    <row r="407" spans="1:12" ht="12.75">
      <c r="A407" s="1" t="s">
        <v>32</v>
      </c>
      <c r="B407" s="1" t="s">
        <v>61</v>
      </c>
      <c r="C407" s="16"/>
      <c r="D407" s="9">
        <v>118.13</v>
      </c>
      <c r="E407" s="9"/>
      <c r="F407" s="10">
        <v>6078.98</v>
      </c>
      <c r="G407" s="4">
        <f t="shared" si="57"/>
        <v>718109.91</v>
      </c>
      <c r="H407" s="5">
        <f t="shared" si="58"/>
        <v>59842.49</v>
      </c>
      <c r="I407" s="6">
        <v>0</v>
      </c>
      <c r="J407" s="6">
        <f t="shared" si="59"/>
        <v>-1795.27</v>
      </c>
      <c r="K407" s="6"/>
      <c r="L407" s="36">
        <f t="shared" si="60"/>
        <v>58047.22</v>
      </c>
    </row>
    <row r="408" spans="1:12" ht="12.75">
      <c r="A408" s="1" t="s">
        <v>32</v>
      </c>
      <c r="B408" s="1" t="s">
        <v>34</v>
      </c>
      <c r="C408" s="16"/>
      <c r="D408" s="9">
        <v>181</v>
      </c>
      <c r="E408" s="13">
        <v>6305.78</v>
      </c>
      <c r="F408" s="25">
        <v>6072.76</v>
      </c>
      <c r="G408" s="4">
        <f>ROUND((D408*F408)+(9*2*0.08*E408),2)</f>
        <v>1108249.88</v>
      </c>
      <c r="H408" s="5">
        <f t="shared" si="58"/>
        <v>92354.16</v>
      </c>
      <c r="I408" s="6">
        <v>0</v>
      </c>
      <c r="J408" s="6">
        <f t="shared" si="59"/>
        <v>-2770.62</v>
      </c>
      <c r="K408" s="6"/>
      <c r="L408" s="36">
        <f t="shared" si="60"/>
        <v>89583.54000000001</v>
      </c>
    </row>
    <row r="409" spans="1:12" ht="12.75">
      <c r="A409" s="1" t="s">
        <v>32</v>
      </c>
      <c r="B409" s="1" t="s">
        <v>35</v>
      </c>
      <c r="C409" s="16"/>
      <c r="D409" s="9">
        <v>324.5</v>
      </c>
      <c r="E409" s="9"/>
      <c r="F409" s="25">
        <v>6072.76</v>
      </c>
      <c r="G409" s="4">
        <f>ROUND(D409*F409,2)</f>
        <v>1970610.62</v>
      </c>
      <c r="H409" s="5">
        <f t="shared" si="58"/>
        <v>164217.55</v>
      </c>
      <c r="I409" s="6">
        <v>0</v>
      </c>
      <c r="J409" s="6">
        <f t="shared" si="59"/>
        <v>-4926.53</v>
      </c>
      <c r="K409" s="6"/>
      <c r="L409" s="36">
        <f t="shared" si="60"/>
        <v>159291.02</v>
      </c>
    </row>
    <row r="410" spans="1:12" ht="12.75">
      <c r="A410" s="1" t="s">
        <v>32</v>
      </c>
      <c r="B410" s="1" t="s">
        <v>40</v>
      </c>
      <c r="C410" s="16"/>
      <c r="D410" s="9">
        <v>327</v>
      </c>
      <c r="E410" s="9"/>
      <c r="F410" s="10">
        <v>6135.9</v>
      </c>
      <c r="G410" s="4">
        <f>ROUND(D410*F410,2)</f>
        <v>2006439.3</v>
      </c>
      <c r="H410" s="5">
        <f t="shared" si="58"/>
        <v>167203.28</v>
      </c>
      <c r="I410" s="6">
        <v>0</v>
      </c>
      <c r="J410" s="6">
        <f t="shared" si="59"/>
        <v>-5016.1</v>
      </c>
      <c r="K410" s="6"/>
      <c r="L410" s="36">
        <f t="shared" si="60"/>
        <v>162187.18</v>
      </c>
    </row>
    <row r="411" spans="1:12" ht="12.75">
      <c r="A411" s="1" t="s">
        <v>36</v>
      </c>
      <c r="B411" s="1" t="s">
        <v>37</v>
      </c>
      <c r="C411" s="16"/>
      <c r="D411" s="14">
        <v>717.6</v>
      </c>
      <c r="E411" s="15"/>
      <c r="F411" s="10">
        <v>5869.06</v>
      </c>
      <c r="G411" s="4">
        <f>ROUND(D411*F411,2)</f>
        <v>4211637.46</v>
      </c>
      <c r="H411" s="5">
        <f t="shared" si="58"/>
        <v>350969.79</v>
      </c>
      <c r="I411" s="6">
        <v>0</v>
      </c>
      <c r="J411" s="6">
        <f t="shared" si="59"/>
        <v>-10529.09</v>
      </c>
      <c r="K411" s="6">
        <v>-60507.3</v>
      </c>
      <c r="L411" s="36">
        <f t="shared" si="60"/>
        <v>279933.39999999997</v>
      </c>
    </row>
    <row r="412" spans="1:12" ht="12.75">
      <c r="A412" s="17" t="s">
        <v>38</v>
      </c>
      <c r="B412" s="17" t="s">
        <v>39</v>
      </c>
      <c r="C412" s="16"/>
      <c r="D412" s="14">
        <v>158</v>
      </c>
      <c r="E412" s="15"/>
      <c r="F412" s="10">
        <v>6677.91</v>
      </c>
      <c r="G412" s="4">
        <f>ROUND(D412*F412,2)</f>
        <v>1055109.78</v>
      </c>
      <c r="H412" s="5">
        <f t="shared" si="58"/>
        <v>87925.82</v>
      </c>
      <c r="I412" s="6">
        <v>0</v>
      </c>
      <c r="J412" s="6">
        <f t="shared" si="59"/>
        <v>-2637.77</v>
      </c>
      <c r="K412" s="6"/>
      <c r="L412" s="36">
        <f t="shared" si="60"/>
        <v>85288.05</v>
      </c>
    </row>
    <row r="413" spans="1:12" ht="12.75">
      <c r="A413" s="16"/>
      <c r="B413" s="16"/>
      <c r="C413" s="16"/>
      <c r="D413" s="20"/>
      <c r="E413" s="16"/>
      <c r="F413" s="16"/>
      <c r="G413" s="16"/>
      <c r="H413" s="16"/>
      <c r="I413" s="16"/>
      <c r="J413" s="16"/>
      <c r="K413" s="16"/>
      <c r="L413" s="16"/>
    </row>
    <row r="414" spans="1:12" ht="12.75">
      <c r="A414" s="21"/>
      <c r="B414" s="21"/>
      <c r="C414" s="21"/>
      <c r="D414" s="22">
        <f>SUM(D386:D413)</f>
        <v>10025.76</v>
      </c>
      <c r="E414" s="21"/>
      <c r="F414" s="21"/>
      <c r="G414" s="21">
        <f aca="true" t="shared" si="61" ref="G414:L414">SUM(G386:G413)</f>
        <v>64812260.71</v>
      </c>
      <c r="H414" s="21">
        <f t="shared" si="61"/>
        <v>5401021.76</v>
      </c>
      <c r="I414" s="21">
        <f t="shared" si="61"/>
        <v>0</v>
      </c>
      <c r="J414" s="21">
        <f t="shared" si="61"/>
        <v>-162030.63999999998</v>
      </c>
      <c r="K414" s="21">
        <f t="shared" si="61"/>
        <v>-482300.23999999993</v>
      </c>
      <c r="L414" s="21">
        <f t="shared" si="61"/>
        <v>4756690.88</v>
      </c>
    </row>
    <row r="418" spans="1:12" ht="51">
      <c r="A418" s="28" t="s">
        <v>65</v>
      </c>
      <c r="B418" s="29"/>
      <c r="C418" s="29"/>
      <c r="D418" s="30" t="s">
        <v>0</v>
      </c>
      <c r="E418" s="30" t="s">
        <v>1</v>
      </c>
      <c r="F418" s="30" t="s">
        <v>2</v>
      </c>
      <c r="G418" s="30" t="s">
        <v>3</v>
      </c>
      <c r="H418" s="30" t="s">
        <v>67</v>
      </c>
      <c r="I418" s="30" t="s">
        <v>5</v>
      </c>
      <c r="J418" s="30" t="s">
        <v>68</v>
      </c>
      <c r="K418" s="30" t="s">
        <v>41</v>
      </c>
      <c r="L418" s="30" t="s">
        <v>7</v>
      </c>
    </row>
    <row r="419" spans="1:12" ht="12.75">
      <c r="A419" s="16"/>
      <c r="B419" s="16"/>
      <c r="C419" s="16"/>
      <c r="D419" s="32"/>
      <c r="E419" s="32"/>
      <c r="F419" s="27"/>
      <c r="G419" s="27"/>
      <c r="H419" s="27"/>
      <c r="I419" s="27"/>
      <c r="J419" s="27"/>
      <c r="K419" s="27"/>
      <c r="L419" s="15"/>
    </row>
    <row r="420" spans="1:12" ht="12.75">
      <c r="A420" s="16"/>
      <c r="B420" s="16"/>
      <c r="C420" s="16"/>
      <c r="D420" s="32"/>
      <c r="E420" s="32"/>
      <c r="F420" s="27"/>
      <c r="G420" s="27"/>
      <c r="H420" s="27"/>
      <c r="I420" s="27"/>
      <c r="J420" s="27"/>
      <c r="K420" s="27"/>
      <c r="L420" s="15"/>
    </row>
    <row r="421" spans="1:12" ht="12.75">
      <c r="A421" s="16" t="s">
        <v>42</v>
      </c>
      <c r="B421" s="16" t="s">
        <v>43</v>
      </c>
      <c r="C421" s="16"/>
      <c r="D421" s="35">
        <v>305</v>
      </c>
      <c r="E421" s="32"/>
      <c r="F421" s="27">
        <v>6902.71</v>
      </c>
      <c r="G421" s="27">
        <f aca="true" t="shared" si="62" ref="G421:G442">ROUND(D421*F421,2)</f>
        <v>2105326.55</v>
      </c>
      <c r="H421" s="5">
        <f>H5+H40+H75+H110+H145+H211+H246+L246+H281+H316+H351+H386</f>
        <v>1915518.6900000004</v>
      </c>
      <c r="I421" s="6">
        <v>0</v>
      </c>
      <c r="J421" s="6">
        <f>J5+J40+J75+J110+J145+J211+J246+J281+J316+J351+J386</f>
        <v>-57465.55900000001</v>
      </c>
      <c r="K421" s="27"/>
      <c r="L421" s="36">
        <f>H421+I421+J421+K421</f>
        <v>1858053.1310000005</v>
      </c>
    </row>
    <row r="422" spans="1:12" ht="12.75">
      <c r="A422" s="1" t="s">
        <v>8</v>
      </c>
      <c r="B422" s="1" t="s">
        <v>9</v>
      </c>
      <c r="C422" s="16"/>
      <c r="D422" s="2">
        <v>2060.4</v>
      </c>
      <c r="E422" s="2"/>
      <c r="F422" s="37">
        <v>6632.3785</v>
      </c>
      <c r="G422" s="4">
        <f t="shared" si="62"/>
        <v>13665352.66</v>
      </c>
      <c r="H422" s="5">
        <f aca="true" t="shared" si="63" ref="H422:H447">H6+H41+H76+H111+H146+H212+H247+L247+H282+H317+H352+H387</f>
        <v>12435805.170000002</v>
      </c>
      <c r="I422" s="6">
        <v>0</v>
      </c>
      <c r="J422" s="6">
        <f aca="true" t="shared" si="64" ref="J422:J447">J6+J41+J76+J111+J146+J212+J247+J282+J317+J352+J387</f>
        <v>-369141.07379999995</v>
      </c>
      <c r="K422" s="6">
        <v>-175360.21999999997</v>
      </c>
      <c r="L422" s="36">
        <f aca="true" t="shared" si="65" ref="L422:L447">H422+I422+J422+K422</f>
        <v>11891303.876200002</v>
      </c>
    </row>
    <row r="423" spans="1:12" ht="12.75">
      <c r="A423" s="17" t="s">
        <v>10</v>
      </c>
      <c r="B423" s="17" t="s">
        <v>11</v>
      </c>
      <c r="C423" s="16"/>
      <c r="D423" s="2">
        <v>759.2</v>
      </c>
      <c r="E423" s="2"/>
      <c r="F423" s="37">
        <v>6962.78</v>
      </c>
      <c r="G423" s="4">
        <f t="shared" si="62"/>
        <v>5286142.58</v>
      </c>
      <c r="H423" s="5">
        <f t="shared" si="63"/>
        <v>4789681.859999999</v>
      </c>
      <c r="I423" s="6">
        <v>0</v>
      </c>
      <c r="J423" s="6">
        <f t="shared" si="64"/>
        <v>-144722.54400000002</v>
      </c>
      <c r="K423" s="6">
        <v>-77335.84</v>
      </c>
      <c r="L423" s="36">
        <f t="shared" si="65"/>
        <v>4567623.476</v>
      </c>
    </row>
    <row r="424" spans="1:12" ht="12.75">
      <c r="A424" s="1" t="s">
        <v>12</v>
      </c>
      <c r="B424" s="1" t="s">
        <v>13</v>
      </c>
      <c r="C424" s="16"/>
      <c r="D424" s="7">
        <v>748.6</v>
      </c>
      <c r="E424" s="7"/>
      <c r="F424" s="25">
        <v>6436.25</v>
      </c>
      <c r="G424" s="4">
        <f t="shared" si="62"/>
        <v>4818176.75</v>
      </c>
      <c r="H424" s="5">
        <f t="shared" si="63"/>
        <v>4384027.984999999</v>
      </c>
      <c r="I424" s="6">
        <v>0</v>
      </c>
      <c r="J424" s="6">
        <f t="shared" si="64"/>
        <v>-131249.13014999998</v>
      </c>
      <c r="K424" s="6">
        <v>-68342.70999999999</v>
      </c>
      <c r="L424" s="36">
        <f t="shared" si="65"/>
        <v>4184436.14485</v>
      </c>
    </row>
    <row r="425" spans="1:12" ht="12.75">
      <c r="A425" s="15" t="s">
        <v>14</v>
      </c>
      <c r="B425" s="15" t="s">
        <v>15</v>
      </c>
      <c r="C425" s="18"/>
      <c r="D425" s="23">
        <v>279</v>
      </c>
      <c r="E425" s="24"/>
      <c r="F425" s="25">
        <v>6475.04</v>
      </c>
      <c r="G425" s="4">
        <f t="shared" si="62"/>
        <v>1806536.16</v>
      </c>
      <c r="H425" s="5">
        <f t="shared" si="63"/>
        <v>1642823.2750000001</v>
      </c>
      <c r="I425" s="6">
        <v>0</v>
      </c>
      <c r="J425" s="6">
        <f t="shared" si="64"/>
        <v>-51112.078050000004</v>
      </c>
      <c r="K425" s="27"/>
      <c r="L425" s="36">
        <f t="shared" si="65"/>
        <v>1591711.1969500002</v>
      </c>
    </row>
    <row r="426" spans="1:12" ht="12.75">
      <c r="A426" s="15" t="s">
        <v>14</v>
      </c>
      <c r="B426" s="15" t="s">
        <v>16</v>
      </c>
      <c r="C426" s="19"/>
      <c r="D426" s="23">
        <v>332.2</v>
      </c>
      <c r="E426" s="23"/>
      <c r="F426" s="25">
        <v>7013.63</v>
      </c>
      <c r="G426" s="4">
        <f t="shared" si="62"/>
        <v>2329927.89</v>
      </c>
      <c r="H426" s="5">
        <f t="shared" si="63"/>
        <v>2120088.165</v>
      </c>
      <c r="I426" s="6">
        <v>0</v>
      </c>
      <c r="J426" s="6">
        <f t="shared" si="64"/>
        <v>-63094.65105</v>
      </c>
      <c r="K426" s="27"/>
      <c r="L426" s="36">
        <f t="shared" si="65"/>
        <v>2056993.51395</v>
      </c>
    </row>
    <row r="427" spans="1:12" ht="12.75">
      <c r="A427" s="15" t="s">
        <v>44</v>
      </c>
      <c r="B427" s="15" t="s">
        <v>45</v>
      </c>
      <c r="C427" s="19"/>
      <c r="D427" s="23">
        <v>0</v>
      </c>
      <c r="E427" s="23"/>
      <c r="F427" s="25">
        <v>0</v>
      </c>
      <c r="G427" s="4">
        <f t="shared" si="62"/>
        <v>0</v>
      </c>
      <c r="H427" s="5">
        <f t="shared" si="63"/>
        <v>0</v>
      </c>
      <c r="I427" s="6">
        <v>0</v>
      </c>
      <c r="J427" s="6">
        <f t="shared" si="64"/>
        <v>0</v>
      </c>
      <c r="K427" s="27"/>
      <c r="L427" s="36">
        <f t="shared" si="65"/>
        <v>0</v>
      </c>
    </row>
    <row r="428" spans="1:12" ht="12.75">
      <c r="A428" s="1" t="s">
        <v>17</v>
      </c>
      <c r="B428" s="1" t="s">
        <v>18</v>
      </c>
      <c r="C428" s="18"/>
      <c r="D428" s="7">
        <v>278</v>
      </c>
      <c r="E428" s="7"/>
      <c r="F428" s="25">
        <v>6670.62</v>
      </c>
      <c r="G428" s="4">
        <f t="shared" si="62"/>
        <v>1854432.36</v>
      </c>
      <c r="H428" s="5">
        <f t="shared" si="63"/>
        <v>1686851.2300000002</v>
      </c>
      <c r="I428" s="6">
        <v>0</v>
      </c>
      <c r="J428" s="6">
        <f t="shared" si="64"/>
        <v>-51575.695400000004</v>
      </c>
      <c r="K428" s="6"/>
      <c r="L428" s="36">
        <f t="shared" si="65"/>
        <v>1635275.5346000001</v>
      </c>
    </row>
    <row r="429" spans="1:12" ht="12.75">
      <c r="A429" s="17" t="s">
        <v>19</v>
      </c>
      <c r="B429" s="17" t="s">
        <v>20</v>
      </c>
      <c r="C429" s="18"/>
      <c r="D429" s="7">
        <v>54.6</v>
      </c>
      <c r="E429" s="7"/>
      <c r="F429" s="25">
        <v>7625.74</v>
      </c>
      <c r="G429" s="4">
        <f t="shared" si="62"/>
        <v>416365.4</v>
      </c>
      <c r="H429" s="5">
        <f t="shared" si="63"/>
        <v>378887.4750000001</v>
      </c>
      <c r="I429" s="6">
        <v>0</v>
      </c>
      <c r="J429" s="6">
        <f t="shared" si="64"/>
        <v>-11252.83015</v>
      </c>
      <c r="K429" s="6"/>
      <c r="L429" s="36">
        <f t="shared" si="65"/>
        <v>367634.6448500001</v>
      </c>
    </row>
    <row r="430" spans="1:12" ht="12.75">
      <c r="A430" s="1" t="s">
        <v>21</v>
      </c>
      <c r="B430" s="40" t="s">
        <v>22</v>
      </c>
      <c r="C430" s="40"/>
      <c r="D430" s="9">
        <v>282.8</v>
      </c>
      <c r="E430" s="9"/>
      <c r="F430" s="4">
        <v>6576.840000000001</v>
      </c>
      <c r="G430" s="4">
        <f t="shared" si="62"/>
        <v>1859930.35</v>
      </c>
      <c r="H430" s="5">
        <f t="shared" si="63"/>
        <v>1692358.1500000001</v>
      </c>
      <c r="I430" s="6">
        <v>0</v>
      </c>
      <c r="J430" s="6">
        <f t="shared" si="64"/>
        <v>-50593.96719999999</v>
      </c>
      <c r="K430" s="6">
        <v>-17750</v>
      </c>
      <c r="L430" s="36">
        <f t="shared" si="65"/>
        <v>1624014.1828</v>
      </c>
    </row>
    <row r="431" spans="1:12" ht="12.75">
      <c r="A431" s="1" t="s">
        <v>21</v>
      </c>
      <c r="B431" s="1" t="s">
        <v>23</v>
      </c>
      <c r="C431" s="18"/>
      <c r="D431" s="9">
        <v>234</v>
      </c>
      <c r="E431" s="9"/>
      <c r="F431" s="4">
        <v>6822.360000000001</v>
      </c>
      <c r="G431" s="4">
        <f t="shared" si="62"/>
        <v>1596432.24</v>
      </c>
      <c r="H431" s="5">
        <f t="shared" si="63"/>
        <v>1452988.7199999997</v>
      </c>
      <c r="I431" s="6">
        <v>0</v>
      </c>
      <c r="J431" s="6">
        <f t="shared" si="64"/>
        <v>-42581.6267</v>
      </c>
      <c r="K431" s="6"/>
      <c r="L431" s="36">
        <f t="shared" si="65"/>
        <v>1410407.0932999998</v>
      </c>
    </row>
    <row r="432" spans="1:12" ht="12.75">
      <c r="A432" s="1" t="s">
        <v>21</v>
      </c>
      <c r="B432" s="11" t="s">
        <v>24</v>
      </c>
      <c r="C432" s="16"/>
      <c r="D432" s="12">
        <v>241</v>
      </c>
      <c r="E432" s="12"/>
      <c r="F432" s="10">
        <v>6212.660000000001</v>
      </c>
      <c r="G432" s="4">
        <f t="shared" si="62"/>
        <v>1497251.06</v>
      </c>
      <c r="H432" s="5">
        <f t="shared" si="63"/>
        <v>1361761.2449999999</v>
      </c>
      <c r="I432" s="6">
        <v>0</v>
      </c>
      <c r="J432" s="6">
        <f t="shared" si="64"/>
        <v>-42018.73455000001</v>
      </c>
      <c r="K432" s="6"/>
      <c r="L432" s="36">
        <f t="shared" si="65"/>
        <v>1319742.51045</v>
      </c>
    </row>
    <row r="433" spans="1:12" ht="12.75">
      <c r="A433" s="1" t="s">
        <v>21</v>
      </c>
      <c r="B433" s="1" t="s">
        <v>25</v>
      </c>
      <c r="C433" s="16"/>
      <c r="D433" s="9">
        <v>502.7</v>
      </c>
      <c r="E433" s="9"/>
      <c r="F433" s="10">
        <v>6232.500000000001</v>
      </c>
      <c r="G433" s="4">
        <f t="shared" si="62"/>
        <v>3133077.75</v>
      </c>
      <c r="H433" s="5">
        <f t="shared" si="63"/>
        <v>2849629.5300000003</v>
      </c>
      <c r="I433" s="6">
        <v>0</v>
      </c>
      <c r="J433" s="6">
        <f t="shared" si="64"/>
        <v>-87771.16589999999</v>
      </c>
      <c r="K433" s="6">
        <v>-42375</v>
      </c>
      <c r="L433" s="36">
        <f t="shared" si="65"/>
        <v>2719483.3641000004</v>
      </c>
    </row>
    <row r="434" spans="1:12" ht="12.75">
      <c r="A434" s="1" t="s">
        <v>21</v>
      </c>
      <c r="B434" s="1" t="s">
        <v>26</v>
      </c>
      <c r="C434" s="16"/>
      <c r="D434" s="9">
        <v>690</v>
      </c>
      <c r="E434" s="9"/>
      <c r="F434" s="10">
        <v>6251.1900000000005</v>
      </c>
      <c r="G434" s="4">
        <f t="shared" si="62"/>
        <v>4313321.1</v>
      </c>
      <c r="H434" s="5">
        <f t="shared" si="63"/>
        <v>3923188.790000001</v>
      </c>
      <c r="I434" s="6">
        <v>0</v>
      </c>
      <c r="J434" s="6">
        <f t="shared" si="64"/>
        <v>-120634.8695</v>
      </c>
      <c r="K434" s="6"/>
      <c r="L434" s="36">
        <f t="shared" si="65"/>
        <v>3802553.920500001</v>
      </c>
    </row>
    <row r="435" spans="1:12" ht="12.75">
      <c r="A435" s="1" t="s">
        <v>21</v>
      </c>
      <c r="B435" s="1" t="s">
        <v>46</v>
      </c>
      <c r="C435" s="16"/>
      <c r="D435" s="9">
        <v>125.8</v>
      </c>
      <c r="E435" s="9"/>
      <c r="F435" s="10">
        <v>6499.490000000001</v>
      </c>
      <c r="G435" s="4">
        <f t="shared" si="62"/>
        <v>817635.84</v>
      </c>
      <c r="H435" s="5">
        <f t="shared" si="63"/>
        <v>743904.325</v>
      </c>
      <c r="I435" s="6">
        <v>0</v>
      </c>
      <c r="J435" s="6">
        <f t="shared" si="64"/>
        <v>-22384.456850000002</v>
      </c>
      <c r="K435" s="6"/>
      <c r="L435" s="36">
        <f t="shared" si="65"/>
        <v>721519.86815</v>
      </c>
    </row>
    <row r="436" spans="1:12" ht="12.75">
      <c r="A436" s="1" t="s">
        <v>21</v>
      </c>
      <c r="B436" s="1" t="s">
        <v>47</v>
      </c>
      <c r="C436" s="16"/>
      <c r="D436" s="9">
        <v>222.1</v>
      </c>
      <c r="E436" s="9"/>
      <c r="F436" s="10">
        <v>6239.800000000001</v>
      </c>
      <c r="G436" s="4">
        <f t="shared" si="62"/>
        <v>1385859.58</v>
      </c>
      <c r="H436" s="5">
        <f t="shared" si="63"/>
        <v>1260493.01</v>
      </c>
      <c r="I436" s="6">
        <v>0</v>
      </c>
      <c r="J436" s="6">
        <f t="shared" si="64"/>
        <v>-38798.8284</v>
      </c>
      <c r="K436" s="6"/>
      <c r="L436" s="36">
        <f t="shared" si="65"/>
        <v>1221694.1816</v>
      </c>
    </row>
    <row r="437" spans="1:12" ht="12.75">
      <c r="A437" s="1" t="s">
        <v>21</v>
      </c>
      <c r="B437" s="1" t="s">
        <v>48</v>
      </c>
      <c r="C437" s="16"/>
      <c r="D437" s="9">
        <v>181.2</v>
      </c>
      <c r="E437" s="9"/>
      <c r="F437" s="10">
        <v>6207.860000000001</v>
      </c>
      <c r="G437" s="4">
        <f t="shared" si="62"/>
        <v>1124864.23</v>
      </c>
      <c r="H437" s="5">
        <f t="shared" si="63"/>
        <v>1023066.36</v>
      </c>
      <c r="I437" s="6">
        <v>0</v>
      </c>
      <c r="J437" s="6">
        <f t="shared" si="64"/>
        <v>-31581.616</v>
      </c>
      <c r="K437" s="6"/>
      <c r="L437" s="36">
        <f t="shared" si="65"/>
        <v>991484.744</v>
      </c>
    </row>
    <row r="438" spans="1:12" ht="12.75">
      <c r="A438" s="1" t="s">
        <v>27</v>
      </c>
      <c r="B438" s="1" t="s">
        <v>28</v>
      </c>
      <c r="C438" s="16"/>
      <c r="D438" s="9">
        <v>218.3</v>
      </c>
      <c r="E438" s="9"/>
      <c r="F438" s="10">
        <v>6647.95</v>
      </c>
      <c r="G438" s="4">
        <f t="shared" si="62"/>
        <v>1451247.49</v>
      </c>
      <c r="H438" s="5">
        <f t="shared" si="63"/>
        <v>1320124.9</v>
      </c>
      <c r="I438" s="6">
        <v>0</v>
      </c>
      <c r="J438" s="6">
        <f t="shared" si="64"/>
        <v>-40304.9529</v>
      </c>
      <c r="K438" s="6"/>
      <c r="L438" s="36">
        <f t="shared" si="65"/>
        <v>1279819.9471</v>
      </c>
    </row>
    <row r="439" spans="1:12" ht="12.75">
      <c r="A439" s="1" t="s">
        <v>29</v>
      </c>
      <c r="B439" s="1" t="s">
        <v>30</v>
      </c>
      <c r="C439" s="16"/>
      <c r="D439" s="9">
        <v>269</v>
      </c>
      <c r="E439" s="9"/>
      <c r="F439" s="10">
        <v>6326.57</v>
      </c>
      <c r="G439" s="4">
        <f t="shared" si="62"/>
        <v>1701847.33</v>
      </c>
      <c r="H439" s="5">
        <f t="shared" si="63"/>
        <v>1548075.9349999998</v>
      </c>
      <c r="I439" s="6">
        <v>0</v>
      </c>
      <c r="J439" s="6">
        <f t="shared" si="64"/>
        <v>-47285.05925</v>
      </c>
      <c r="K439" s="6"/>
      <c r="L439" s="36">
        <f t="shared" si="65"/>
        <v>1500790.87575</v>
      </c>
    </row>
    <row r="440" spans="1:12" ht="12.75">
      <c r="A440" s="17" t="s">
        <v>29</v>
      </c>
      <c r="B440" s="17" t="s">
        <v>31</v>
      </c>
      <c r="C440" s="16"/>
      <c r="D440" s="9">
        <v>164</v>
      </c>
      <c r="E440" s="9"/>
      <c r="F440" s="10">
        <v>6338.13</v>
      </c>
      <c r="G440" s="4">
        <f t="shared" si="62"/>
        <v>1039453.32</v>
      </c>
      <c r="H440" s="5">
        <f t="shared" si="63"/>
        <v>945546.2399999999</v>
      </c>
      <c r="I440" s="6">
        <v>0</v>
      </c>
      <c r="J440" s="6">
        <f t="shared" si="64"/>
        <v>-28851.783000000003</v>
      </c>
      <c r="K440" s="6"/>
      <c r="L440" s="36">
        <f t="shared" si="65"/>
        <v>916694.4569999998</v>
      </c>
    </row>
    <row r="441" spans="1:12" ht="12.75">
      <c r="A441" s="1" t="s">
        <v>32</v>
      </c>
      <c r="B441" s="1" t="s">
        <v>33</v>
      </c>
      <c r="C441" s="16"/>
      <c r="D441" s="9">
        <v>251.63</v>
      </c>
      <c r="E441" s="9"/>
      <c r="F441" s="10">
        <v>6201.09</v>
      </c>
      <c r="G441" s="4">
        <f t="shared" si="62"/>
        <v>1560380.28</v>
      </c>
      <c r="H441" s="5">
        <f t="shared" si="63"/>
        <v>1419562.885</v>
      </c>
      <c r="I441" s="6">
        <v>0</v>
      </c>
      <c r="J441" s="6">
        <f t="shared" si="64"/>
        <v>-43003.14525000001</v>
      </c>
      <c r="K441" s="6">
        <v>-40629.17</v>
      </c>
      <c r="L441" s="36">
        <f t="shared" si="65"/>
        <v>1335930.56975</v>
      </c>
    </row>
    <row r="442" spans="1:12" ht="12.75">
      <c r="A442" s="1" t="s">
        <v>32</v>
      </c>
      <c r="B442" s="1" t="s">
        <v>61</v>
      </c>
      <c r="C442" s="16"/>
      <c r="D442" s="9">
        <v>118.13</v>
      </c>
      <c r="E442" s="9"/>
      <c r="F442" s="10">
        <v>6079</v>
      </c>
      <c r="G442" s="4">
        <f t="shared" si="62"/>
        <v>718112.27</v>
      </c>
      <c r="H442" s="5">
        <f t="shared" si="63"/>
        <v>653206.115</v>
      </c>
      <c r="I442" s="6">
        <v>0</v>
      </c>
      <c r="J442" s="6">
        <f t="shared" si="64"/>
        <v>-20007.91815</v>
      </c>
      <c r="K442" s="6"/>
      <c r="L442" s="36">
        <f t="shared" si="65"/>
        <v>633198.19685</v>
      </c>
    </row>
    <row r="443" spans="1:12" ht="12.75">
      <c r="A443" s="1" t="s">
        <v>32</v>
      </c>
      <c r="B443" s="1" t="s">
        <v>34</v>
      </c>
      <c r="C443" s="16"/>
      <c r="D443" s="9">
        <v>181</v>
      </c>
      <c r="E443" s="13">
        <v>6305.8</v>
      </c>
      <c r="F443" s="25">
        <v>6072.79</v>
      </c>
      <c r="G443" s="4">
        <f>ROUND((D443*F443)+(9*2*0.08*E443),2)</f>
        <v>1108255.34</v>
      </c>
      <c r="H443" s="5">
        <f t="shared" si="63"/>
        <v>1008368.475</v>
      </c>
      <c r="I443" s="6">
        <v>0</v>
      </c>
      <c r="J443" s="6">
        <f t="shared" si="64"/>
        <v>-30251.045049999993</v>
      </c>
      <c r="K443" s="6"/>
      <c r="L443" s="36">
        <f t="shared" si="65"/>
        <v>978117.42995</v>
      </c>
    </row>
    <row r="444" spans="1:12" ht="12.75">
      <c r="A444" s="1" t="s">
        <v>32</v>
      </c>
      <c r="B444" s="1" t="s">
        <v>35</v>
      </c>
      <c r="C444" s="16"/>
      <c r="D444" s="9">
        <v>324.5</v>
      </c>
      <c r="E444" s="9"/>
      <c r="F444" s="25">
        <v>6072.79</v>
      </c>
      <c r="G444" s="4">
        <f>ROUND(D444*F444,2)</f>
        <v>1970620.36</v>
      </c>
      <c r="H444" s="5">
        <f t="shared" si="63"/>
        <v>1793001.485</v>
      </c>
      <c r="I444" s="6">
        <v>0</v>
      </c>
      <c r="J444" s="6">
        <f t="shared" si="64"/>
        <v>-53790.062849999995</v>
      </c>
      <c r="K444" s="6"/>
      <c r="L444" s="36">
        <f t="shared" si="65"/>
        <v>1739211.42215</v>
      </c>
    </row>
    <row r="445" spans="1:12" ht="12.75">
      <c r="A445" s="1" t="s">
        <v>32</v>
      </c>
      <c r="B445" s="1" t="s">
        <v>40</v>
      </c>
      <c r="C445" s="16"/>
      <c r="D445" s="9">
        <v>327</v>
      </c>
      <c r="E445" s="9"/>
      <c r="F445" s="10">
        <v>6135.92</v>
      </c>
      <c r="G445" s="4">
        <f>ROUND(D445*F445,2)</f>
        <v>2006445.84</v>
      </c>
      <c r="H445" s="5">
        <f t="shared" si="63"/>
        <v>1825225.74</v>
      </c>
      <c r="I445" s="6">
        <v>0</v>
      </c>
      <c r="J445" s="6">
        <f t="shared" si="64"/>
        <v>-55617.35019999999</v>
      </c>
      <c r="K445" s="6"/>
      <c r="L445" s="36">
        <f t="shared" si="65"/>
        <v>1769608.3898</v>
      </c>
    </row>
    <row r="446" spans="1:12" ht="12.75">
      <c r="A446" s="1" t="s">
        <v>36</v>
      </c>
      <c r="B446" s="1" t="s">
        <v>37</v>
      </c>
      <c r="C446" s="16"/>
      <c r="D446" s="14">
        <v>717.6</v>
      </c>
      <c r="E446" s="15"/>
      <c r="F446" s="10">
        <v>5869.08</v>
      </c>
      <c r="G446" s="4">
        <f>ROUND(D446*F446,2)</f>
        <v>4211651.81</v>
      </c>
      <c r="H446" s="5">
        <f t="shared" si="63"/>
        <v>3829898.1999999997</v>
      </c>
      <c r="I446" s="6">
        <v>0</v>
      </c>
      <c r="J446" s="6">
        <f t="shared" si="64"/>
        <v>-119658.27569999997</v>
      </c>
      <c r="K446" s="6">
        <v>-60507.3</v>
      </c>
      <c r="L446" s="36">
        <f t="shared" si="65"/>
        <v>3649732.6243</v>
      </c>
    </row>
    <row r="447" spans="1:12" ht="12.75">
      <c r="A447" s="17" t="s">
        <v>38</v>
      </c>
      <c r="B447" s="17" t="s">
        <v>39</v>
      </c>
      <c r="C447" s="16"/>
      <c r="D447" s="14">
        <v>158</v>
      </c>
      <c r="E447" s="15"/>
      <c r="F447" s="10">
        <v>6677.94</v>
      </c>
      <c r="G447" s="4">
        <f>ROUND(D447*F447,2)</f>
        <v>1055114.52</v>
      </c>
      <c r="H447" s="5">
        <f t="shared" si="63"/>
        <v>960099.1600000001</v>
      </c>
      <c r="I447" s="6">
        <v>0</v>
      </c>
      <c r="J447" s="6">
        <f t="shared" si="64"/>
        <v>-28561.3706</v>
      </c>
      <c r="K447" s="6"/>
      <c r="L447" s="36">
        <f t="shared" si="65"/>
        <v>931537.7894000001</v>
      </c>
    </row>
    <row r="448" spans="1:12" ht="12.75">
      <c r="A448" s="16"/>
      <c r="B448" s="16"/>
      <c r="C448" s="16"/>
      <c r="D448" s="20"/>
      <c r="E448" s="16"/>
      <c r="F448" s="16"/>
      <c r="G448" s="16"/>
      <c r="H448" s="16"/>
      <c r="I448" s="16"/>
      <c r="J448" s="16"/>
      <c r="K448" s="16"/>
      <c r="L448" s="16"/>
    </row>
    <row r="449" spans="1:12" ht="12.75">
      <c r="A449" s="21"/>
      <c r="B449" s="21"/>
      <c r="C449" s="21"/>
      <c r="D449" s="22">
        <f>SUM(D421:D448)</f>
        <v>10025.76</v>
      </c>
      <c r="E449" s="21"/>
      <c r="F449" s="21"/>
      <c r="G449" s="21">
        <f aca="true" t="shared" si="66" ref="G449:L449">SUM(G421:G448)</f>
        <v>64833761.06000002</v>
      </c>
      <c r="H449" s="21">
        <f t="shared" si="66"/>
        <v>58964183.11500001</v>
      </c>
      <c r="I449" s="21">
        <f t="shared" si="66"/>
        <v>0</v>
      </c>
      <c r="J449" s="21">
        <f t="shared" si="66"/>
        <v>-1783309.78965</v>
      </c>
      <c r="K449" s="21">
        <f t="shared" si="66"/>
        <v>-482300.23999999993</v>
      </c>
      <c r="L449" s="21">
        <f t="shared" si="66"/>
        <v>56698573.08535002</v>
      </c>
    </row>
    <row r="453" spans="1:12" ht="51">
      <c r="A453" s="28" t="s">
        <v>66</v>
      </c>
      <c r="B453" s="29"/>
      <c r="C453" s="29"/>
      <c r="D453" s="30" t="s">
        <v>0</v>
      </c>
      <c r="E453" s="30" t="s">
        <v>1</v>
      </c>
      <c r="F453" s="30" t="s">
        <v>2</v>
      </c>
      <c r="G453" s="30" t="s">
        <v>3</v>
      </c>
      <c r="H453" s="30" t="s">
        <v>4</v>
      </c>
      <c r="I453" s="30" t="s">
        <v>5</v>
      </c>
      <c r="J453" s="30" t="s">
        <v>6</v>
      </c>
      <c r="K453" s="30" t="s">
        <v>41</v>
      </c>
      <c r="L453" s="30" t="s">
        <v>7</v>
      </c>
    </row>
    <row r="454" spans="1:12" ht="12.75">
      <c r="A454" s="16"/>
      <c r="B454" s="16"/>
      <c r="C454" s="16"/>
      <c r="D454" s="32"/>
      <c r="E454" s="32"/>
      <c r="F454" s="27"/>
      <c r="G454" s="27"/>
      <c r="H454" s="27"/>
      <c r="I454" s="27"/>
      <c r="J454" s="27"/>
      <c r="K454" s="27"/>
      <c r="L454" s="15"/>
    </row>
    <row r="455" spans="1:12" ht="12.75">
      <c r="A455" s="16"/>
      <c r="B455" s="16"/>
      <c r="C455" s="16"/>
      <c r="D455" s="32"/>
      <c r="E455" s="32"/>
      <c r="F455" s="27"/>
      <c r="G455" s="27"/>
      <c r="H455" s="27"/>
      <c r="I455" s="27"/>
      <c r="J455" s="27"/>
      <c r="K455" s="27"/>
      <c r="L455" s="15"/>
    </row>
    <row r="456" spans="1:12" ht="12.75">
      <c r="A456" s="16" t="s">
        <v>42</v>
      </c>
      <c r="B456" s="16" t="s">
        <v>43</v>
      </c>
      <c r="C456" s="16"/>
      <c r="D456" s="35">
        <v>305</v>
      </c>
      <c r="E456" s="32"/>
      <c r="F456" s="27">
        <v>6902.71</v>
      </c>
      <c r="G456" s="27">
        <f aca="true" t="shared" si="67" ref="G456:G477">ROUND(D456*F456,2)</f>
        <v>2105326.55</v>
      </c>
      <c r="H456" s="5">
        <f>G456-H421</f>
        <v>189807.8599999994</v>
      </c>
      <c r="I456" s="6">
        <v>0</v>
      </c>
      <c r="J456" s="6">
        <f>ROUND((G456*-0.03)-J421,2)</f>
        <v>-5694.24</v>
      </c>
      <c r="K456" s="27"/>
      <c r="L456" s="36">
        <f>H456+I456+J456+K456</f>
        <v>184113.6199999994</v>
      </c>
    </row>
    <row r="457" spans="1:12" ht="12.75">
      <c r="A457" s="1" t="s">
        <v>8</v>
      </c>
      <c r="B457" s="1" t="s">
        <v>9</v>
      </c>
      <c r="C457" s="16"/>
      <c r="D457" s="2">
        <v>2060.4</v>
      </c>
      <c r="E457" s="2"/>
      <c r="F457" s="37">
        <v>6632.3785</v>
      </c>
      <c r="G457" s="4">
        <f t="shared" si="67"/>
        <v>13665352.66</v>
      </c>
      <c r="H457" s="5">
        <f aca="true" t="shared" si="68" ref="H457:H482">G457-H422</f>
        <v>1229547.4899999984</v>
      </c>
      <c r="I457" s="6">
        <v>0</v>
      </c>
      <c r="J457" s="6">
        <f>ROUND((G457*-0.03)-J422,2)-0.09</f>
        <v>-40819.6</v>
      </c>
      <c r="K457" s="6">
        <v>-175851.88</v>
      </c>
      <c r="L457" s="36">
        <f aca="true" t="shared" si="69" ref="L457:L482">H457+I457+J457+K457</f>
        <v>1012876.0099999983</v>
      </c>
    </row>
    <row r="458" spans="1:12" ht="12.75">
      <c r="A458" s="17" t="s">
        <v>10</v>
      </c>
      <c r="B458" s="17" t="s">
        <v>11</v>
      </c>
      <c r="C458" s="16"/>
      <c r="D458" s="2">
        <v>759.2</v>
      </c>
      <c r="E458" s="2"/>
      <c r="F458" s="37">
        <v>6962.78</v>
      </c>
      <c r="G458" s="4">
        <f t="shared" si="67"/>
        <v>5286142.58</v>
      </c>
      <c r="H458" s="5">
        <f t="shared" si="68"/>
        <v>496460.72000000067</v>
      </c>
      <c r="I458" s="6">
        <v>0</v>
      </c>
      <c r="J458" s="6">
        <f aca="true" t="shared" si="70" ref="J457:J482">ROUND((G458*-0.03)-J423,2)</f>
        <v>-13861.73</v>
      </c>
      <c r="K458" s="6">
        <v>-77335.84</v>
      </c>
      <c r="L458" s="36">
        <f t="shared" si="69"/>
        <v>405263.1500000007</v>
      </c>
    </row>
    <row r="459" spans="1:12" ht="12.75">
      <c r="A459" s="1" t="s">
        <v>12</v>
      </c>
      <c r="B459" s="1" t="s">
        <v>13</v>
      </c>
      <c r="C459" s="16"/>
      <c r="D459" s="7">
        <v>748.6</v>
      </c>
      <c r="E459" s="7"/>
      <c r="F459" s="25">
        <v>6436.25</v>
      </c>
      <c r="G459" s="4">
        <f t="shared" si="67"/>
        <v>4818176.75</v>
      </c>
      <c r="H459" s="5">
        <f t="shared" si="68"/>
        <v>434148.7650000006</v>
      </c>
      <c r="I459" s="6">
        <v>0</v>
      </c>
      <c r="J459" s="6">
        <f t="shared" si="70"/>
        <v>-13296.17</v>
      </c>
      <c r="K459" s="6">
        <v>-68342.70999999999</v>
      </c>
      <c r="L459" s="36">
        <f t="shared" si="69"/>
        <v>352509.8850000006</v>
      </c>
    </row>
    <row r="460" spans="1:12" ht="12.75">
      <c r="A460" s="15" t="s">
        <v>14</v>
      </c>
      <c r="B460" s="15" t="s">
        <v>15</v>
      </c>
      <c r="C460" s="18"/>
      <c r="D460" s="23">
        <v>279</v>
      </c>
      <c r="E460" s="24"/>
      <c r="F460" s="25">
        <v>6475.04</v>
      </c>
      <c r="G460" s="4">
        <f t="shared" si="67"/>
        <v>1806536.16</v>
      </c>
      <c r="H460" s="5">
        <f t="shared" si="68"/>
        <v>163712.88499999978</v>
      </c>
      <c r="I460" s="6">
        <v>0</v>
      </c>
      <c r="J460" s="6">
        <f t="shared" si="70"/>
        <v>-3084.01</v>
      </c>
      <c r="K460" s="27"/>
      <c r="L460" s="36">
        <f t="shared" si="69"/>
        <v>160628.87499999977</v>
      </c>
    </row>
    <row r="461" spans="1:12" ht="12.75">
      <c r="A461" s="15" t="s">
        <v>14</v>
      </c>
      <c r="B461" s="15" t="s">
        <v>16</v>
      </c>
      <c r="C461" s="19"/>
      <c r="D461" s="23">
        <v>332.2</v>
      </c>
      <c r="E461" s="23"/>
      <c r="F461" s="25">
        <v>7013.63</v>
      </c>
      <c r="G461" s="4">
        <f t="shared" si="67"/>
        <v>2329927.89</v>
      </c>
      <c r="H461" s="5">
        <f t="shared" si="68"/>
        <v>209839.7250000001</v>
      </c>
      <c r="I461" s="6">
        <v>0</v>
      </c>
      <c r="J461" s="6">
        <f t="shared" si="70"/>
        <v>-6803.19</v>
      </c>
      <c r="K461" s="27"/>
      <c r="L461" s="36">
        <f t="shared" si="69"/>
        <v>203036.5350000001</v>
      </c>
    </row>
    <row r="462" spans="1:12" ht="12.75">
      <c r="A462" s="15" t="s">
        <v>44</v>
      </c>
      <c r="B462" s="15" t="s">
        <v>45</v>
      </c>
      <c r="C462" s="19"/>
      <c r="D462" s="23">
        <v>0</v>
      </c>
      <c r="E462" s="23"/>
      <c r="F462" s="25">
        <v>0</v>
      </c>
      <c r="G462" s="4">
        <f t="shared" si="67"/>
        <v>0</v>
      </c>
      <c r="H462" s="5">
        <f t="shared" si="68"/>
        <v>0</v>
      </c>
      <c r="I462" s="6">
        <v>0</v>
      </c>
      <c r="J462" s="6">
        <f t="shared" si="70"/>
        <v>0</v>
      </c>
      <c r="K462" s="27"/>
      <c r="L462" s="36">
        <f t="shared" si="69"/>
        <v>0</v>
      </c>
    </row>
    <row r="463" spans="1:12" ht="12.75">
      <c r="A463" s="1" t="s">
        <v>17</v>
      </c>
      <c r="B463" s="1" t="s">
        <v>18</v>
      </c>
      <c r="C463" s="18"/>
      <c r="D463" s="7">
        <v>278</v>
      </c>
      <c r="E463" s="7"/>
      <c r="F463" s="25">
        <v>6670.62</v>
      </c>
      <c r="G463" s="4">
        <f t="shared" si="67"/>
        <v>1854432.36</v>
      </c>
      <c r="H463" s="5">
        <f t="shared" si="68"/>
        <v>167581.1299999999</v>
      </c>
      <c r="I463" s="6">
        <v>0</v>
      </c>
      <c r="J463" s="6">
        <f t="shared" si="70"/>
        <v>-4057.28</v>
      </c>
      <c r="K463" s="6"/>
      <c r="L463" s="36">
        <f t="shared" si="69"/>
        <v>163523.8499999999</v>
      </c>
    </row>
    <row r="464" spans="1:12" ht="12.75">
      <c r="A464" s="17" t="s">
        <v>19</v>
      </c>
      <c r="B464" s="17" t="s">
        <v>20</v>
      </c>
      <c r="C464" s="18"/>
      <c r="D464" s="7">
        <v>54.6</v>
      </c>
      <c r="E464" s="7"/>
      <c r="F464" s="25">
        <v>7625.74</v>
      </c>
      <c r="G464" s="4">
        <f t="shared" si="67"/>
        <v>416365.4</v>
      </c>
      <c r="H464" s="5">
        <f t="shared" si="68"/>
        <v>37477.92499999993</v>
      </c>
      <c r="I464" s="6">
        <v>0</v>
      </c>
      <c r="J464" s="6">
        <f t="shared" si="70"/>
        <v>-1238.13</v>
      </c>
      <c r="K464" s="6"/>
      <c r="L464" s="36">
        <f t="shared" si="69"/>
        <v>36239.79499999993</v>
      </c>
    </row>
    <row r="465" spans="1:12" ht="12.75">
      <c r="A465" s="1" t="s">
        <v>21</v>
      </c>
      <c r="B465" s="40" t="s">
        <v>22</v>
      </c>
      <c r="C465" s="40"/>
      <c r="D465" s="9">
        <v>282.8</v>
      </c>
      <c r="E465" s="9"/>
      <c r="F465" s="4">
        <v>6576.840000000001</v>
      </c>
      <c r="G465" s="4">
        <f t="shared" si="67"/>
        <v>1859930.35</v>
      </c>
      <c r="H465" s="5">
        <f t="shared" si="68"/>
        <v>167572.19999999995</v>
      </c>
      <c r="I465" s="6">
        <v>0</v>
      </c>
      <c r="J465" s="6">
        <f t="shared" si="70"/>
        <v>-5203.94</v>
      </c>
      <c r="K465" s="6">
        <v>-17750</v>
      </c>
      <c r="L465" s="36">
        <f t="shared" si="69"/>
        <v>144618.25999999995</v>
      </c>
    </row>
    <row r="466" spans="1:12" ht="12.75">
      <c r="A466" s="1" t="s">
        <v>21</v>
      </c>
      <c r="B466" s="1" t="s">
        <v>23</v>
      </c>
      <c r="C466" s="18"/>
      <c r="D466" s="9">
        <v>234</v>
      </c>
      <c r="E466" s="9"/>
      <c r="F466" s="4">
        <v>6822.360000000001</v>
      </c>
      <c r="G466" s="4">
        <f t="shared" si="67"/>
        <v>1596432.24</v>
      </c>
      <c r="H466" s="5">
        <f t="shared" si="68"/>
        <v>143443.52000000025</v>
      </c>
      <c r="I466" s="6">
        <v>0</v>
      </c>
      <c r="J466" s="6">
        <f t="shared" si="70"/>
        <v>-5311.34</v>
      </c>
      <c r="K466" s="6"/>
      <c r="L466" s="36">
        <f t="shared" si="69"/>
        <v>138132.18000000025</v>
      </c>
    </row>
    <row r="467" spans="1:12" ht="12.75">
      <c r="A467" s="1" t="s">
        <v>21</v>
      </c>
      <c r="B467" s="11" t="s">
        <v>24</v>
      </c>
      <c r="C467" s="16"/>
      <c r="D467" s="12">
        <v>241</v>
      </c>
      <c r="E467" s="12"/>
      <c r="F467" s="10">
        <v>6212.660000000001</v>
      </c>
      <c r="G467" s="4">
        <f t="shared" si="67"/>
        <v>1497251.06</v>
      </c>
      <c r="H467" s="5">
        <f t="shared" si="68"/>
        <v>135489.81500000018</v>
      </c>
      <c r="I467" s="6">
        <v>0</v>
      </c>
      <c r="J467" s="6">
        <f t="shared" si="70"/>
        <v>-2898.8</v>
      </c>
      <c r="K467" s="6"/>
      <c r="L467" s="36">
        <f t="shared" si="69"/>
        <v>132591.0150000002</v>
      </c>
    </row>
    <row r="468" spans="1:12" ht="12.75">
      <c r="A468" s="1" t="s">
        <v>21</v>
      </c>
      <c r="B468" s="1" t="s">
        <v>25</v>
      </c>
      <c r="C468" s="16"/>
      <c r="D468" s="9">
        <v>502.7</v>
      </c>
      <c r="E468" s="9"/>
      <c r="F468" s="10">
        <v>6232.500000000001</v>
      </c>
      <c r="G468" s="4">
        <f t="shared" si="67"/>
        <v>3133077.75</v>
      </c>
      <c r="H468" s="5">
        <f t="shared" si="68"/>
        <v>283448.21999999974</v>
      </c>
      <c r="I468" s="6">
        <v>0</v>
      </c>
      <c r="J468" s="6">
        <f t="shared" si="70"/>
        <v>-6221.17</v>
      </c>
      <c r="K468" s="6">
        <v>-42365</v>
      </c>
      <c r="L468" s="36">
        <f t="shared" si="69"/>
        <v>234862.04999999976</v>
      </c>
    </row>
    <row r="469" spans="1:12" ht="12.75">
      <c r="A469" s="1" t="s">
        <v>21</v>
      </c>
      <c r="B469" s="1" t="s">
        <v>26</v>
      </c>
      <c r="C469" s="16"/>
      <c r="D469" s="9">
        <v>690</v>
      </c>
      <c r="E469" s="9"/>
      <c r="F469" s="10">
        <v>6251.1900000000005</v>
      </c>
      <c r="G469" s="4">
        <f t="shared" si="67"/>
        <v>4313321.1</v>
      </c>
      <c r="H469" s="5">
        <f t="shared" si="68"/>
        <v>390132.30999999866</v>
      </c>
      <c r="I469" s="6">
        <v>0</v>
      </c>
      <c r="J469" s="6">
        <f t="shared" si="70"/>
        <v>-8764.76</v>
      </c>
      <c r="K469" s="6"/>
      <c r="L469" s="36">
        <f t="shared" si="69"/>
        <v>381367.54999999865</v>
      </c>
    </row>
    <row r="470" spans="1:12" ht="12.75">
      <c r="A470" s="1" t="s">
        <v>21</v>
      </c>
      <c r="B470" s="1" t="s">
        <v>46</v>
      </c>
      <c r="C470" s="16"/>
      <c r="D470" s="9">
        <v>125.8</v>
      </c>
      <c r="E470" s="9"/>
      <c r="F470" s="10">
        <v>6499.490000000001</v>
      </c>
      <c r="G470" s="4">
        <f t="shared" si="67"/>
        <v>817635.84</v>
      </c>
      <c r="H470" s="5">
        <f t="shared" si="68"/>
        <v>73731.51500000001</v>
      </c>
      <c r="I470" s="6">
        <v>0</v>
      </c>
      <c r="J470" s="6">
        <f t="shared" si="70"/>
        <v>-2144.62</v>
      </c>
      <c r="K470" s="6"/>
      <c r="L470" s="36">
        <f t="shared" si="69"/>
        <v>71586.89500000002</v>
      </c>
    </row>
    <row r="471" spans="1:12" ht="12.75">
      <c r="A471" s="1" t="s">
        <v>21</v>
      </c>
      <c r="B471" s="1" t="s">
        <v>47</v>
      </c>
      <c r="C471" s="16"/>
      <c r="D471" s="9">
        <v>222.1</v>
      </c>
      <c r="E471" s="9"/>
      <c r="F471" s="10">
        <v>6239.800000000001</v>
      </c>
      <c r="G471" s="4">
        <f t="shared" si="67"/>
        <v>1385859.58</v>
      </c>
      <c r="H471" s="5">
        <f t="shared" si="68"/>
        <v>125366.57000000007</v>
      </c>
      <c r="I471" s="6">
        <v>0</v>
      </c>
      <c r="J471" s="6">
        <f t="shared" si="70"/>
        <v>-2776.96</v>
      </c>
      <c r="K471" s="6"/>
      <c r="L471" s="36">
        <f t="shared" si="69"/>
        <v>122589.61000000006</v>
      </c>
    </row>
    <row r="472" spans="1:12" ht="12.75">
      <c r="A472" s="1" t="s">
        <v>21</v>
      </c>
      <c r="B472" s="1" t="s">
        <v>48</v>
      </c>
      <c r="C472" s="16"/>
      <c r="D472" s="9">
        <v>181.2</v>
      </c>
      <c r="E472" s="9"/>
      <c r="F472" s="10">
        <v>6207.860000000001</v>
      </c>
      <c r="G472" s="4">
        <f t="shared" si="67"/>
        <v>1124864.23</v>
      </c>
      <c r="H472" s="5">
        <f t="shared" si="68"/>
        <v>101797.87</v>
      </c>
      <c r="I472" s="6">
        <v>0</v>
      </c>
      <c r="J472" s="6">
        <f t="shared" si="70"/>
        <v>-2164.31</v>
      </c>
      <c r="K472" s="6"/>
      <c r="L472" s="36">
        <f t="shared" si="69"/>
        <v>99633.56</v>
      </c>
    </row>
    <row r="473" spans="1:12" ht="12.75">
      <c r="A473" s="1" t="s">
        <v>27</v>
      </c>
      <c r="B473" s="1" t="s">
        <v>28</v>
      </c>
      <c r="C473" s="16"/>
      <c r="D473" s="9">
        <v>218.3</v>
      </c>
      <c r="E473" s="9"/>
      <c r="F473" s="10">
        <v>6647.95</v>
      </c>
      <c r="G473" s="4">
        <f t="shared" si="67"/>
        <v>1451247.49</v>
      </c>
      <c r="H473" s="5">
        <f t="shared" si="68"/>
        <v>131122.59000000008</v>
      </c>
      <c r="I473" s="6">
        <v>0</v>
      </c>
      <c r="J473" s="6">
        <f t="shared" si="70"/>
        <v>-3232.47</v>
      </c>
      <c r="K473" s="6"/>
      <c r="L473" s="36">
        <f t="shared" si="69"/>
        <v>127890.12000000008</v>
      </c>
    </row>
    <row r="474" spans="1:12" ht="12.75">
      <c r="A474" s="1" t="s">
        <v>29</v>
      </c>
      <c r="B474" s="1" t="s">
        <v>30</v>
      </c>
      <c r="C474" s="16"/>
      <c r="D474" s="9">
        <v>269</v>
      </c>
      <c r="E474" s="9"/>
      <c r="F474" s="10">
        <v>6326.57</v>
      </c>
      <c r="G474" s="4">
        <f t="shared" si="67"/>
        <v>1701847.33</v>
      </c>
      <c r="H474" s="5">
        <f t="shared" si="68"/>
        <v>153771.39500000025</v>
      </c>
      <c r="I474" s="6">
        <v>0</v>
      </c>
      <c r="J474" s="6">
        <f t="shared" si="70"/>
        <v>-3770.36</v>
      </c>
      <c r="K474" s="6"/>
      <c r="L474" s="36">
        <f t="shared" si="69"/>
        <v>150001.03500000027</v>
      </c>
    </row>
    <row r="475" spans="1:12" ht="12.75">
      <c r="A475" s="17" t="s">
        <v>29</v>
      </c>
      <c r="B475" s="17" t="s">
        <v>31</v>
      </c>
      <c r="C475" s="16"/>
      <c r="D475" s="9">
        <v>164</v>
      </c>
      <c r="E475" s="9"/>
      <c r="F475" s="10">
        <v>6338.13</v>
      </c>
      <c r="G475" s="4">
        <f t="shared" si="67"/>
        <v>1039453.32</v>
      </c>
      <c r="H475" s="5">
        <f t="shared" si="68"/>
        <v>93907.08000000007</v>
      </c>
      <c r="I475" s="6">
        <v>0</v>
      </c>
      <c r="J475" s="6">
        <f t="shared" si="70"/>
        <v>-2331.82</v>
      </c>
      <c r="K475" s="6"/>
      <c r="L475" s="36">
        <f t="shared" si="69"/>
        <v>91575.26000000007</v>
      </c>
    </row>
    <row r="476" spans="1:12" ht="12.75">
      <c r="A476" s="1" t="s">
        <v>32</v>
      </c>
      <c r="B476" s="1" t="s">
        <v>33</v>
      </c>
      <c r="C476" s="16"/>
      <c r="D476" s="9">
        <v>251.63</v>
      </c>
      <c r="E476" s="9"/>
      <c r="F476" s="10">
        <v>6201.09</v>
      </c>
      <c r="G476" s="4">
        <f t="shared" si="67"/>
        <v>1560380.28</v>
      </c>
      <c r="H476" s="5">
        <f t="shared" si="68"/>
        <v>140817.39500000002</v>
      </c>
      <c r="I476" s="6">
        <v>0</v>
      </c>
      <c r="J476" s="6">
        <f t="shared" si="70"/>
        <v>-3808.26</v>
      </c>
      <c r="K476" s="6">
        <v>-40629.17</v>
      </c>
      <c r="L476" s="36">
        <f t="shared" si="69"/>
        <v>96379.96500000001</v>
      </c>
    </row>
    <row r="477" spans="1:12" ht="12.75">
      <c r="A477" s="1" t="s">
        <v>32</v>
      </c>
      <c r="B477" s="1" t="s">
        <v>61</v>
      </c>
      <c r="C477" s="16"/>
      <c r="D477" s="9">
        <v>118.13</v>
      </c>
      <c r="E477" s="9"/>
      <c r="F477" s="10">
        <v>6079</v>
      </c>
      <c r="G477" s="4">
        <f t="shared" si="67"/>
        <v>718112.27</v>
      </c>
      <c r="H477" s="5">
        <f t="shared" si="68"/>
        <v>64906.15500000003</v>
      </c>
      <c r="I477" s="6">
        <v>0</v>
      </c>
      <c r="J477" s="6">
        <f t="shared" si="70"/>
        <v>-1535.45</v>
      </c>
      <c r="K477" s="6"/>
      <c r="L477" s="36">
        <f t="shared" si="69"/>
        <v>63370.70500000003</v>
      </c>
    </row>
    <row r="478" spans="1:12" ht="12.75">
      <c r="A478" s="1" t="s">
        <v>32</v>
      </c>
      <c r="B478" s="1" t="s">
        <v>34</v>
      </c>
      <c r="C478" s="16"/>
      <c r="D478" s="9">
        <v>181</v>
      </c>
      <c r="E478" s="13">
        <v>6305.8</v>
      </c>
      <c r="F478" s="25">
        <v>6072.79</v>
      </c>
      <c r="G478" s="4">
        <f>ROUND((D478*F478)+(9*2*0.08*E478),2)</f>
        <v>1108255.34</v>
      </c>
      <c r="H478" s="5">
        <f t="shared" si="68"/>
        <v>99886.8650000001</v>
      </c>
      <c r="I478" s="6">
        <v>0</v>
      </c>
      <c r="J478" s="6">
        <f t="shared" si="70"/>
        <v>-2996.62</v>
      </c>
      <c r="K478" s="6"/>
      <c r="L478" s="36">
        <f t="shared" si="69"/>
        <v>96890.24500000011</v>
      </c>
    </row>
    <row r="479" spans="1:12" ht="12.75">
      <c r="A479" s="1" t="s">
        <v>32</v>
      </c>
      <c r="B479" s="1" t="s">
        <v>35</v>
      </c>
      <c r="C479" s="16"/>
      <c r="D479" s="9">
        <v>324.5</v>
      </c>
      <c r="E479" s="9"/>
      <c r="F479" s="25">
        <v>6072.79</v>
      </c>
      <c r="G479" s="4">
        <f>ROUND(D479*F479,2)</f>
        <v>1970620.36</v>
      </c>
      <c r="H479" s="5">
        <f t="shared" si="68"/>
        <v>177618.875</v>
      </c>
      <c r="I479" s="6">
        <v>0</v>
      </c>
      <c r="J479" s="6">
        <f t="shared" si="70"/>
        <v>-5328.55</v>
      </c>
      <c r="K479" s="6"/>
      <c r="L479" s="36">
        <f t="shared" si="69"/>
        <v>172290.325</v>
      </c>
    </row>
    <row r="480" spans="1:12" ht="12.75">
      <c r="A480" s="1" t="s">
        <v>32</v>
      </c>
      <c r="B480" s="1" t="s">
        <v>40</v>
      </c>
      <c r="C480" s="16"/>
      <c r="D480" s="9">
        <v>327</v>
      </c>
      <c r="E480" s="9"/>
      <c r="F480" s="10">
        <v>6135.92</v>
      </c>
      <c r="G480" s="4">
        <f>ROUND(D480*F480,2)</f>
        <v>2006445.84</v>
      </c>
      <c r="H480" s="5">
        <f t="shared" si="68"/>
        <v>181220.1000000001</v>
      </c>
      <c r="I480" s="6">
        <v>0</v>
      </c>
      <c r="J480" s="6">
        <f t="shared" si="70"/>
        <v>-4576.03</v>
      </c>
      <c r="K480" s="6"/>
      <c r="L480" s="36">
        <f t="shared" si="69"/>
        <v>176644.0700000001</v>
      </c>
    </row>
    <row r="481" spans="1:12" ht="12.75">
      <c r="A481" s="1" t="s">
        <v>36</v>
      </c>
      <c r="B481" s="1" t="s">
        <v>37</v>
      </c>
      <c r="C481" s="16"/>
      <c r="D481" s="14">
        <v>717.6</v>
      </c>
      <c r="E481" s="15"/>
      <c r="F481" s="10">
        <v>5869.08</v>
      </c>
      <c r="G481" s="4">
        <f>ROUND(D481*F481,2)</f>
        <v>4211651.81</v>
      </c>
      <c r="H481" s="5">
        <f t="shared" si="68"/>
        <v>381753.60999999987</v>
      </c>
      <c r="I481" s="6">
        <v>0</v>
      </c>
      <c r="J481" s="6">
        <f t="shared" si="70"/>
        <v>-6691.28</v>
      </c>
      <c r="K481" s="6">
        <v>-65295.84</v>
      </c>
      <c r="L481" s="36">
        <f t="shared" si="69"/>
        <v>309766.4899999999</v>
      </c>
    </row>
    <row r="482" spans="1:12" ht="12.75">
      <c r="A482" s="17" t="s">
        <v>38</v>
      </c>
      <c r="B482" s="17" t="s">
        <v>39</v>
      </c>
      <c r="C482" s="16"/>
      <c r="D482" s="14">
        <v>158</v>
      </c>
      <c r="E482" s="15"/>
      <c r="F482" s="10">
        <v>6677.94</v>
      </c>
      <c r="G482" s="4">
        <f>ROUND(D482*F482,2)</f>
        <v>1055114.52</v>
      </c>
      <c r="H482" s="5">
        <f t="shared" si="68"/>
        <v>95015.35999999987</v>
      </c>
      <c r="I482" s="6">
        <v>0</v>
      </c>
      <c r="J482" s="6">
        <f t="shared" si="70"/>
        <v>-3092.07</v>
      </c>
      <c r="K482" s="6"/>
      <c r="L482" s="36">
        <f t="shared" si="69"/>
        <v>91923.28999999986</v>
      </c>
    </row>
    <row r="483" spans="1:12" ht="12.75">
      <c r="A483" s="16"/>
      <c r="B483" s="16"/>
      <c r="C483" s="16"/>
      <c r="D483" s="20"/>
      <c r="E483" s="16"/>
      <c r="F483" s="16"/>
      <c r="G483" s="16"/>
      <c r="H483" s="16"/>
      <c r="I483" s="16"/>
      <c r="J483" s="16"/>
      <c r="K483" s="16"/>
      <c r="L483" s="16"/>
    </row>
    <row r="484" spans="1:12" ht="12.75">
      <c r="A484" s="21"/>
      <c r="B484" s="21"/>
      <c r="C484" s="21"/>
      <c r="D484" s="22">
        <f>SUM(D456:D483)</f>
        <v>10025.76</v>
      </c>
      <c r="E484" s="21"/>
      <c r="F484" s="21"/>
      <c r="G484" s="21">
        <f>SUM(G456:G483)</f>
        <v>64833761.06000002</v>
      </c>
      <c r="H484" s="21">
        <f>SUM(H456:H483)</f>
        <v>5869577.944999998</v>
      </c>
      <c r="I484" s="21">
        <f>SUM(I456:I483)</f>
        <v>0</v>
      </c>
      <c r="J484" s="21">
        <f>SUM(J456:J483)</f>
        <v>-161703.16</v>
      </c>
      <c r="K484" s="21">
        <f>SUM(K456:K483)</f>
        <v>-487570.43999999994</v>
      </c>
      <c r="L484" s="21">
        <f>SUM(L456:L483)</f>
        <v>5220304.344999999</v>
      </c>
    </row>
    <row r="486" spans="8:12" ht="12.75">
      <c r="H486" s="38"/>
      <c r="L486" s="21"/>
    </row>
    <row r="487" ht="12.75">
      <c r="F487" s="39"/>
    </row>
    <row r="488" ht="12.75">
      <c r="G488" s="34"/>
    </row>
    <row r="489" ht="12.75">
      <c r="F489" s="39"/>
    </row>
    <row r="490" ht="12.75">
      <c r="H490" s="21"/>
    </row>
    <row r="491" ht="12.75">
      <c r="H491" s="21"/>
    </row>
  </sheetData>
  <sheetProtection/>
  <mergeCells count="14">
    <mergeCell ref="B14:C14"/>
    <mergeCell ref="B49:C49"/>
    <mergeCell ref="B84:C84"/>
    <mergeCell ref="B119:C119"/>
    <mergeCell ref="B154:C154"/>
    <mergeCell ref="B395:C395"/>
    <mergeCell ref="B187:C187"/>
    <mergeCell ref="B360:C360"/>
    <mergeCell ref="B325:C325"/>
    <mergeCell ref="B290:C290"/>
    <mergeCell ref="B255:C255"/>
    <mergeCell ref="B220:C220"/>
    <mergeCell ref="B430:C430"/>
    <mergeCell ref="B465:C465"/>
  </mergeCells>
  <printOptions/>
  <pageMargins left="0.7" right="0.7" top="0.75" bottom="0.75" header="0.3" footer="0.3"/>
  <pageSetup fitToHeight="1" fitToWidth="1" horizontalDpi="600" verticalDpi="600" orientation="landscape" paperSize="5" scale="22" r:id="rId1"/>
  <ignoredErrors>
    <ignoredError sqref="H116 J4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Christel, Mary Lynn</cp:lastModifiedBy>
  <cp:lastPrinted>2013-11-12T16:12:00Z</cp:lastPrinted>
  <dcterms:created xsi:type="dcterms:W3CDTF">2012-01-04T22:28:18Z</dcterms:created>
  <dcterms:modified xsi:type="dcterms:W3CDTF">2014-06-10T19:57:09Z</dcterms:modified>
  <cp:category/>
  <cp:version/>
  <cp:contentType/>
  <cp:contentStatus/>
</cp:coreProperties>
</file>