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FY2013-14 Supplemental Aid" sheetId="1" r:id="rId1"/>
  </sheets>
  <externalReferences>
    <externalReference r:id="rId2"/>
    <externalReference r:id="rId3"/>
  </externalReferences>
  <definedNames>
    <definedName name="Inputs">[1]Inputs!$A$2:$I$181</definedName>
    <definedName name="_xlnm.Print_Area" localSheetId="0">'FY2013-14 Supplemental Aid'!$A$1:$M$117</definedName>
    <definedName name="_xlnm.Print_Titles" localSheetId="0">'FY2013-14 Supplemental Aid'!$1:$5</definedName>
    <definedName name="Values">[2]Inputs!$A$2:$I$181</definedName>
  </definedNames>
  <calcPr calcId="145621"/>
</workbook>
</file>

<file path=xl/calcChain.xml><?xml version="1.0" encoding="utf-8"?>
<calcChain xmlns="http://schemas.openxmlformats.org/spreadsheetml/2006/main">
  <c r="H6" i="1" l="1"/>
  <c r="H8" i="1"/>
  <c r="L8" i="1"/>
  <c r="H10" i="1"/>
  <c r="H11" i="1"/>
  <c r="M11" i="1"/>
  <c r="E12" i="1"/>
  <c r="H14" i="1"/>
  <c r="M14" i="1"/>
  <c r="E25" i="1"/>
  <c r="H15" i="1"/>
  <c r="M15" i="1"/>
  <c r="M16" i="1"/>
  <c r="L17" i="1"/>
  <c r="H18" i="1"/>
  <c r="M18" i="1"/>
  <c r="H19" i="1"/>
  <c r="M19" i="1"/>
  <c r="M20" i="1"/>
  <c r="H21" i="1"/>
  <c r="L21" i="1"/>
  <c r="H22" i="1"/>
  <c r="L22" i="1"/>
  <c r="H23" i="1"/>
  <c r="L23" i="1"/>
  <c r="M24" i="1"/>
  <c r="J25" i="1"/>
  <c r="H27" i="1"/>
  <c r="L27" i="1"/>
  <c r="L29" i="1" s="1"/>
  <c r="E29" i="1"/>
  <c r="K29" i="1"/>
  <c r="L28" i="1"/>
  <c r="H31" i="1"/>
  <c r="L31" i="1"/>
  <c r="H32" i="1"/>
  <c r="L32" i="1"/>
  <c r="E36" i="1"/>
  <c r="H33" i="1"/>
  <c r="M33" i="1"/>
  <c r="H34" i="1"/>
  <c r="M34" i="1"/>
  <c r="H35" i="1"/>
  <c r="L35" i="1"/>
  <c r="J36" i="1"/>
  <c r="H38" i="1"/>
  <c r="L38" i="1"/>
  <c r="M40" i="1"/>
  <c r="H42" i="1"/>
  <c r="M42" i="1"/>
  <c r="H44" i="1"/>
  <c r="M44" i="1"/>
  <c r="E46" i="1"/>
  <c r="H45" i="1"/>
  <c r="M45" i="1"/>
  <c r="K46" i="1"/>
  <c r="E50" i="1"/>
  <c r="H48" i="1"/>
  <c r="H49" i="1"/>
  <c r="L49" i="1"/>
  <c r="J50" i="1"/>
  <c r="H52" i="1"/>
  <c r="M52" i="1"/>
  <c r="H53" i="1"/>
  <c r="M53" i="1"/>
  <c r="K54" i="1"/>
  <c r="H56" i="1"/>
  <c r="M56" i="1"/>
  <c r="H58" i="1"/>
  <c r="L58" i="1"/>
  <c r="H59" i="1"/>
  <c r="M59" i="1"/>
  <c r="E60" i="1"/>
  <c r="J60" i="1"/>
  <c r="H62" i="1"/>
  <c r="L62" i="1"/>
  <c r="E66" i="1"/>
  <c r="H64" i="1"/>
  <c r="K66" i="1"/>
  <c r="H65" i="1"/>
  <c r="L65" i="1"/>
  <c r="J66" i="1"/>
  <c r="H68" i="1"/>
  <c r="M68" i="1"/>
  <c r="L70" i="1"/>
  <c r="H72" i="1"/>
  <c r="K75" i="1"/>
  <c r="L72" i="1"/>
  <c r="H73" i="1"/>
  <c r="L73" i="1"/>
  <c r="E75" i="1"/>
  <c r="H74" i="1"/>
  <c r="L74" i="1"/>
  <c r="J75" i="1"/>
  <c r="B80" i="1"/>
  <c r="B82" i="1" s="1"/>
  <c r="B83" i="1" s="1"/>
  <c r="C80" i="1"/>
  <c r="C81" i="1" s="1"/>
  <c r="C82" i="1"/>
  <c r="C83" i="1" s="1"/>
  <c r="M94" i="1"/>
  <c r="M95" i="1"/>
  <c r="M97" i="1"/>
  <c r="M116" i="1" s="1"/>
  <c r="M99" i="1"/>
  <c r="M100" i="1"/>
  <c r="M101" i="1"/>
  <c r="M102" i="1"/>
  <c r="M103" i="1"/>
  <c r="M104" i="1"/>
  <c r="M106" i="1"/>
  <c r="M108" i="1"/>
  <c r="M109" i="1"/>
  <c r="M111" i="1"/>
  <c r="M112" i="1"/>
  <c r="M113" i="1"/>
  <c r="M115" i="1"/>
  <c r="J116" i="1"/>
  <c r="K116" i="1"/>
  <c r="L75" i="1" l="1"/>
  <c r="M36" i="1"/>
  <c r="M46" i="1"/>
  <c r="H70" i="1"/>
  <c r="H20" i="1"/>
  <c r="E54" i="1"/>
  <c r="H28" i="1"/>
  <c r="K25" i="1"/>
  <c r="L25" i="1"/>
  <c r="H40" i="1"/>
  <c r="M25" i="1"/>
  <c r="K50" i="1"/>
  <c r="J78" i="1"/>
  <c r="H17" i="1"/>
  <c r="H24" i="1"/>
  <c r="H16" i="1"/>
  <c r="K60" i="1"/>
  <c r="L36" i="1"/>
  <c r="K36" i="1"/>
  <c r="K12" i="1"/>
  <c r="M54" i="1"/>
  <c r="L64" i="1"/>
  <c r="M48" i="1"/>
  <c r="M10" i="1"/>
  <c r="L6" i="1"/>
  <c r="K78" i="1" l="1"/>
  <c r="L66" i="1"/>
  <c r="L78" i="1" s="1"/>
  <c r="M12" i="1"/>
  <c r="M78" i="1" l="1"/>
  <c r="L119" i="1" s="1"/>
  <c r="L122" i="1" s="1"/>
  <c r="O28" i="1" l="1"/>
  <c r="P15" i="1"/>
  <c r="O17" i="1"/>
  <c r="P19" i="1"/>
  <c r="O21" i="1"/>
  <c r="O22" i="1"/>
  <c r="P24" i="1"/>
  <c r="O38" i="1"/>
  <c r="P42" i="1"/>
  <c r="P45" i="1"/>
  <c r="O74" i="1"/>
  <c r="P97" i="1"/>
  <c r="P113" i="1"/>
  <c r="P59" i="1"/>
  <c r="P68" i="1"/>
  <c r="P109" i="1"/>
  <c r="O27" i="1"/>
  <c r="P14" i="1"/>
  <c r="P16" i="1"/>
  <c r="P18" i="1"/>
  <c r="P20" i="1"/>
  <c r="O23" i="1"/>
  <c r="P40" i="1"/>
  <c r="P44" i="1"/>
  <c r="O70" i="1"/>
  <c r="O73" i="1"/>
  <c r="P108" i="1"/>
  <c r="O58" i="1"/>
  <c r="P103" i="1"/>
  <c r="P94" i="1"/>
  <c r="P100" i="1"/>
  <c r="P104" i="1"/>
  <c r="P111" i="1"/>
  <c r="O72" i="1"/>
  <c r="P102" i="1"/>
  <c r="O35" i="1"/>
  <c r="P56" i="1"/>
  <c r="P99" i="1"/>
  <c r="P115" i="1"/>
  <c r="O65" i="1"/>
  <c r="P101" i="1"/>
  <c r="O31" i="1"/>
  <c r="O8" i="1"/>
  <c r="P106" i="1"/>
  <c r="P112" i="1"/>
  <c r="O49" i="1"/>
  <c r="P95" i="1"/>
  <c r="O29" i="1"/>
  <c r="P34" i="1"/>
  <c r="O62" i="1"/>
  <c r="O75" i="1"/>
  <c r="P11" i="1"/>
  <c r="P53" i="1"/>
  <c r="P52" i="1"/>
  <c r="P46" i="1"/>
  <c r="O32" i="1"/>
  <c r="P33" i="1"/>
  <c r="P36" i="1" s="1"/>
  <c r="P10" i="1"/>
  <c r="P48" i="1"/>
  <c r="O64" i="1"/>
  <c r="P54" i="1"/>
  <c r="O6" i="1"/>
  <c r="O66" i="1"/>
  <c r="P12" i="1"/>
  <c r="P116" i="1" l="1"/>
  <c r="O36" i="1"/>
  <c r="O25" i="1"/>
  <c r="P25" i="1"/>
  <c r="P78" i="1" s="1"/>
  <c r="O78" i="1" l="1"/>
  <c r="O121" i="1" s="1"/>
  <c r="O122" i="1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J5" authorId="0">
      <text>
        <r>
          <rPr>
            <sz val="9"/>
            <color indexed="81"/>
            <rFont val="Tahoma"/>
            <charset val="1"/>
          </rPr>
          <t>General Assembly:
Based on revised funding formula for district per pupil revenue, without considering floor funding or online/ascent funding</t>
        </r>
      </text>
    </comment>
    <comment ref="J92" authorId="0">
      <text>
        <r>
          <rPr>
            <sz val="9"/>
            <color indexed="81"/>
            <rFont val="Tahoma"/>
            <charset val="1"/>
          </rPr>
          <t>General Assembly:
Based on revised funding formula for district per pupil revenue, without considering floor funding or online/ascent funding</t>
        </r>
      </text>
    </comment>
  </commentList>
</comments>
</file>

<file path=xl/sharedStrings.xml><?xml version="1.0" encoding="utf-8"?>
<sst xmlns="http://schemas.openxmlformats.org/spreadsheetml/2006/main" count="156" uniqueCount="130">
  <si>
    <t xml:space="preserve"> </t>
  </si>
  <si>
    <t>Total - All CSI Charter Schools</t>
  </si>
  <si>
    <t>CAPROCK</t>
  </si>
  <si>
    <t>MESA VALLEY</t>
  </si>
  <si>
    <t>MESA</t>
  </si>
  <si>
    <t>EARLY COLLEGES FT. COLLINS</t>
  </si>
  <si>
    <t>GVA - FORT COLLINS</t>
  </si>
  <si>
    <t>T.R. PAUL ACADEMY OF ARTS &amp; KNOWLEDGE</t>
  </si>
  <si>
    <t>POUDRE</t>
  </si>
  <si>
    <t>LARIMER</t>
  </si>
  <si>
    <t>MOUNTAIN MIDDLE</t>
  </si>
  <si>
    <t>ANIMAS</t>
  </si>
  <si>
    <t>DURANGO</t>
  </si>
  <si>
    <t>LA PLATA</t>
  </si>
  <si>
    <t>ROSS MONTESSORI</t>
  </si>
  <si>
    <t>ROARING FORK</t>
  </si>
  <si>
    <t>GARFIELD</t>
  </si>
  <si>
    <t>JAMES IRWIN - COLORADO SPRINGS</t>
  </si>
  <si>
    <t>MOUNTAIN SONG COMMUNITY SCHOOL</t>
  </si>
  <si>
    <t>GVA - COLORADO SPRINGS</t>
  </si>
  <si>
    <t>COLORADO SPRINGS EARLY COLLEGES</t>
  </si>
  <si>
    <t>COLORADO SPRINGS CHARTER ACADEMY</t>
  </si>
  <si>
    <t>MACLAREN CHARTER SCHOOLS</t>
  </si>
  <si>
    <t>COLORADO SPRINGS 11</t>
  </si>
  <si>
    <t>EL PASO</t>
  </si>
  <si>
    <t>STONE CREEK</t>
  </si>
  <si>
    <t>EAGLE</t>
  </si>
  <si>
    <t>EARLY COLLEGE OF ARVADA</t>
  </si>
  <si>
    <t>WESTMINSTER</t>
  </si>
  <si>
    <t>COMMUNITY LEADERSHIP ACADEMY</t>
  </si>
  <si>
    <t>COMMERCE CITY</t>
  </si>
  <si>
    <t>ADAMS</t>
  </si>
  <si>
    <t>Hold Harmless Payment for Charter</t>
  </si>
  <si>
    <t>Hold Harmless Payment for District</t>
  </si>
  <si>
    <t>School Funding Change*</t>
  </si>
  <si>
    <t>School Funding Change</t>
  </si>
  <si>
    <t>Accounting District At-Risk Student %</t>
  </si>
  <si>
    <t>School At-risk Student %</t>
  </si>
  <si>
    <t>Sum of Free Lunch Count</t>
  </si>
  <si>
    <t>Sum of K-12 Membership Count</t>
  </si>
  <si>
    <t>Funded Pupil Count</t>
  </si>
  <si>
    <t>Impacted</t>
  </si>
  <si>
    <t>CSI Charter Schools (Currently Subject to Alternate At-Risk Calculation)</t>
  </si>
  <si>
    <t>Accounting District</t>
  </si>
  <si>
    <t>County</t>
  </si>
  <si>
    <t>FY 2013-14</t>
  </si>
  <si>
    <t>Charter Institute Schools Supplemental At-Risk Aid</t>
  </si>
  <si>
    <t>CSI - Authorized Charter Schools Impacted by SB12-103</t>
  </si>
  <si>
    <t>Total - All District Charter Schools</t>
  </si>
  <si>
    <t>District Charter Total</t>
  </si>
  <si>
    <t xml:space="preserve">UNION COLONY PREPARATORY SCHOOL </t>
  </si>
  <si>
    <t>UNIVERSITY SCHOOLS</t>
  </si>
  <si>
    <t xml:space="preserve">FRONTIER CHARTER ACADEMY </t>
  </si>
  <si>
    <t xml:space="preserve">GREELEY 6 </t>
  </si>
  <si>
    <t xml:space="preserve">CARDINAL COMMUNITY ACADEMY CHARTER SCHOOL </t>
  </si>
  <si>
    <t xml:space="preserve">KEENESBURG RE-3(J) </t>
  </si>
  <si>
    <t>WELD</t>
  </si>
  <si>
    <t xml:space="preserve">CRESTONE CHARTER SCHOOL </t>
  </si>
  <si>
    <t xml:space="preserve">MOFFAT 2 </t>
  </si>
  <si>
    <t>SAGUACHE</t>
  </si>
  <si>
    <t xml:space="preserve">PUEBLO CHARTER SCHOOL FOR THE ARTS &amp; SCIENCES </t>
  </si>
  <si>
    <t xml:space="preserve">CESAR CHAVEZ ACADEMY </t>
  </si>
  <si>
    <t xml:space="preserve">PUEBLO CITY 60 </t>
  </si>
  <si>
    <t>PUEBLO</t>
  </si>
  <si>
    <t xml:space="preserve">ALTA VISTA CHARTER SCHOOL </t>
  </si>
  <si>
    <t xml:space="preserve">LAMAR RE-2 </t>
  </si>
  <si>
    <t>PROWERS</t>
  </si>
  <si>
    <t xml:space="preserve">LAKE GEORGE CHARTER SCHOOL </t>
  </si>
  <si>
    <t xml:space="preserve">GUFFEY CHARTER SCHOOL </t>
  </si>
  <si>
    <t xml:space="preserve">PARK COUNTY RE-2 </t>
  </si>
  <si>
    <t>PARK</t>
  </si>
  <si>
    <t xml:space="preserve">PARADOX VALLEY CHARTER SCHOOL </t>
  </si>
  <si>
    <t xml:space="preserve">WEST END RE-2 </t>
  </si>
  <si>
    <t>VISTA CHARTER SCHOOL</t>
  </si>
  <si>
    <t xml:space="preserve">PASSAGE CHARTER SCHOOL </t>
  </si>
  <si>
    <t xml:space="preserve">MONTROSE COUNTY RE-1J </t>
  </si>
  <si>
    <t>MONTROSE</t>
  </si>
  <si>
    <t xml:space="preserve">SOUTHWEST OPEN CHARTER SCHOOL </t>
  </si>
  <si>
    <t xml:space="preserve">BATTLE ROCK CHARTER SCHOOL </t>
  </si>
  <si>
    <t xml:space="preserve">MONTEZUMA-CORTEZ RE-1 </t>
  </si>
  <si>
    <t>MONTEZUMA</t>
  </si>
  <si>
    <t xml:space="preserve">ROCKY MOUNTAIN DEAF SCHOOL </t>
  </si>
  <si>
    <t>NEW AMERICA CHARTER SCHOOL</t>
  </si>
  <si>
    <t>JEFFERSON</t>
  </si>
  <si>
    <t xml:space="preserve">MARBLE CHARTER SCHOOL </t>
  </si>
  <si>
    <t xml:space="preserve">GUNNISON WATERSHED RE1J </t>
  </si>
  <si>
    <t>GUNNISION</t>
  </si>
  <si>
    <t>INDIAN PEAKS CHARTER SCHOOL</t>
  </si>
  <si>
    <t>EAST GRAND</t>
  </si>
  <si>
    <t>GRAND</t>
  </si>
  <si>
    <t xml:space="preserve">MOUNT VIEW CORE KNOWLEDGE CHARTER SCHOOL </t>
  </si>
  <si>
    <t xml:space="preserve">CANON CITY RE-1 </t>
  </si>
  <si>
    <t>FREMONT</t>
  </si>
  <si>
    <t>LIFE SKILLS</t>
  </si>
  <si>
    <t xml:space="preserve">ROOSEVELT EDISON CHARTER SCHOOL </t>
  </si>
  <si>
    <t xml:space="preserve">GLOBE CHARTER SCHOOL </t>
  </si>
  <si>
    <t xml:space="preserve">COMMUNITY PREP CHARTER SCHOOL </t>
  </si>
  <si>
    <t xml:space="preserve">CIVA CHARTER ACADEMY </t>
  </si>
  <si>
    <t xml:space="preserve">COLORADO SPRINGS 11 </t>
  </si>
  <si>
    <t xml:space="preserve">JAMES IRWIN CHARTER MIDDLE SCHOOL </t>
  </si>
  <si>
    <t xml:space="preserve">JAMES IRWIN CHARTER HIGH SCHOOL </t>
  </si>
  <si>
    <t>HARRISON 2</t>
  </si>
  <si>
    <t>SOUTHWEST EARLY COLLEGE</t>
  </si>
  <si>
    <t>OMAR D. BLAIR CHARTER SCHOOL</t>
  </si>
  <si>
    <t>HIGHLINE ACADEMY CHARTER SCHOOL</t>
  </si>
  <si>
    <t>DSST - STAPLETON</t>
  </si>
  <si>
    <t xml:space="preserve">WYATT-EDISON CHARTER ELEMENTARY SCHOOL </t>
  </si>
  <si>
    <t xml:space="preserve">RIDGE VIEW ACADEMY CHARTER SCHOOL </t>
  </si>
  <si>
    <t xml:space="preserve">PIONEER CHARTER SCHOOL </t>
  </si>
  <si>
    <t xml:space="preserve">ODYSSEY CHARTER ELEMENTARY SCHOOL </t>
  </si>
  <si>
    <t xml:space="preserve">KIPP SUNSHINE PEAK ACADEMY </t>
  </si>
  <si>
    <t xml:space="preserve">COLORADO HIGH SCHOOL </t>
  </si>
  <si>
    <t xml:space="preserve">ACE COMMUNITY CHALLENGE CHARTER SCHOOL </t>
  </si>
  <si>
    <t xml:space="preserve">DENVER COUNTY 1 </t>
  </si>
  <si>
    <t>DENVER</t>
  </si>
  <si>
    <t>JUSTICE HIGH CHARTER SCHOOL</t>
  </si>
  <si>
    <t xml:space="preserve">BOULDER PREP CHARTER HIGH SCHOOL </t>
  </si>
  <si>
    <t xml:space="preserve">BOULDER VALLEY RE 2 </t>
  </si>
  <si>
    <t>BOULDER</t>
  </si>
  <si>
    <t xml:space="preserve">AURORA ACADEMY CHARTER SCHOOL </t>
  </si>
  <si>
    <t xml:space="preserve">ADAMS-ARAPAHOE 28J </t>
  </si>
  <si>
    <t>ARAPAHOE</t>
  </si>
  <si>
    <t xml:space="preserve">CROWN POINTE CHARTER ACADEMY </t>
  </si>
  <si>
    <t xml:space="preserve">WESTMINSTER 50 </t>
  </si>
  <si>
    <t>District At-Risk Student Percentage</t>
  </si>
  <si>
    <t>School At-risk Student Percentage</t>
  </si>
  <si>
    <t>District Charter Schools (Not Currently Subject to Alternate At-Risk Calculation)</t>
  </si>
  <si>
    <t>Authorizing District</t>
  </si>
  <si>
    <t>Prorated Payment</t>
  </si>
  <si>
    <t>School Districts and Charter Schools Supplemental At-Risk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</si>
</sst>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0%"/>
    <numFmt numFmtId="165" formatCode="&quot;$&quot;#,##0.00"/>
    <numFmt numFmtId="166" formatCode="0.0%"/>
    <numFmt numFmtId="167" formatCode="#,##0.0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40" fontId="5" fillId="0" borderId="0"/>
    <xf numFmtId="0" fontId="2" fillId="0" borderId="0"/>
    <xf numFmtId="40" fontId="5" fillId="0" borderId="0"/>
  </cellStyleXfs>
  <cellXfs count="112">
    <xf numFmtId="0" fontId="0" fillId="0" borderId="0" xfId="0"/>
    <xf numFmtId="0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7" fontId="2" fillId="0" borderId="0" xfId="0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5" fontId="2" fillId="0" borderId="0" xfId="0" applyNumberFormat="1" applyFont="1" applyFill="1" applyBorder="1" applyAlignment="1" applyProtection="1"/>
    <xf numFmtId="7" fontId="3" fillId="2" borderId="1" xfId="0" applyNumberFormat="1" applyFont="1" applyFill="1" applyBorder="1" applyAlignment="1" applyProtection="1">
      <alignment horizontal="right"/>
    </xf>
    <xf numFmtId="7" fontId="3" fillId="2" borderId="2" xfId="0" applyNumberFormat="1" applyFont="1" applyFill="1" applyBorder="1" applyAlignment="1" applyProtection="1">
      <alignment horizontal="right"/>
    </xf>
    <xf numFmtId="5" fontId="3" fillId="2" borderId="3" xfId="0" applyNumberFormat="1" applyFont="1" applyFill="1" applyBorder="1" applyAlignment="1" applyProtection="1">
      <alignment horizontal="right"/>
    </xf>
    <xf numFmtId="7" fontId="3" fillId="2" borderId="4" xfId="0" applyNumberFormat="1" applyFont="1" applyFill="1" applyBorder="1" applyAlignment="1" applyProtection="1">
      <alignment horizontal="right"/>
    </xf>
    <xf numFmtId="5" fontId="3" fillId="2" borderId="5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 applyAlignment="1" applyProtection="1"/>
    <xf numFmtId="3" fontId="2" fillId="2" borderId="4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165" fontId="2" fillId="0" borderId="6" xfId="0" applyNumberFormat="1" applyFont="1" applyFill="1" applyBorder="1" applyAlignment="1" applyProtection="1"/>
    <xf numFmtId="7" fontId="2" fillId="0" borderId="7" xfId="0" applyNumberFormat="1" applyFont="1" applyFill="1" applyBorder="1" applyAlignment="1" applyProtection="1">
      <alignment horizontal="right" wrapText="1"/>
    </xf>
    <xf numFmtId="0" fontId="2" fillId="0" borderId="8" xfId="0" applyNumberFormat="1" applyFont="1" applyFill="1" applyBorder="1" applyAlignment="1" applyProtection="1"/>
    <xf numFmtId="7" fontId="2" fillId="0" borderId="0" xfId="0" applyNumberFormat="1" applyFont="1" applyFill="1" applyBorder="1" applyAlignment="1" applyProtection="1">
      <alignment horizontal="right"/>
    </xf>
    <xf numFmtId="166" fontId="2" fillId="0" borderId="9" xfId="0" applyNumberFormat="1" applyFont="1" applyFill="1" applyBorder="1" applyAlignment="1" applyProtection="1">
      <alignment horizontal="center"/>
    </xf>
    <xf numFmtId="166" fontId="2" fillId="0" borderId="10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3" fontId="2" fillId="0" borderId="10" xfId="2" applyNumberFormat="1" applyFont="1" applyBorder="1"/>
    <xf numFmtId="0" fontId="2" fillId="0" borderId="11" xfId="0" applyFont="1" applyBorder="1" applyAlignment="1">
      <alignment horizontal="left" wrapText="1"/>
    </xf>
    <xf numFmtId="0" fontId="2" fillId="0" borderId="9" xfId="0" applyFont="1" applyBorder="1"/>
    <xf numFmtId="0" fontId="2" fillId="0" borderId="11" xfId="0" applyFont="1" applyBorder="1"/>
    <xf numFmtId="7" fontId="2" fillId="0" borderId="7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3" fontId="2" fillId="0" borderId="0" xfId="2" applyNumberFormat="1" applyFont="1" applyBorder="1"/>
    <xf numFmtId="0" fontId="2" fillId="0" borderId="8" xfId="0" applyFont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166" fontId="2" fillId="0" borderId="7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 wrapText="1"/>
    </xf>
    <xf numFmtId="0" fontId="2" fillId="0" borderId="8" xfId="0" applyFont="1" applyFill="1" applyBorder="1"/>
    <xf numFmtId="0" fontId="2" fillId="0" borderId="8" xfId="0" applyFont="1" applyBorder="1" applyAlignment="1">
      <alignment horizontal="left"/>
    </xf>
    <xf numFmtId="0" fontId="0" fillId="0" borderId="0" xfId="0" applyAlignment="1">
      <alignment wrapText="1"/>
    </xf>
    <xf numFmtId="0" fontId="3" fillId="0" borderId="8" xfId="0" applyNumberFormat="1" applyFont="1" applyFill="1" applyBorder="1" applyAlignment="1" applyProtection="1">
      <alignment horizontal="center" wrapText="1"/>
    </xf>
    <xf numFmtId="7" fontId="2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5" fontId="2" fillId="0" borderId="12" xfId="0" applyNumberFormat="1" applyFont="1" applyFill="1" applyBorder="1" applyAlignment="1" applyProtection="1"/>
    <xf numFmtId="0" fontId="2" fillId="0" borderId="0" xfId="0" applyFont="1" applyBorder="1" applyAlignment="1">
      <alignment horizontal="left" wrapText="1"/>
    </xf>
    <xf numFmtId="0" fontId="3" fillId="0" borderId="12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13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3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3" fillId="2" borderId="14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/>
    <xf numFmtId="165" fontId="3" fillId="2" borderId="2" xfId="0" applyNumberFormat="1" applyFont="1" applyFill="1" applyBorder="1" applyAlignment="1" applyProtection="1">
      <alignment horizontal="right"/>
    </xf>
    <xf numFmtId="7" fontId="3" fillId="2" borderId="3" xfId="0" applyNumberFormat="1" applyFont="1" applyFill="1" applyBorder="1" applyAlignment="1" applyProtection="1">
      <alignment horizontal="right"/>
    </xf>
    <xf numFmtId="7" fontId="3" fillId="2" borderId="13" xfId="0" applyNumberFormat="1" applyFont="1" applyFill="1" applyBorder="1" applyAlignment="1" applyProtection="1">
      <alignment horizontal="right"/>
    </xf>
    <xf numFmtId="5" fontId="3" fillId="2" borderId="4" xfId="0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5" fontId="3" fillId="0" borderId="7" xfId="0" applyNumberFormat="1" applyFont="1" applyFill="1" applyBorder="1" applyAlignment="1" applyProtection="1">
      <alignment horizontal="right"/>
    </xf>
    <xf numFmtId="5" fontId="3" fillId="0" borderId="8" xfId="0" applyNumberFormat="1" applyFont="1" applyFill="1" applyBorder="1" applyAlignment="1" applyProtection="1">
      <alignment horizontal="right"/>
    </xf>
    <xf numFmtId="5" fontId="3" fillId="0" borderId="6" xfId="0" applyNumberFormat="1" applyFont="1" applyFill="1" applyBorder="1" applyAlignment="1" applyProtection="1">
      <alignment horizontal="right"/>
    </xf>
    <xf numFmtId="5" fontId="2" fillId="0" borderId="0" xfId="0" applyNumberFormat="1" applyFont="1" applyFill="1" applyBorder="1" applyAlignment="1" applyProtection="1">
      <alignment horizontal="right"/>
    </xf>
    <xf numFmtId="166" fontId="2" fillId="0" borderId="9" xfId="0" applyNumberFormat="1" applyFont="1" applyFill="1" applyBorder="1" applyAlignment="1" applyProtection="1">
      <alignment horizontal="right"/>
    </xf>
    <xf numFmtId="166" fontId="2" fillId="0" borderId="10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horizontal="right"/>
    </xf>
    <xf numFmtId="5" fontId="2" fillId="0" borderId="6" xfId="0" applyNumberFormat="1" applyFont="1" applyFill="1" applyBorder="1" applyAlignment="1" applyProtection="1">
      <alignment horizontal="right"/>
    </xf>
    <xf numFmtId="166" fontId="2" fillId="0" borderId="7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5" fontId="2" fillId="0" borderId="7" xfId="0" applyNumberFormat="1" applyFont="1" applyFill="1" applyBorder="1" applyAlignment="1" applyProtection="1"/>
    <xf numFmtId="165" fontId="3" fillId="0" borderId="8" xfId="0" applyNumberFormat="1" applyFont="1" applyFill="1" applyBorder="1" applyAlignment="1" applyProtection="1"/>
    <xf numFmtId="165" fontId="3" fillId="0" borderId="7" xfId="0" applyNumberFormat="1" applyFont="1" applyFill="1" applyBorder="1" applyAlignment="1" applyProtection="1">
      <alignment horizontal="right"/>
    </xf>
    <xf numFmtId="165" fontId="3" fillId="0" borderId="8" xfId="0" applyNumberFormat="1" applyFont="1" applyFill="1" applyBorder="1" applyAlignment="1" applyProtection="1">
      <alignment horizontal="right"/>
    </xf>
    <xf numFmtId="7" fontId="3" fillId="0" borderId="6" xfId="0" applyNumberFormat="1" applyFont="1" applyFill="1" applyBorder="1" applyAlignment="1" applyProtection="1">
      <alignment horizontal="right"/>
    </xf>
    <xf numFmtId="5" fontId="3" fillId="0" borderId="0" xfId="0" applyNumberFormat="1" applyFont="1" applyFill="1" applyBorder="1" applyAlignment="1" applyProtection="1">
      <alignment horizontal="right"/>
    </xf>
    <xf numFmtId="167" fontId="2" fillId="0" borderId="0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/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7" fontId="2" fillId="0" borderId="6" xfId="0" applyNumberFormat="1" applyFont="1" applyFill="1" applyBorder="1" applyAlignment="1" applyProtection="1">
      <alignment horizontal="right"/>
    </xf>
    <xf numFmtId="166" fontId="2" fillId="0" borderId="0" xfId="1" applyNumberFormat="1" applyFont="1" applyFill="1" applyBorder="1" applyAlignment="1" applyProtection="1">
      <alignment horizontal="right"/>
    </xf>
    <xf numFmtId="167" fontId="2" fillId="0" borderId="0" xfId="0" applyNumberFormat="1" applyFont="1" applyFill="1" applyBorder="1" applyAlignment="1" applyProtection="1">
      <alignment horizontal="right"/>
    </xf>
    <xf numFmtId="10" fontId="2" fillId="0" borderId="0" xfId="1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/>
    <xf numFmtId="165" fontId="3" fillId="0" borderId="7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right"/>
    </xf>
    <xf numFmtId="43" fontId="2" fillId="0" borderId="6" xfId="0" applyNumberFormat="1" applyFont="1" applyFill="1" applyBorder="1" applyAlignment="1" applyProtection="1">
      <alignment horizontal="right"/>
    </xf>
    <xf numFmtId="7" fontId="3" fillId="0" borderId="7" xfId="0" applyNumberFormat="1" applyFont="1" applyFill="1" applyBorder="1" applyAlignment="1" applyProtection="1">
      <alignment horizontal="right"/>
    </xf>
    <xf numFmtId="7" fontId="3" fillId="0" borderId="0" xfId="0" applyNumberFormat="1" applyFont="1" applyFill="1" applyBorder="1" applyAlignment="1" applyProtection="1">
      <alignment horizontal="right"/>
    </xf>
    <xf numFmtId="0" fontId="2" fillId="0" borderId="15" xfId="0" applyNumberFormat="1" applyFont="1" applyFill="1" applyBorder="1" applyAlignment="1" applyProtection="1"/>
    <xf numFmtId="165" fontId="2" fillId="0" borderId="16" xfId="0" applyNumberFormat="1" applyFont="1" applyFill="1" applyBorder="1" applyAlignment="1" applyProtection="1"/>
    <xf numFmtId="165" fontId="2" fillId="0" borderId="17" xfId="0" applyNumberFormat="1" applyFont="1" applyFill="1" applyBorder="1" applyAlignment="1" applyProtection="1"/>
    <xf numFmtId="165" fontId="2" fillId="0" borderId="16" xfId="0" applyNumberFormat="1" applyFont="1" applyFill="1" applyBorder="1" applyAlignment="1" applyProtection="1">
      <alignment horizontal="right"/>
    </xf>
    <xf numFmtId="165" fontId="2" fillId="0" borderId="17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/>
    </xf>
  </cellXfs>
  <cellStyles count="9">
    <cellStyle name="Comma 2" xfId="3"/>
    <cellStyle name="Comma 3" xfId="4"/>
    <cellStyle name="Comma 4" xfId="2"/>
    <cellStyle name="Comma0" xfId="5"/>
    <cellStyle name="Normal" xfId="0" builtinId="0"/>
    <cellStyle name="Normal 2" xfId="6"/>
    <cellStyle name="Normal 3" xfId="7"/>
    <cellStyle name="Normal 5" xfId="8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13-14%20Supplemental%20At-Risk%20Fun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Denver"/>
      <sheetName val="Harrison"/>
      <sheetName val="CO springs"/>
      <sheetName val="Chey MT"/>
      <sheetName val="Canon City"/>
      <sheetName val="East Grand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Inputs"/>
      <sheetName val="FY2013-14 Supplemental Aid"/>
      <sheetName val="Accounting"/>
      <sheetName val="CSI"/>
      <sheetName val="Email List"/>
    </sheetNames>
    <sheetDataSet>
      <sheetData sheetId="0"/>
      <sheetData sheetId="1">
        <row r="6">
          <cell r="E6">
            <v>441.2</v>
          </cell>
        </row>
      </sheetData>
      <sheetData sheetId="2">
        <row r="6">
          <cell r="E6">
            <v>507.5</v>
          </cell>
        </row>
      </sheetData>
      <sheetData sheetId="3">
        <row r="6">
          <cell r="E6">
            <v>107</v>
          </cell>
        </row>
      </sheetData>
      <sheetData sheetId="4">
        <row r="6">
          <cell r="E6">
            <v>235.5</v>
          </cell>
        </row>
      </sheetData>
      <sheetData sheetId="5">
        <row r="6">
          <cell r="E6">
            <v>409</v>
          </cell>
        </row>
      </sheetData>
      <sheetData sheetId="6">
        <row r="6">
          <cell r="E6">
            <v>187</v>
          </cell>
        </row>
      </sheetData>
      <sheetData sheetId="7"/>
      <sheetData sheetId="8">
        <row r="6">
          <cell r="E6">
            <v>229.1</v>
          </cell>
        </row>
      </sheetData>
      <sheetData sheetId="9">
        <row r="6">
          <cell r="E6">
            <v>34.5</v>
          </cell>
        </row>
      </sheetData>
      <sheetData sheetId="10">
        <row r="6">
          <cell r="E6">
            <v>37.1</v>
          </cell>
        </row>
      </sheetData>
      <sheetData sheetId="11">
        <row r="6">
          <cell r="E6">
            <v>59.8</v>
          </cell>
        </row>
      </sheetData>
      <sheetData sheetId="12">
        <row r="6">
          <cell r="E6">
            <v>38.1</v>
          </cell>
        </row>
      </sheetData>
      <sheetData sheetId="13">
        <row r="6">
          <cell r="E6">
            <v>18</v>
          </cell>
        </row>
      </sheetData>
      <sheetData sheetId="14">
        <row r="6">
          <cell r="E6">
            <v>36.1</v>
          </cell>
        </row>
      </sheetData>
      <sheetData sheetId="15">
        <row r="6">
          <cell r="E6">
            <v>21.6</v>
          </cell>
        </row>
      </sheetData>
      <sheetData sheetId="16">
        <row r="6">
          <cell r="E6">
            <v>131.80000000000001</v>
          </cell>
        </row>
      </sheetData>
      <sheetData sheetId="17">
        <row r="6">
          <cell r="E6">
            <v>1065.5999999999999</v>
          </cell>
        </row>
      </sheetData>
      <sheetData sheetId="18">
        <row r="6">
          <cell r="E6">
            <v>88.6</v>
          </cell>
        </row>
      </sheetData>
      <sheetData sheetId="19">
        <row r="12">
          <cell r="E12">
            <v>11</v>
          </cell>
        </row>
      </sheetData>
      <sheetData sheetId="20">
        <row r="6">
          <cell r="E6">
            <v>1373.5</v>
          </cell>
        </row>
      </sheetData>
      <sheetData sheetId="21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8245.2000000000007</v>
          </cell>
          <cell r="E4">
            <v>4757.1000000000004</v>
          </cell>
          <cell r="F4">
            <v>7341.68</v>
          </cell>
          <cell r="G4">
            <v>5022488.47</v>
          </cell>
          <cell r="H4">
            <v>8018.5</v>
          </cell>
          <cell r="I4">
            <v>65213811.119999997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42344.3</v>
          </cell>
          <cell r="E5">
            <v>14800.9</v>
          </cell>
          <cell r="F5">
            <v>7362.93</v>
          </cell>
          <cell r="G5">
            <v>13077351.52</v>
          </cell>
          <cell r="H5">
            <v>41763</v>
          </cell>
          <cell r="I5">
            <v>324390661.34000003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7736.8</v>
          </cell>
          <cell r="E6">
            <v>5861.8</v>
          </cell>
          <cell r="F6">
            <v>7281.44</v>
          </cell>
          <cell r="G6">
            <v>7928848.3799999999</v>
          </cell>
          <cell r="H6">
            <v>7388.5</v>
          </cell>
          <cell r="I6">
            <v>64263918.5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16626.899999999998</v>
          </cell>
          <cell r="E7">
            <v>5496.9</v>
          </cell>
          <cell r="F7">
            <v>7291.84</v>
          </cell>
          <cell r="G7">
            <v>4809902.91</v>
          </cell>
          <cell r="H7">
            <v>16237.5</v>
          </cell>
          <cell r="I7">
            <v>126050624.52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1004.5</v>
          </cell>
          <cell r="E8">
            <v>286.39999999999998</v>
          </cell>
          <cell r="F8">
            <v>7907.65</v>
          </cell>
          <cell r="G8">
            <v>271770.12</v>
          </cell>
          <cell r="H8">
            <v>922</v>
          </cell>
          <cell r="I8">
            <v>8215004.7599999998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992.3</v>
          </cell>
          <cell r="E9">
            <v>194.5</v>
          </cell>
          <cell r="F9">
            <v>7873.87</v>
          </cell>
          <cell r="G9">
            <v>183776.13</v>
          </cell>
          <cell r="H9">
            <v>969</v>
          </cell>
          <cell r="I9">
            <v>7994242.0199999996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10263.6</v>
          </cell>
          <cell r="E10">
            <v>7235.8</v>
          </cell>
          <cell r="F10">
            <v>7289.74</v>
          </cell>
          <cell r="G10">
            <v>9052730.9399999995</v>
          </cell>
          <cell r="H10">
            <v>9899</v>
          </cell>
          <cell r="I10">
            <v>83871620.620000005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2081.8000000000002</v>
          </cell>
          <cell r="E11">
            <v>1261.5999999999999</v>
          </cell>
          <cell r="F11">
            <v>7055.39</v>
          </cell>
          <cell r="G11">
            <v>1358165.13</v>
          </cell>
          <cell r="H11">
            <v>1971.5</v>
          </cell>
          <cell r="I11">
            <v>16046083.129999999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308.5</v>
          </cell>
          <cell r="E12">
            <v>151.69999999999999</v>
          </cell>
          <cell r="F12">
            <v>9675.06</v>
          </cell>
          <cell r="G12">
            <v>176124.82</v>
          </cell>
          <cell r="H12">
            <v>300.5</v>
          </cell>
          <cell r="I12">
            <v>3160881.3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2747.5</v>
          </cell>
          <cell r="E13">
            <v>1430.7</v>
          </cell>
          <cell r="F13">
            <v>7540.29</v>
          </cell>
          <cell r="G13">
            <v>1505794.26</v>
          </cell>
          <cell r="H13">
            <v>2514</v>
          </cell>
          <cell r="I13">
            <v>22222753.520000003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1468.8999999999999</v>
          </cell>
          <cell r="E14">
            <v>1188.3</v>
          </cell>
          <cell r="F14">
            <v>7885</v>
          </cell>
          <cell r="G14">
            <v>1904274.3</v>
          </cell>
          <cell r="H14">
            <v>1371</v>
          </cell>
          <cell r="I14">
            <v>13486545.800000001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51197.5</v>
          </cell>
          <cell r="E15">
            <v>11354</v>
          </cell>
          <cell r="F15">
            <v>7579.32</v>
          </cell>
          <cell r="G15">
            <v>10326677.109999999</v>
          </cell>
          <cell r="H15">
            <v>50659</v>
          </cell>
          <cell r="I15">
            <v>398364715.59000003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14857.6</v>
          </cell>
          <cell r="E16">
            <v>2759.2</v>
          </cell>
          <cell r="F16">
            <v>7404.53</v>
          </cell>
          <cell r="G16">
            <v>2451670.46</v>
          </cell>
          <cell r="H16">
            <v>14637.5</v>
          </cell>
          <cell r="I16">
            <v>112465258.19999999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158.9</v>
          </cell>
          <cell r="E17">
            <v>82.1</v>
          </cell>
          <cell r="F17">
            <v>13838.16</v>
          </cell>
          <cell r="G17">
            <v>136333.51999999999</v>
          </cell>
          <cell r="H17">
            <v>153</v>
          </cell>
          <cell r="I17">
            <v>2335216.67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38176.699999999997</v>
          </cell>
          <cell r="E18">
            <v>24061.3</v>
          </cell>
          <cell r="F18">
            <v>7468.35</v>
          </cell>
          <cell r="G18">
            <v>27559132.940000001</v>
          </cell>
          <cell r="H18">
            <v>37375</v>
          </cell>
          <cell r="I18">
            <v>312638191.57999998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578.79999999999995</v>
          </cell>
          <cell r="E19">
            <v>209.7</v>
          </cell>
          <cell r="F19">
            <v>8491.35</v>
          </cell>
          <cell r="G19">
            <v>213676.22</v>
          </cell>
          <cell r="H19">
            <v>588</v>
          </cell>
          <cell r="I19">
            <v>4961926.1400000006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1411.5</v>
          </cell>
          <cell r="E20">
            <v>560</v>
          </cell>
          <cell r="F20">
            <v>7568.45</v>
          </cell>
          <cell r="G20">
            <v>519851.67</v>
          </cell>
          <cell r="H20">
            <v>1277</v>
          </cell>
          <cell r="I20">
            <v>11201557.359999999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141.6</v>
          </cell>
          <cell r="E21">
            <v>46.8</v>
          </cell>
          <cell r="F21">
            <v>13000.69</v>
          </cell>
          <cell r="G21">
            <v>73011.899999999994</v>
          </cell>
          <cell r="H21">
            <v>125.5</v>
          </cell>
          <cell r="I21">
            <v>1913910.29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56.6</v>
          </cell>
          <cell r="E22">
            <v>22.8</v>
          </cell>
          <cell r="F22">
            <v>14919.08</v>
          </cell>
          <cell r="G22">
            <v>40818.589999999997</v>
          </cell>
          <cell r="H22">
            <v>45.5</v>
          </cell>
          <cell r="I22">
            <v>885238.32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267.2</v>
          </cell>
          <cell r="E23">
            <v>137.4</v>
          </cell>
          <cell r="F23">
            <v>10004.459999999999</v>
          </cell>
          <cell r="G23">
            <v>164953.62</v>
          </cell>
          <cell r="H23">
            <v>249</v>
          </cell>
          <cell r="I23">
            <v>2838146.66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127.8</v>
          </cell>
          <cell r="E24">
            <v>68.900000000000006</v>
          </cell>
          <cell r="F24">
            <v>13238.08</v>
          </cell>
          <cell r="G24">
            <v>109452.49</v>
          </cell>
          <cell r="H24">
            <v>121.5</v>
          </cell>
          <cell r="I24">
            <v>1371155.7100000002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19</v>
          </cell>
          <cell r="F25">
            <v>15063.32</v>
          </cell>
          <cell r="G25">
            <v>34344.370000000003</v>
          </cell>
          <cell r="H25">
            <v>40</v>
          </cell>
          <cell r="I25">
            <v>787510.37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503.29999999999995</v>
          </cell>
          <cell r="E26">
            <v>297.39999999999998</v>
          </cell>
          <cell r="F26">
            <v>7737.65</v>
          </cell>
          <cell r="G26">
            <v>380100.52</v>
          </cell>
          <cell r="H26">
            <v>424</v>
          </cell>
          <cell r="I26">
            <v>4228220.05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259.7</v>
          </cell>
          <cell r="E27">
            <v>137.1</v>
          </cell>
          <cell r="F27">
            <v>9965.07</v>
          </cell>
          <cell r="G27">
            <v>163945.38</v>
          </cell>
          <cell r="H27">
            <v>239</v>
          </cell>
          <cell r="I27">
            <v>2751874.7399999998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28011.8</v>
          </cell>
          <cell r="E28">
            <v>9358.4</v>
          </cell>
          <cell r="F28">
            <v>7426.93</v>
          </cell>
          <cell r="G28">
            <v>8340498.9100000001</v>
          </cell>
          <cell r="H28">
            <v>27772</v>
          </cell>
          <cell r="I28">
            <v>216382104.34999999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28959.200000000001</v>
          </cell>
          <cell r="E29">
            <v>5146.1000000000004</v>
          </cell>
          <cell r="F29">
            <v>7594.51</v>
          </cell>
          <cell r="G29">
            <v>4689854.84</v>
          </cell>
          <cell r="H29">
            <v>28652.5</v>
          </cell>
          <cell r="I29">
            <v>224570306.78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912.9</v>
          </cell>
          <cell r="E30">
            <v>281.89999999999998</v>
          </cell>
          <cell r="F30">
            <v>7813.17</v>
          </cell>
          <cell r="G30">
            <v>264303.89</v>
          </cell>
          <cell r="H30">
            <v>880.5</v>
          </cell>
          <cell r="I30">
            <v>7395046.7199999997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1100.9000000000001</v>
          </cell>
          <cell r="E31">
            <v>346</v>
          </cell>
          <cell r="F31">
            <v>7519.78</v>
          </cell>
          <cell r="G31">
            <v>312221.3</v>
          </cell>
          <cell r="H31">
            <v>1059.5</v>
          </cell>
          <cell r="I31">
            <v>8590748.1300000008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110.6</v>
          </cell>
          <cell r="E32">
            <v>35</v>
          </cell>
          <cell r="F32">
            <v>13561.38</v>
          </cell>
          <cell r="G32">
            <v>56957.8</v>
          </cell>
          <cell r="H32">
            <v>109</v>
          </cell>
          <cell r="I32">
            <v>1556846.66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169.9</v>
          </cell>
          <cell r="E33">
            <v>66.900000000000006</v>
          </cell>
          <cell r="F33">
            <v>12682.45</v>
          </cell>
          <cell r="G33">
            <v>101814.73</v>
          </cell>
          <cell r="H33">
            <v>152</v>
          </cell>
          <cell r="I33">
            <v>2256563.5100000002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878.7</v>
          </cell>
          <cell r="E34">
            <v>211.5</v>
          </cell>
          <cell r="F34">
            <v>8089.57</v>
          </cell>
          <cell r="G34">
            <v>205313.41</v>
          </cell>
          <cell r="H34">
            <v>822</v>
          </cell>
          <cell r="I34">
            <v>7313622.7999999998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1022.8</v>
          </cell>
          <cell r="E35">
            <v>486.6</v>
          </cell>
          <cell r="F35">
            <v>7296.88</v>
          </cell>
          <cell r="G35">
            <v>459784.93</v>
          </cell>
          <cell r="H35">
            <v>968.5</v>
          </cell>
          <cell r="I35">
            <v>7923034.8300000001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372.9</v>
          </cell>
          <cell r="E36">
            <v>144.80000000000001</v>
          </cell>
          <cell r="F36">
            <v>8909.86</v>
          </cell>
          <cell r="G36">
            <v>154817.65</v>
          </cell>
          <cell r="H36">
            <v>356.5</v>
          </cell>
          <cell r="I36">
            <v>3477302.81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228.70000000000002</v>
          </cell>
          <cell r="E37">
            <v>133.6</v>
          </cell>
          <cell r="F37">
            <v>11186.21</v>
          </cell>
          <cell r="G37">
            <v>179337.3</v>
          </cell>
          <cell r="H37">
            <v>203.5</v>
          </cell>
          <cell r="I37">
            <v>2737623.1999999997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212.29999999999998</v>
          </cell>
          <cell r="E38">
            <v>151.69999999999999</v>
          </cell>
          <cell r="F38">
            <v>11396.13</v>
          </cell>
          <cell r="G38">
            <v>207455.1</v>
          </cell>
          <cell r="H38">
            <v>188.5</v>
          </cell>
          <cell r="I38">
            <v>2626852.87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265.60000000000002</v>
          </cell>
          <cell r="E39">
            <v>184.7</v>
          </cell>
          <cell r="F39">
            <v>10203.52</v>
          </cell>
          <cell r="G39">
            <v>226150.76</v>
          </cell>
          <cell r="H39">
            <v>249.5</v>
          </cell>
          <cell r="I39">
            <v>2936205.04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470.09999999999997</v>
          </cell>
          <cell r="E40">
            <v>262.7</v>
          </cell>
          <cell r="F40">
            <v>8022.99</v>
          </cell>
          <cell r="G40">
            <v>309358.52</v>
          </cell>
          <cell r="H40">
            <v>431</v>
          </cell>
          <cell r="I40">
            <v>4038140.46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406.6</v>
          </cell>
          <cell r="E41">
            <v>139.69999999999999</v>
          </cell>
          <cell r="F41">
            <v>8826.77</v>
          </cell>
          <cell r="G41">
            <v>147972.01</v>
          </cell>
          <cell r="H41">
            <v>367.5</v>
          </cell>
          <cell r="I41">
            <v>3736937.57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4958</v>
          </cell>
          <cell r="E42">
            <v>1933.9</v>
          </cell>
          <cell r="F42">
            <v>7162.8</v>
          </cell>
          <cell r="G42">
            <v>1677673</v>
          </cell>
          <cell r="H42">
            <v>4654.5</v>
          </cell>
          <cell r="I42">
            <v>37190897.649999999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80526.100000000006</v>
          </cell>
          <cell r="E43">
            <v>52253.2</v>
          </cell>
          <cell r="F43">
            <v>7479.45</v>
          </cell>
          <cell r="G43">
            <v>65510953.299999997</v>
          </cell>
          <cell r="H43">
            <v>77403</v>
          </cell>
          <cell r="I43">
            <v>667742576.75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268.10000000000002</v>
          </cell>
          <cell r="E44">
            <v>87.4</v>
          </cell>
          <cell r="F44">
            <v>10639.01</v>
          </cell>
          <cell r="G44">
            <v>111581.96</v>
          </cell>
          <cell r="H44">
            <v>253</v>
          </cell>
          <cell r="I44">
            <v>2950065.12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62610.2</v>
          </cell>
          <cell r="E45">
            <v>6440.6</v>
          </cell>
          <cell r="F45">
            <v>7485</v>
          </cell>
          <cell r="G45">
            <v>5784944.2199999997</v>
          </cell>
          <cell r="H45">
            <v>62133.5</v>
          </cell>
          <cell r="I45">
            <v>473461790.69999999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6460.4</v>
          </cell>
          <cell r="E46">
            <v>2143.6999999999998</v>
          </cell>
          <cell r="F46">
            <v>7849.04</v>
          </cell>
          <cell r="G46">
            <v>2019118.41</v>
          </cell>
          <cell r="H46">
            <v>6303.5</v>
          </cell>
          <cell r="I46">
            <v>52722372.159999996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2492.4</v>
          </cell>
          <cell r="E47">
            <v>376.5</v>
          </cell>
          <cell r="F47">
            <v>7579.9</v>
          </cell>
          <cell r="G47">
            <v>342459.8</v>
          </cell>
          <cell r="H47">
            <v>2416</v>
          </cell>
          <cell r="I47">
            <v>19231798.689999998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339.79999999999995</v>
          </cell>
          <cell r="E48">
            <v>99.8</v>
          </cell>
          <cell r="F48">
            <v>10064.74</v>
          </cell>
          <cell r="G48">
            <v>120535.36</v>
          </cell>
          <cell r="H48">
            <v>309.5</v>
          </cell>
          <cell r="I48">
            <v>3540534.8499999996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297.89999999999998</v>
          </cell>
          <cell r="E49">
            <v>105.1</v>
          </cell>
          <cell r="F49">
            <v>10441.73</v>
          </cell>
          <cell r="G49">
            <v>131691.09</v>
          </cell>
          <cell r="H49">
            <v>283</v>
          </cell>
          <cell r="I49">
            <v>3242282.14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200.4</v>
          </cell>
          <cell r="E50">
            <v>30</v>
          </cell>
          <cell r="F50">
            <v>12686.06</v>
          </cell>
          <cell r="G50">
            <v>45669.8</v>
          </cell>
          <cell r="H50">
            <v>179</v>
          </cell>
          <cell r="I50">
            <v>2587955.2600000002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11.5</v>
          </cell>
          <cell r="F51">
            <v>16203.4</v>
          </cell>
          <cell r="G51">
            <v>22360.69</v>
          </cell>
          <cell r="H51">
            <v>11</v>
          </cell>
          <cell r="I51">
            <v>832530.67999999993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550.5</v>
          </cell>
          <cell r="E52">
            <v>203.8</v>
          </cell>
          <cell r="F52">
            <v>8471.11</v>
          </cell>
          <cell r="G52">
            <v>209591.73</v>
          </cell>
          <cell r="H52">
            <v>484.5</v>
          </cell>
          <cell r="I52">
            <v>4872936.6300000008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10850.9</v>
          </cell>
          <cell r="E53">
            <v>6924.6</v>
          </cell>
          <cell r="F53">
            <v>7252.42</v>
          </cell>
          <cell r="G53">
            <v>7779116.7400000002</v>
          </cell>
          <cell r="H53">
            <v>10626.5</v>
          </cell>
          <cell r="I53">
            <v>86474256.969999999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8696.9</v>
          </cell>
          <cell r="E54">
            <v>2700.4</v>
          </cell>
          <cell r="F54">
            <v>7086.97</v>
          </cell>
          <cell r="G54">
            <v>2296518.12</v>
          </cell>
          <cell r="H54">
            <v>8532.5</v>
          </cell>
          <cell r="I54">
            <v>64897431.25999999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7569.1</v>
          </cell>
          <cell r="E55">
            <v>2524</v>
          </cell>
          <cell r="F55">
            <v>7140.14</v>
          </cell>
          <cell r="G55">
            <v>2162605.0099999998</v>
          </cell>
          <cell r="H55">
            <v>7282</v>
          </cell>
          <cell r="I55">
            <v>56481759.560000002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30320.2</v>
          </cell>
          <cell r="E56">
            <v>14627.9</v>
          </cell>
          <cell r="F56">
            <v>7268.6</v>
          </cell>
          <cell r="G56">
            <v>13780444.91</v>
          </cell>
          <cell r="H56">
            <v>29070.5</v>
          </cell>
          <cell r="I56">
            <v>234144454.31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4840.7</v>
          </cell>
          <cell r="E57">
            <v>648.5</v>
          </cell>
          <cell r="F57">
            <v>7242.64</v>
          </cell>
          <cell r="G57">
            <v>563622.01</v>
          </cell>
          <cell r="H57">
            <v>4798</v>
          </cell>
          <cell r="I57">
            <v>36122029.5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1422.3</v>
          </cell>
          <cell r="E58">
            <v>378.7</v>
          </cell>
          <cell r="F58">
            <v>7710.31</v>
          </cell>
          <cell r="G58">
            <v>350387.31</v>
          </cell>
          <cell r="H58">
            <v>1403.5</v>
          </cell>
          <cell r="I58">
            <v>11316760.779999999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23227.4</v>
          </cell>
          <cell r="E59">
            <v>2471.1999999999998</v>
          </cell>
          <cell r="F59">
            <v>7316.04</v>
          </cell>
          <cell r="G59">
            <v>2169529.02</v>
          </cell>
          <cell r="H59">
            <v>23355</v>
          </cell>
          <cell r="I59">
            <v>173243531.88499999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929</v>
          </cell>
          <cell r="E60">
            <v>472.9</v>
          </cell>
          <cell r="F60">
            <v>7893.99</v>
          </cell>
          <cell r="G60">
            <v>515849.85</v>
          </cell>
          <cell r="H60">
            <v>843.5</v>
          </cell>
          <cell r="I60">
            <v>7849368.04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630.9</v>
          </cell>
          <cell r="E61">
            <v>144.19999999999999</v>
          </cell>
          <cell r="F61">
            <v>8371.32</v>
          </cell>
          <cell r="G61">
            <v>144857.24</v>
          </cell>
          <cell r="H61">
            <v>565</v>
          </cell>
          <cell r="I61">
            <v>5426320.1100000003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226.4</v>
          </cell>
          <cell r="E62">
            <v>130.6</v>
          </cell>
          <cell r="F62">
            <v>11777.6</v>
          </cell>
          <cell r="G62">
            <v>184578.49</v>
          </cell>
          <cell r="H62">
            <v>216</v>
          </cell>
          <cell r="I62">
            <v>2851026.27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5876.3</v>
          </cell>
          <cell r="E63">
            <v>467.8</v>
          </cell>
          <cell r="F63">
            <v>7351.87</v>
          </cell>
          <cell r="G63">
            <v>412704.31</v>
          </cell>
          <cell r="H63">
            <v>5852.5</v>
          </cell>
          <cell r="I63">
            <v>43849832.040000007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18279.3</v>
          </cell>
          <cell r="E64">
            <v>4391.5</v>
          </cell>
          <cell r="F64">
            <v>7260.89</v>
          </cell>
          <cell r="G64">
            <v>3826341.49</v>
          </cell>
          <cell r="H64">
            <v>17964.5</v>
          </cell>
          <cell r="I64">
            <v>136230587.67000002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180.2</v>
          </cell>
          <cell r="E65">
            <v>82.1</v>
          </cell>
          <cell r="F65">
            <v>12834.13</v>
          </cell>
          <cell r="G65">
            <v>126441.87</v>
          </cell>
          <cell r="H65">
            <v>181.5</v>
          </cell>
          <cell r="I65">
            <v>2374129.9099999997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285.5</v>
          </cell>
          <cell r="E66">
            <v>162.6</v>
          </cell>
          <cell r="F66">
            <v>10317.879999999999</v>
          </cell>
          <cell r="G66">
            <v>201322.56</v>
          </cell>
          <cell r="H66">
            <v>273.5</v>
          </cell>
          <cell r="I66">
            <v>3147078.56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3709.7999999999997</v>
          </cell>
          <cell r="E67">
            <v>1659.2</v>
          </cell>
          <cell r="F67">
            <v>6970.98</v>
          </cell>
          <cell r="G67">
            <v>1454055.07</v>
          </cell>
          <cell r="H67">
            <v>3522</v>
          </cell>
          <cell r="I67">
            <v>27683084.069999997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1560.2</v>
          </cell>
          <cell r="E68">
            <v>649.5</v>
          </cell>
          <cell r="F68">
            <v>7256.07</v>
          </cell>
          <cell r="G68">
            <v>588915.73</v>
          </cell>
          <cell r="H68">
            <v>1400.5</v>
          </cell>
          <cell r="I68">
            <v>11909843.57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205.8</v>
          </cell>
          <cell r="E69">
            <v>87</v>
          </cell>
          <cell r="F69">
            <v>11848.61</v>
          </cell>
          <cell r="G69">
            <v>123699.53</v>
          </cell>
          <cell r="H69">
            <v>196</v>
          </cell>
          <cell r="I69">
            <v>2562144.2999999998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5604.2</v>
          </cell>
          <cell r="E70">
            <v>1991.7</v>
          </cell>
          <cell r="F70">
            <v>7781.36</v>
          </cell>
          <cell r="G70">
            <v>1859776.22</v>
          </cell>
          <cell r="H70">
            <v>5437</v>
          </cell>
          <cell r="I70">
            <v>45468075.219999999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4632.1000000000004</v>
          </cell>
          <cell r="E71">
            <v>1982</v>
          </cell>
          <cell r="F71">
            <v>7219.91</v>
          </cell>
          <cell r="G71">
            <v>1760951.55</v>
          </cell>
          <cell r="H71">
            <v>4469.5</v>
          </cell>
          <cell r="I71">
            <v>35204314.07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1055.0999999999999</v>
          </cell>
          <cell r="E72">
            <v>396.7</v>
          </cell>
          <cell r="F72">
            <v>7855.84</v>
          </cell>
          <cell r="G72">
            <v>379317.48</v>
          </cell>
          <cell r="H72">
            <v>932</v>
          </cell>
          <cell r="I72">
            <v>8668010.25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373</v>
          </cell>
          <cell r="E73">
            <v>86.2</v>
          </cell>
          <cell r="F73">
            <v>9813.9500000000007</v>
          </cell>
          <cell r="G73">
            <v>101515.54</v>
          </cell>
          <cell r="H73">
            <v>361</v>
          </cell>
          <cell r="I73">
            <v>3762120.5300000003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441.2</v>
          </cell>
          <cell r="E74">
            <v>120.1</v>
          </cell>
          <cell r="F74">
            <v>9002.76</v>
          </cell>
          <cell r="G74">
            <v>129747.82</v>
          </cell>
          <cell r="H74">
            <v>426.5</v>
          </cell>
          <cell r="I74">
            <v>4101766.75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1232.6999999999998</v>
          </cell>
          <cell r="E75">
            <v>326.7</v>
          </cell>
          <cell r="F75">
            <v>7667.05</v>
          </cell>
          <cell r="G75">
            <v>300579.13</v>
          </cell>
          <cell r="H75">
            <v>1161</v>
          </cell>
          <cell r="I75">
            <v>9751754.9900000002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1814.3</v>
          </cell>
          <cell r="E76">
            <v>416.3</v>
          </cell>
          <cell r="F76">
            <v>7619.79</v>
          </cell>
          <cell r="G76">
            <v>380654.33</v>
          </cell>
          <cell r="H76">
            <v>1775</v>
          </cell>
          <cell r="I76">
            <v>14205242.960000001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76.400000000000006</v>
          </cell>
          <cell r="E77">
            <v>13.7</v>
          </cell>
          <cell r="F77">
            <v>16028.58</v>
          </cell>
          <cell r="G77">
            <v>26350.98</v>
          </cell>
          <cell r="H77">
            <v>65.5</v>
          </cell>
          <cell r="I77">
            <v>1250934.3900000001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526.5</v>
          </cell>
          <cell r="E78">
            <v>339.5</v>
          </cell>
          <cell r="F78">
            <v>7786.2</v>
          </cell>
          <cell r="G78">
            <v>456801.03</v>
          </cell>
          <cell r="H78">
            <v>461</v>
          </cell>
          <cell r="I78">
            <v>4513956.2699999996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212.1</v>
          </cell>
          <cell r="E79">
            <v>91</v>
          </cell>
          <cell r="F79">
            <v>11194.59</v>
          </cell>
          <cell r="G79">
            <v>122244.95</v>
          </cell>
          <cell r="H79">
            <v>179</v>
          </cell>
          <cell r="I79">
            <v>2496618.0299999998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192.7</v>
          </cell>
          <cell r="E80">
            <v>85.9</v>
          </cell>
          <cell r="F80">
            <v>12500.54</v>
          </cell>
          <cell r="G80">
            <v>128855.56</v>
          </cell>
          <cell r="H80">
            <v>184.5</v>
          </cell>
          <cell r="I80">
            <v>2537709.42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80900</v>
          </cell>
          <cell r="E81">
            <v>22400.5</v>
          </cell>
          <cell r="F81">
            <v>7418.41</v>
          </cell>
          <cell r="G81">
            <v>19941137.949999999</v>
          </cell>
          <cell r="H81">
            <v>79980</v>
          </cell>
          <cell r="I81">
            <v>620018948.29000008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166.70000000000002</v>
          </cell>
          <cell r="E82">
            <v>58</v>
          </cell>
          <cell r="F82">
            <v>12224.68</v>
          </cell>
          <cell r="G82">
            <v>85083.79</v>
          </cell>
          <cell r="H82">
            <v>151.5</v>
          </cell>
          <cell r="I82">
            <v>2122938.31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74.7</v>
          </cell>
          <cell r="E83">
            <v>23.6</v>
          </cell>
          <cell r="F83">
            <v>14162.32</v>
          </cell>
          <cell r="G83">
            <v>40107.69</v>
          </cell>
          <cell r="H83">
            <v>63</v>
          </cell>
          <cell r="I83">
            <v>1098032.8799999999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164.5</v>
          </cell>
          <cell r="E84">
            <v>61</v>
          </cell>
          <cell r="F84">
            <v>12389.63</v>
          </cell>
          <cell r="G84">
            <v>90692.1</v>
          </cell>
          <cell r="H84">
            <v>158.5</v>
          </cell>
          <cell r="I84">
            <v>2128786.5299999998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116.1</v>
          </cell>
          <cell r="E85">
            <v>36.1</v>
          </cell>
          <cell r="F85">
            <v>13144.53</v>
          </cell>
          <cell r="G85">
            <v>56942.11</v>
          </cell>
          <cell r="H85">
            <v>102.5</v>
          </cell>
          <cell r="I85">
            <v>1583022.31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164.79999999999998</v>
          </cell>
          <cell r="E86">
            <v>49.2</v>
          </cell>
          <cell r="F86">
            <v>12392.21</v>
          </cell>
          <cell r="G86">
            <v>73163.63</v>
          </cell>
          <cell r="H86">
            <v>143</v>
          </cell>
          <cell r="I86">
            <v>2115400.56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125.1</v>
          </cell>
          <cell r="E87">
            <v>73.400000000000006</v>
          </cell>
          <cell r="F87">
            <v>13331.83</v>
          </cell>
          <cell r="G87">
            <v>117426.75</v>
          </cell>
          <cell r="H87">
            <v>120</v>
          </cell>
          <cell r="I87">
            <v>1785238.53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730.2</v>
          </cell>
          <cell r="E88">
            <v>282.8</v>
          </cell>
          <cell r="F88">
            <v>7481.72</v>
          </cell>
          <cell r="G88">
            <v>254809.86</v>
          </cell>
          <cell r="H88">
            <v>706.5</v>
          </cell>
          <cell r="I88">
            <v>5717958.3500000006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1054.3</v>
          </cell>
          <cell r="E89">
            <v>609.6</v>
          </cell>
          <cell r="F89">
            <v>7709.57</v>
          </cell>
          <cell r="G89">
            <v>716527.94</v>
          </cell>
          <cell r="H89">
            <v>953.5</v>
          </cell>
          <cell r="I89">
            <v>8844722.8900000006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4795.0999999999995</v>
          </cell>
          <cell r="E90">
            <v>1235.7</v>
          </cell>
          <cell r="F90">
            <v>7494.7</v>
          </cell>
          <cell r="G90">
            <v>1111343.8600000001</v>
          </cell>
          <cell r="H90">
            <v>4762</v>
          </cell>
          <cell r="I90">
            <v>37045553.079999998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1315.3</v>
          </cell>
          <cell r="E91">
            <v>265.3</v>
          </cell>
          <cell r="F91">
            <v>7892.29</v>
          </cell>
          <cell r="G91">
            <v>251258.86</v>
          </cell>
          <cell r="H91">
            <v>1257.5</v>
          </cell>
          <cell r="I91">
            <v>10630559.789999999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748.3</v>
          </cell>
          <cell r="E92">
            <v>293.5</v>
          </cell>
          <cell r="F92">
            <v>8313.4500000000007</v>
          </cell>
          <cell r="G92">
            <v>293859.11</v>
          </cell>
          <cell r="H92">
            <v>733</v>
          </cell>
          <cell r="I92">
            <v>6511411.96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28052.799999999999</v>
          </cell>
          <cell r="E93">
            <v>6977.2</v>
          </cell>
          <cell r="F93">
            <v>7144.51</v>
          </cell>
          <cell r="G93">
            <v>5981839.6100000003</v>
          </cell>
          <cell r="H93">
            <v>27790</v>
          </cell>
          <cell r="I93">
            <v>209147700.37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15115.6</v>
          </cell>
          <cell r="E94">
            <v>4746.1000000000004</v>
          </cell>
          <cell r="F94">
            <v>7131.49</v>
          </cell>
          <cell r="G94">
            <v>4061613.57</v>
          </cell>
          <cell r="H94">
            <v>15072</v>
          </cell>
          <cell r="I94">
            <v>112773995.44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1088.6000000000001</v>
          </cell>
          <cell r="E95">
            <v>376.5</v>
          </cell>
          <cell r="F95">
            <v>7917.87</v>
          </cell>
          <cell r="G95">
            <v>357729.32</v>
          </cell>
          <cell r="H95">
            <v>1026.5</v>
          </cell>
          <cell r="I95">
            <v>8977121.5999999996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1282.7</v>
          </cell>
          <cell r="E96">
            <v>593.5</v>
          </cell>
          <cell r="F96">
            <v>7493.29</v>
          </cell>
          <cell r="G96">
            <v>651747.19999999995</v>
          </cell>
          <cell r="H96">
            <v>975.5</v>
          </cell>
          <cell r="I96">
            <v>10263390.630000001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188.3</v>
          </cell>
          <cell r="E97">
            <v>69.7</v>
          </cell>
          <cell r="F97">
            <v>12169.59</v>
          </cell>
          <cell r="G97">
            <v>101786.48</v>
          </cell>
          <cell r="H97">
            <v>178</v>
          </cell>
          <cell r="I97">
            <v>2393320.9299999997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359.5</v>
          </cell>
          <cell r="E98">
            <v>110.8</v>
          </cell>
          <cell r="F98">
            <v>9191.2199999999993</v>
          </cell>
          <cell r="G98">
            <v>122206.47</v>
          </cell>
          <cell r="H98">
            <v>348.5</v>
          </cell>
          <cell r="I98">
            <v>3426450.19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95</v>
          </cell>
          <cell r="E99">
            <v>24.1</v>
          </cell>
          <cell r="F99">
            <v>14012.19</v>
          </cell>
          <cell r="G99">
            <v>40523.25</v>
          </cell>
          <cell r="H99">
            <v>89.5</v>
          </cell>
          <cell r="I99">
            <v>1371681.33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466.3</v>
          </cell>
          <cell r="E100">
            <v>74.5</v>
          </cell>
          <cell r="F100">
            <v>7444.48</v>
          </cell>
          <cell r="G100">
            <v>66553.62</v>
          </cell>
          <cell r="H100">
            <v>469</v>
          </cell>
          <cell r="I100">
            <v>3424717.0900000003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51.199999999999996</v>
          </cell>
          <cell r="E101">
            <v>18</v>
          </cell>
          <cell r="F101">
            <v>14363.66</v>
          </cell>
          <cell r="G101">
            <v>31025.5</v>
          </cell>
          <cell r="H101">
            <v>41</v>
          </cell>
          <cell r="I101">
            <v>766444.82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159.9</v>
          </cell>
          <cell r="E102">
            <v>58.8</v>
          </cell>
          <cell r="F102">
            <v>12860.06</v>
          </cell>
          <cell r="G102">
            <v>90740.6</v>
          </cell>
          <cell r="H102">
            <v>152</v>
          </cell>
          <cell r="I102">
            <v>2147064.5700000003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462.7</v>
          </cell>
          <cell r="E103">
            <v>168.3</v>
          </cell>
          <cell r="F103">
            <v>8227.19</v>
          </cell>
          <cell r="G103">
            <v>166156.42000000001</v>
          </cell>
          <cell r="H103">
            <v>453</v>
          </cell>
          <cell r="I103">
            <v>3972879.1999999997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106.2</v>
          </cell>
          <cell r="E104">
            <v>28.6</v>
          </cell>
          <cell r="F104">
            <v>13852.3</v>
          </cell>
          <cell r="G104">
            <v>47541.1</v>
          </cell>
          <cell r="H104">
            <v>93</v>
          </cell>
          <cell r="I104">
            <v>1074947.5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2226.3999999999996</v>
          </cell>
          <cell r="E105">
            <v>925.2</v>
          </cell>
          <cell r="F105">
            <v>7156.3</v>
          </cell>
          <cell r="G105">
            <v>817843.66</v>
          </cell>
          <cell r="H105">
            <v>2061.5</v>
          </cell>
          <cell r="I105">
            <v>16750620.43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190.2</v>
          </cell>
          <cell r="E106">
            <v>48.7</v>
          </cell>
          <cell r="F106">
            <v>12194.93</v>
          </cell>
          <cell r="G106">
            <v>71267.17</v>
          </cell>
          <cell r="H106">
            <v>180.5</v>
          </cell>
          <cell r="I106">
            <v>2390742.9099999997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314.2</v>
          </cell>
          <cell r="E107">
            <v>58</v>
          </cell>
          <cell r="F107">
            <v>9901.7900000000009</v>
          </cell>
          <cell r="G107">
            <v>68916.45</v>
          </cell>
          <cell r="H107">
            <v>307.5</v>
          </cell>
          <cell r="I107">
            <v>3180058.68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182.1</v>
          </cell>
          <cell r="E108">
            <v>39</v>
          </cell>
          <cell r="F108">
            <v>12493.78</v>
          </cell>
          <cell r="G108">
            <v>58470.91</v>
          </cell>
          <cell r="H108">
            <v>176</v>
          </cell>
          <cell r="I108">
            <v>2333589.1100000003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132.5</v>
          </cell>
          <cell r="E109">
            <v>45.5</v>
          </cell>
          <cell r="F109">
            <v>13656.41</v>
          </cell>
          <cell r="G109">
            <v>74564</v>
          </cell>
          <cell r="H109">
            <v>125</v>
          </cell>
          <cell r="I109">
            <v>1884038.45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449.7</v>
          </cell>
          <cell r="E110">
            <v>114.9</v>
          </cell>
          <cell r="F110">
            <v>8354.16</v>
          </cell>
          <cell r="G110">
            <v>115187.13</v>
          </cell>
          <cell r="H110">
            <v>417.5</v>
          </cell>
          <cell r="I110">
            <v>3872052.11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21611.799999999996</v>
          </cell>
          <cell r="E111">
            <v>7952.8</v>
          </cell>
          <cell r="F111">
            <v>6923.51</v>
          </cell>
          <cell r="G111">
            <v>6607435.7800000003</v>
          </cell>
          <cell r="H111">
            <v>21055</v>
          </cell>
          <cell r="I111">
            <v>161266402.19499996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85.3</v>
          </cell>
          <cell r="E112">
            <v>31.5</v>
          </cell>
          <cell r="F112">
            <v>15126.91</v>
          </cell>
          <cell r="G112">
            <v>57179.72</v>
          </cell>
          <cell r="H112">
            <v>79.5</v>
          </cell>
          <cell r="I112">
            <v>1347505.25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2168.4</v>
          </cell>
          <cell r="E113">
            <v>775.3</v>
          </cell>
          <cell r="F113">
            <v>7040.91</v>
          </cell>
          <cell r="G113">
            <v>655798.63</v>
          </cell>
          <cell r="H113">
            <v>1990.5</v>
          </cell>
          <cell r="I113">
            <v>16180926.060000001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2735.5</v>
          </cell>
          <cell r="E114">
            <v>1462.2</v>
          </cell>
          <cell r="F114">
            <v>7018.33</v>
          </cell>
          <cell r="G114">
            <v>1411323.92</v>
          </cell>
          <cell r="H114">
            <v>2627</v>
          </cell>
          <cell r="I114">
            <v>20611174.48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712</v>
          </cell>
          <cell r="E115">
            <v>248.6</v>
          </cell>
          <cell r="F115">
            <v>7976.25</v>
          </cell>
          <cell r="G115">
            <v>237947.39</v>
          </cell>
          <cell r="H115">
            <v>677</v>
          </cell>
          <cell r="I115">
            <v>5907479.96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383.8</v>
          </cell>
          <cell r="E116">
            <v>155.80000000000001</v>
          </cell>
          <cell r="F116">
            <v>9092.5499999999993</v>
          </cell>
          <cell r="G116">
            <v>169994.38</v>
          </cell>
          <cell r="H116">
            <v>365.5</v>
          </cell>
          <cell r="I116">
            <v>3655891.25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5946.6</v>
          </cell>
          <cell r="E117">
            <v>2881.6</v>
          </cell>
          <cell r="F117">
            <v>7330.67</v>
          </cell>
          <cell r="G117">
            <v>2740040.88</v>
          </cell>
          <cell r="H117">
            <v>5716</v>
          </cell>
          <cell r="I117">
            <v>46332588.68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287.8</v>
          </cell>
          <cell r="E118">
            <v>101.5</v>
          </cell>
          <cell r="F118">
            <v>10963.05</v>
          </cell>
          <cell r="G118">
            <v>133529.94</v>
          </cell>
          <cell r="H118">
            <v>221.5</v>
          </cell>
          <cell r="I118">
            <v>3288695.5300000003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1477.9</v>
          </cell>
          <cell r="E119">
            <v>641.79999999999995</v>
          </cell>
          <cell r="F119">
            <v>7568.45</v>
          </cell>
          <cell r="G119">
            <v>599129.68000000005</v>
          </cell>
          <cell r="H119">
            <v>1436.5</v>
          </cell>
          <cell r="I119">
            <v>11784547.299999999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2980.8</v>
          </cell>
          <cell r="E120">
            <v>1774.8</v>
          </cell>
          <cell r="F120">
            <v>7249.76</v>
          </cell>
          <cell r="G120">
            <v>1911150.93</v>
          </cell>
          <cell r="H120">
            <v>2868</v>
          </cell>
          <cell r="I120">
            <v>23521241.380000003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199</v>
          </cell>
          <cell r="E121">
            <v>52.5</v>
          </cell>
          <cell r="F121">
            <v>12456.76</v>
          </cell>
          <cell r="G121">
            <v>78477.570000000007</v>
          </cell>
          <cell r="H121">
            <v>187</v>
          </cell>
          <cell r="I121">
            <v>2557372.34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501.4</v>
          </cell>
          <cell r="E122">
            <v>194.2</v>
          </cell>
          <cell r="F122">
            <v>8345.3799999999992</v>
          </cell>
          <cell r="G122">
            <v>195260.86</v>
          </cell>
          <cell r="H122">
            <v>483.5</v>
          </cell>
          <cell r="I122">
            <v>4379634.21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1314.7</v>
          </cell>
          <cell r="E123">
            <v>885.4</v>
          </cell>
          <cell r="F123">
            <v>7376.28</v>
          </cell>
          <cell r="G123">
            <v>1088605.6299999999</v>
          </cell>
          <cell r="H123">
            <v>1250</v>
          </cell>
          <cell r="I123">
            <v>10786196.26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807.6</v>
          </cell>
          <cell r="E124">
            <v>541.5</v>
          </cell>
          <cell r="F124">
            <v>7701.75</v>
          </cell>
          <cell r="G124">
            <v>703262.6</v>
          </cell>
          <cell r="H124">
            <v>755</v>
          </cell>
          <cell r="I124">
            <v>6923198.1200000001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151.30000000000001</v>
          </cell>
          <cell r="E125">
            <v>83.2</v>
          </cell>
          <cell r="F125">
            <v>13243.56</v>
          </cell>
          <cell r="G125">
            <v>132223.73000000001</v>
          </cell>
          <cell r="H125">
            <v>131.5</v>
          </cell>
          <cell r="I125">
            <v>2135974.69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409.3</v>
          </cell>
          <cell r="E126">
            <v>148.30000000000001</v>
          </cell>
          <cell r="F126">
            <v>8654.01</v>
          </cell>
          <cell r="G126">
            <v>154006.85</v>
          </cell>
          <cell r="H126">
            <v>394.5</v>
          </cell>
          <cell r="I126">
            <v>3696095.15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212.8</v>
          </cell>
          <cell r="E127">
            <v>87.2</v>
          </cell>
          <cell r="F127">
            <v>11641.91</v>
          </cell>
          <cell r="G127">
            <v>121820.94</v>
          </cell>
          <cell r="H127">
            <v>204</v>
          </cell>
          <cell r="I127">
            <v>2599219.3199999998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349.1</v>
          </cell>
          <cell r="E128">
            <v>124.4</v>
          </cell>
          <cell r="F128">
            <v>9374.2800000000007</v>
          </cell>
          <cell r="G128">
            <v>139939.29999999999</v>
          </cell>
          <cell r="H128">
            <v>326</v>
          </cell>
          <cell r="I128">
            <v>3412501.6199999996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189</v>
          </cell>
          <cell r="E129">
            <v>41.6</v>
          </cell>
          <cell r="F129">
            <v>13901.1</v>
          </cell>
          <cell r="G129">
            <v>69394.27</v>
          </cell>
          <cell r="H129">
            <v>177.5</v>
          </cell>
          <cell r="I129">
            <v>2696701.37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324.7</v>
          </cell>
          <cell r="E130">
            <v>73.5</v>
          </cell>
          <cell r="F130">
            <v>10731.32</v>
          </cell>
          <cell r="G130">
            <v>94650.25</v>
          </cell>
          <cell r="H130">
            <v>317.5</v>
          </cell>
          <cell r="I130">
            <v>3579110.1799999997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1034</v>
          </cell>
          <cell r="E131">
            <v>263.39999999999998</v>
          </cell>
          <cell r="F131">
            <v>7992.13</v>
          </cell>
          <cell r="G131">
            <v>252615.4</v>
          </cell>
          <cell r="H131">
            <v>921</v>
          </cell>
          <cell r="I131">
            <v>8513234.3300000001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529.79999999999995</v>
          </cell>
          <cell r="E132">
            <v>209.6</v>
          </cell>
          <cell r="F132">
            <v>8571.6</v>
          </cell>
          <cell r="G132">
            <v>218040.74</v>
          </cell>
          <cell r="H132">
            <v>499</v>
          </cell>
          <cell r="I132">
            <v>4759274.09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581.19999999999993</v>
          </cell>
          <cell r="E133">
            <v>205.7</v>
          </cell>
          <cell r="F133">
            <v>7906.99</v>
          </cell>
          <cell r="G133">
            <v>195176.09</v>
          </cell>
          <cell r="H133">
            <v>546.5</v>
          </cell>
          <cell r="I133">
            <v>4790717.46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293.7</v>
          </cell>
          <cell r="E134">
            <v>92.4</v>
          </cell>
          <cell r="F134">
            <v>9556.24</v>
          </cell>
          <cell r="G134">
            <v>105959.64</v>
          </cell>
          <cell r="H134">
            <v>280.5</v>
          </cell>
          <cell r="I134">
            <v>2912628.67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1646.5</v>
          </cell>
          <cell r="E135">
            <v>95</v>
          </cell>
          <cell r="F135">
            <v>10099.69</v>
          </cell>
          <cell r="G135">
            <v>115136.44</v>
          </cell>
          <cell r="H135">
            <v>1614</v>
          </cell>
          <cell r="I135">
            <v>16744272.93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214.29999999999998</v>
          </cell>
          <cell r="E136">
            <v>106.4</v>
          </cell>
          <cell r="F136">
            <v>11185.5</v>
          </cell>
          <cell r="G136">
            <v>142816.41</v>
          </cell>
          <cell r="H136">
            <v>190.5</v>
          </cell>
          <cell r="I136">
            <v>2523846.1399999997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1566.5</v>
          </cell>
          <cell r="E137">
            <v>883.6</v>
          </cell>
          <cell r="F137">
            <v>7231.23</v>
          </cell>
          <cell r="G137">
            <v>927725.12</v>
          </cell>
          <cell r="H137">
            <v>1470.5</v>
          </cell>
          <cell r="I137">
            <v>12255243.25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274.8</v>
          </cell>
          <cell r="E138">
            <v>154.80000000000001</v>
          </cell>
          <cell r="F138">
            <v>9523.2099999999991</v>
          </cell>
          <cell r="G138">
            <v>176903.09</v>
          </cell>
          <cell r="H138">
            <v>258</v>
          </cell>
          <cell r="I138">
            <v>2793880.31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216.5</v>
          </cell>
          <cell r="E139">
            <v>84.2</v>
          </cell>
          <cell r="F139">
            <v>11124.89</v>
          </cell>
          <cell r="G139">
            <v>112405.87</v>
          </cell>
          <cell r="H139">
            <v>202</v>
          </cell>
          <cell r="I139">
            <v>2509109.52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17060.300000000003</v>
          </cell>
          <cell r="E140">
            <v>10674.6</v>
          </cell>
          <cell r="F140">
            <v>7084.21</v>
          </cell>
          <cell r="G140">
            <v>11784327.890000001</v>
          </cell>
          <cell r="H140">
            <v>16266</v>
          </cell>
          <cell r="I140">
            <v>132643158.64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8819.9</v>
          </cell>
          <cell r="E141">
            <v>3067</v>
          </cell>
          <cell r="F141">
            <v>7016.47</v>
          </cell>
          <cell r="G141">
            <v>2582340.36</v>
          </cell>
          <cell r="H141">
            <v>8634</v>
          </cell>
          <cell r="I141">
            <v>65815416.780000001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649</v>
          </cell>
          <cell r="E142">
            <v>182</v>
          </cell>
          <cell r="F142">
            <v>7877.46</v>
          </cell>
          <cell r="G142">
            <v>172043.7</v>
          </cell>
          <cell r="H142">
            <v>627</v>
          </cell>
          <cell r="I142">
            <v>5284514.3899999997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485.3</v>
          </cell>
          <cell r="E143">
            <v>123.9</v>
          </cell>
          <cell r="F143">
            <v>7972.95</v>
          </cell>
          <cell r="G143">
            <v>118541.81</v>
          </cell>
          <cell r="H143">
            <v>470</v>
          </cell>
          <cell r="I143">
            <v>3987813.94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525.90000000000009</v>
          </cell>
          <cell r="E144">
            <v>248.5</v>
          </cell>
          <cell r="F144">
            <v>8022.09</v>
          </cell>
          <cell r="G144">
            <v>282437.02</v>
          </cell>
          <cell r="H144">
            <v>427.5</v>
          </cell>
          <cell r="I144">
            <v>4501255.4300000006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1094.3</v>
          </cell>
          <cell r="E145">
            <v>653.70000000000005</v>
          </cell>
          <cell r="F145">
            <v>7342.32</v>
          </cell>
          <cell r="G145">
            <v>724553.17</v>
          </cell>
          <cell r="H145">
            <v>1035</v>
          </cell>
          <cell r="I145">
            <v>8747084.120000001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461.20000000000005</v>
          </cell>
          <cell r="E146">
            <v>118.4</v>
          </cell>
          <cell r="F146">
            <v>8052.68</v>
          </cell>
          <cell r="G146">
            <v>114412.49</v>
          </cell>
          <cell r="H146">
            <v>434</v>
          </cell>
          <cell r="I146">
            <v>3828308.9600000004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372.7</v>
          </cell>
          <cell r="E147">
            <v>108.6</v>
          </cell>
          <cell r="F147">
            <v>9898.34</v>
          </cell>
          <cell r="G147">
            <v>128995.22</v>
          </cell>
          <cell r="H147">
            <v>365.5</v>
          </cell>
          <cell r="I147">
            <v>3818107.94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2342.9</v>
          </cell>
          <cell r="E148">
            <v>323</v>
          </cell>
          <cell r="F148">
            <v>7717.55</v>
          </cell>
          <cell r="G148">
            <v>299132.07</v>
          </cell>
          <cell r="H148">
            <v>2314</v>
          </cell>
          <cell r="I148">
            <v>18380570.010000002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377.40000000000003</v>
          </cell>
          <cell r="E149">
            <v>110.4</v>
          </cell>
          <cell r="F149">
            <v>9835.7099999999991</v>
          </cell>
          <cell r="G149">
            <v>130303.44</v>
          </cell>
          <cell r="H149">
            <v>358</v>
          </cell>
          <cell r="I149">
            <v>3842299.0100000002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123.9</v>
          </cell>
          <cell r="E150">
            <v>82.8</v>
          </cell>
          <cell r="F150">
            <v>13410.81</v>
          </cell>
          <cell r="G150">
            <v>133249.81</v>
          </cell>
          <cell r="H150">
            <v>117.5</v>
          </cell>
          <cell r="I150">
            <v>1794849.1300000001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193.6</v>
          </cell>
          <cell r="E151">
            <v>94.5</v>
          </cell>
          <cell r="F151">
            <v>13346.52</v>
          </cell>
          <cell r="G151">
            <v>151349.51999999999</v>
          </cell>
          <cell r="H151">
            <v>165.5</v>
          </cell>
          <cell r="I151">
            <v>2735235.5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624.79999999999995</v>
          </cell>
          <cell r="E152">
            <v>516.5</v>
          </cell>
          <cell r="F152">
            <v>7706.59</v>
          </cell>
          <cell r="G152">
            <v>816043.82</v>
          </cell>
          <cell r="H152">
            <v>591</v>
          </cell>
          <cell r="I152">
            <v>5620472.29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65.8</v>
          </cell>
          <cell r="E153">
            <v>25</v>
          </cell>
          <cell r="F153">
            <v>15859.69</v>
          </cell>
          <cell r="G153">
            <v>47579.06</v>
          </cell>
          <cell r="H153">
            <v>62</v>
          </cell>
          <cell r="I153">
            <v>1091146.52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803.5</v>
          </cell>
          <cell r="E154">
            <v>161.5</v>
          </cell>
          <cell r="F154">
            <v>10397.049999999999</v>
          </cell>
          <cell r="G154">
            <v>201494.83</v>
          </cell>
          <cell r="H154">
            <v>778.5</v>
          </cell>
          <cell r="I154">
            <v>8555524.5800000001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255.8</v>
          </cell>
          <cell r="E155">
            <v>115.5</v>
          </cell>
          <cell r="F155">
            <v>11460.31</v>
          </cell>
          <cell r="G155">
            <v>158839.89000000001</v>
          </cell>
          <cell r="H155">
            <v>240.5</v>
          </cell>
          <cell r="I155">
            <v>3090386.99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910.4</v>
          </cell>
          <cell r="E156">
            <v>425.7</v>
          </cell>
          <cell r="F156">
            <v>7461.62</v>
          </cell>
          <cell r="G156">
            <v>398159.32</v>
          </cell>
          <cell r="H156">
            <v>910.5</v>
          </cell>
          <cell r="I156">
            <v>6967636.04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121.3</v>
          </cell>
          <cell r="E157">
            <v>45.9</v>
          </cell>
          <cell r="F157">
            <v>13696.79</v>
          </cell>
          <cell r="G157">
            <v>75441.91</v>
          </cell>
          <cell r="H157">
            <v>105</v>
          </cell>
          <cell r="I157">
            <v>1736862.41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3049</v>
          </cell>
          <cell r="E158">
            <v>905.9</v>
          </cell>
          <cell r="F158">
            <v>7916.76</v>
          </cell>
          <cell r="G158">
            <v>860614.8</v>
          </cell>
          <cell r="H158">
            <v>2975.5</v>
          </cell>
          <cell r="I158">
            <v>24998806.300000001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369.3</v>
          </cell>
          <cell r="E159">
            <v>186.3</v>
          </cell>
          <cell r="F159">
            <v>9233.7099999999991</v>
          </cell>
          <cell r="G159">
            <v>206428.74</v>
          </cell>
          <cell r="H159">
            <v>332</v>
          </cell>
          <cell r="I159">
            <v>3616436.48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2539</v>
          </cell>
          <cell r="E160">
            <v>729.4</v>
          </cell>
          <cell r="F160">
            <v>7294.19</v>
          </cell>
          <cell r="G160">
            <v>638446.18999999994</v>
          </cell>
          <cell r="H160">
            <v>2398.5</v>
          </cell>
          <cell r="I160">
            <v>19158404.099999998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350.7</v>
          </cell>
          <cell r="E161">
            <v>106</v>
          </cell>
          <cell r="F161">
            <v>9439.66</v>
          </cell>
          <cell r="G161">
            <v>120072.47</v>
          </cell>
          <cell r="H161">
            <v>331</v>
          </cell>
          <cell r="I161">
            <v>3430561.13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109.6</v>
          </cell>
          <cell r="E162">
            <v>42.7</v>
          </cell>
          <cell r="F162">
            <v>14082.83</v>
          </cell>
          <cell r="G162">
            <v>72160.429999999993</v>
          </cell>
          <cell r="H162">
            <v>107.5</v>
          </cell>
          <cell r="I162">
            <v>1615638.8399999999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192.8</v>
          </cell>
          <cell r="E163">
            <v>58.5</v>
          </cell>
          <cell r="F163">
            <v>12230.15</v>
          </cell>
          <cell r="G163">
            <v>85855.67</v>
          </cell>
          <cell r="H163">
            <v>183</v>
          </cell>
          <cell r="I163">
            <v>2443829.11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116.8</v>
          </cell>
          <cell r="E164">
            <v>37.5</v>
          </cell>
          <cell r="F164">
            <v>14215.59</v>
          </cell>
          <cell r="G164">
            <v>63970.17</v>
          </cell>
          <cell r="H164">
            <v>116</v>
          </cell>
          <cell r="I164">
            <v>1724351.42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88.9</v>
          </cell>
          <cell r="E165">
            <v>23</v>
          </cell>
          <cell r="F165">
            <v>14500.18</v>
          </cell>
          <cell r="G165">
            <v>40020.49</v>
          </cell>
          <cell r="H165">
            <v>78.5</v>
          </cell>
          <cell r="I165">
            <v>1329086.17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1801.3999999999999</v>
          </cell>
          <cell r="E166">
            <v>823.9</v>
          </cell>
          <cell r="F166">
            <v>7381.14</v>
          </cell>
          <cell r="G166">
            <v>767118.57</v>
          </cell>
          <cell r="H166">
            <v>1735</v>
          </cell>
          <cell r="I166">
            <v>14063296.859999999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1823</v>
          </cell>
          <cell r="E167">
            <v>510.2</v>
          </cell>
          <cell r="F167">
            <v>7328.82</v>
          </cell>
          <cell r="G167">
            <v>448699.86</v>
          </cell>
          <cell r="H167">
            <v>1765.5</v>
          </cell>
          <cell r="I167">
            <v>13809144.119999999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2169.9</v>
          </cell>
          <cell r="E168">
            <v>889.7</v>
          </cell>
          <cell r="F168">
            <v>7301.49</v>
          </cell>
          <cell r="G168">
            <v>789852.18</v>
          </cell>
          <cell r="H168">
            <v>2100</v>
          </cell>
          <cell r="I168">
            <v>16633347.810000001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4568.8</v>
          </cell>
          <cell r="E169">
            <v>626</v>
          </cell>
          <cell r="F169">
            <v>7053.22</v>
          </cell>
          <cell r="G169">
            <v>529838.13</v>
          </cell>
          <cell r="H169">
            <v>4504</v>
          </cell>
          <cell r="I169">
            <v>34093070.920000002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3322.4</v>
          </cell>
          <cell r="E170">
            <v>803</v>
          </cell>
          <cell r="F170">
            <v>7117.75</v>
          </cell>
          <cell r="G170">
            <v>685866.84</v>
          </cell>
          <cell r="H170">
            <v>3266</v>
          </cell>
          <cell r="I170">
            <v>24792247.16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19863.900000000001</v>
          </cell>
          <cell r="E171">
            <v>11842.5</v>
          </cell>
          <cell r="F171">
            <v>7125.33</v>
          </cell>
          <cell r="G171">
            <v>12312886.08</v>
          </cell>
          <cell r="H171">
            <v>19580.5</v>
          </cell>
          <cell r="I171">
            <v>153855125.92000002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1097.4000000000001</v>
          </cell>
          <cell r="E172">
            <v>399.1</v>
          </cell>
          <cell r="F172">
            <v>7616.61</v>
          </cell>
          <cell r="G172">
            <v>364779.12</v>
          </cell>
          <cell r="H172">
            <v>1057</v>
          </cell>
          <cell r="I172">
            <v>8723250.7200000007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2246.6000000000004</v>
          </cell>
          <cell r="E173">
            <v>1301.0999999999999</v>
          </cell>
          <cell r="F173">
            <v>7382.18</v>
          </cell>
          <cell r="G173">
            <v>1401135.97</v>
          </cell>
          <cell r="H173">
            <v>2151.5</v>
          </cell>
          <cell r="I173">
            <v>17985942.169999998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797.8</v>
          </cell>
          <cell r="E174">
            <v>347.2</v>
          </cell>
          <cell r="F174">
            <v>7906.57</v>
          </cell>
          <cell r="G174">
            <v>344475.84</v>
          </cell>
          <cell r="H174">
            <v>740.5</v>
          </cell>
          <cell r="I174">
            <v>6652337.8600000003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152.5</v>
          </cell>
          <cell r="E175">
            <v>40.700000000000003</v>
          </cell>
          <cell r="F175">
            <v>13349.17</v>
          </cell>
          <cell r="G175">
            <v>65197.36</v>
          </cell>
          <cell r="H175">
            <v>147.5</v>
          </cell>
          <cell r="I175">
            <v>2100946.12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184.6</v>
          </cell>
          <cell r="E176">
            <v>21</v>
          </cell>
          <cell r="F176">
            <v>12541.14</v>
          </cell>
          <cell r="G176">
            <v>31603.68</v>
          </cell>
          <cell r="H176">
            <v>179</v>
          </cell>
          <cell r="I176">
            <v>2346698.6300000004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83.6</v>
          </cell>
          <cell r="E177">
            <v>31.8</v>
          </cell>
          <cell r="F177">
            <v>15039.54</v>
          </cell>
          <cell r="G177">
            <v>57390.87</v>
          </cell>
          <cell r="H177">
            <v>81</v>
          </cell>
          <cell r="I177">
            <v>1314696.1300000001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772.19999999999993</v>
          </cell>
          <cell r="E178">
            <v>436.9</v>
          </cell>
          <cell r="F178">
            <v>8110.75</v>
          </cell>
          <cell r="G178">
            <v>511706.34</v>
          </cell>
          <cell r="H178">
            <v>732.5</v>
          </cell>
          <cell r="I178">
            <v>6774823.75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675.5</v>
          </cell>
          <cell r="E179">
            <v>300.60000000000002</v>
          </cell>
          <cell r="F179">
            <v>7954.39</v>
          </cell>
          <cell r="G179">
            <v>299142.73</v>
          </cell>
          <cell r="H179">
            <v>646</v>
          </cell>
          <cell r="I179">
            <v>5672333.1299999999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155.4</v>
          </cell>
          <cell r="E180">
            <v>63</v>
          </cell>
          <cell r="F180">
            <v>13266.87</v>
          </cell>
          <cell r="G180">
            <v>100297.56</v>
          </cell>
          <cell r="H180">
            <v>147</v>
          </cell>
          <cell r="I180">
            <v>2161969.6999999997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73.3</v>
          </cell>
          <cell r="E181">
            <v>10</v>
          </cell>
          <cell r="F181">
            <v>15845.54</v>
          </cell>
          <cell r="G181">
            <v>19014.650000000001</v>
          </cell>
          <cell r="H181">
            <v>56.5</v>
          </cell>
          <cell r="I181">
            <v>1180492.6800000002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ar Blair"/>
      <sheetName val="Original Form"/>
      <sheetName val="Calculation Form"/>
      <sheetName val="Inputs"/>
      <sheetName val="Sheet5"/>
      <sheetName val="Sheet4"/>
      <sheetName val="Sheet2"/>
      <sheetName val="Sheet3"/>
    </sheetNames>
    <sheetDataSet>
      <sheetData sheetId="0"/>
      <sheetData sheetId="1"/>
      <sheetData sheetId="2"/>
      <sheetData sheetId="3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tabSelected="1" zoomScaleNormal="100" workbookViewId="0"/>
  </sheetViews>
  <sheetFormatPr defaultRowHeight="12.75" x14ac:dyDescent="0.2"/>
  <cols>
    <col min="1" max="1" width="14.5703125" style="1" customWidth="1"/>
    <col min="2" max="2" width="30" style="1" customWidth="1"/>
    <col min="3" max="3" width="50.140625" style="1" customWidth="1"/>
    <col min="4" max="4" width="9.42578125" style="1" hidden="1" customWidth="1"/>
    <col min="5" max="5" width="11.7109375" style="1" customWidth="1"/>
    <col min="6" max="6" width="22.140625" style="1" customWidth="1"/>
    <col min="7" max="7" width="20.28515625" style="1" customWidth="1"/>
    <col min="8" max="8" width="13.85546875" style="1" customWidth="1"/>
    <col min="9" max="9" width="14.42578125" style="1" customWidth="1"/>
    <col min="10" max="10" width="14.42578125" style="1" hidden="1" customWidth="1"/>
    <col min="11" max="11" width="14" style="1" bestFit="1" customWidth="1"/>
    <col min="12" max="13" width="14.85546875" style="1" customWidth="1"/>
    <col min="14" max="14" width="9.140625" style="1"/>
    <col min="15" max="15" width="15.42578125" style="1" customWidth="1"/>
    <col min="16" max="16" width="14.85546875" style="1" customWidth="1"/>
    <col min="17" max="17" width="9.140625" style="1"/>
    <col min="18" max="19" width="12.28515625" style="1" bestFit="1" customWidth="1"/>
    <col min="20" max="16384" width="9.140625" style="1"/>
  </cols>
  <sheetData>
    <row r="1" spans="1:16" ht="18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18" customHeight="1" x14ac:dyDescent="0.2">
      <c r="A2" s="61" t="s">
        <v>129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6" ht="18" customHeight="1" x14ac:dyDescent="0.2">
      <c r="A3" s="61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O3" s="111" t="s">
        <v>128</v>
      </c>
      <c r="P3" s="111"/>
    </row>
    <row r="4" spans="1:16" ht="10.5" customHeight="1" thickBot="1" x14ac:dyDescent="0.25"/>
    <row r="5" spans="1:16" s="108" customFormat="1" ht="44.25" customHeight="1" thickBot="1" x14ac:dyDescent="0.25">
      <c r="A5" s="59" t="s">
        <v>44</v>
      </c>
      <c r="B5" s="110" t="s">
        <v>127</v>
      </c>
      <c r="C5" s="59" t="s">
        <v>126</v>
      </c>
      <c r="D5" s="109" t="s">
        <v>41</v>
      </c>
      <c r="E5" s="56" t="s">
        <v>40</v>
      </c>
      <c r="F5" s="56" t="s">
        <v>39</v>
      </c>
      <c r="G5" s="57" t="s">
        <v>38</v>
      </c>
      <c r="H5" s="56" t="s">
        <v>125</v>
      </c>
      <c r="I5" s="54" t="s">
        <v>124</v>
      </c>
      <c r="J5" s="56" t="s">
        <v>35</v>
      </c>
      <c r="K5" s="53" t="s">
        <v>35</v>
      </c>
      <c r="L5" s="55" t="s">
        <v>33</v>
      </c>
      <c r="M5" s="54" t="s">
        <v>32</v>
      </c>
      <c r="O5" s="55" t="s">
        <v>33</v>
      </c>
      <c r="P5" s="54" t="s">
        <v>32</v>
      </c>
    </row>
    <row r="6" spans="1:16" x14ac:dyDescent="0.2">
      <c r="A6" s="20" t="s">
        <v>31</v>
      </c>
      <c r="B6" s="30" t="s">
        <v>123</v>
      </c>
      <c r="C6" s="20" t="s">
        <v>122</v>
      </c>
      <c r="D6" s="1">
        <v>1</v>
      </c>
      <c r="E6" s="95">
        <v>441.2</v>
      </c>
      <c r="F6" s="95">
        <v>437</v>
      </c>
      <c r="G6" s="95">
        <v>134</v>
      </c>
      <c r="H6" s="80">
        <f>G6/F6</f>
        <v>0.30663615560640733</v>
      </c>
      <c r="I6" s="80">
        <v>0.73099999999999998</v>
      </c>
      <c r="J6" s="87">
        <v>-185480</v>
      </c>
      <c r="K6" s="93">
        <v>-225907.35000000009</v>
      </c>
      <c r="L6" s="107">
        <f>-K6</f>
        <v>225907.35000000009</v>
      </c>
      <c r="M6" s="106"/>
      <c r="O6" s="105">
        <f>ROUND(L6*$L$122,2)</f>
        <v>170266.81</v>
      </c>
      <c r="P6" s="104"/>
    </row>
    <row r="7" spans="1:16" x14ac:dyDescent="0.2">
      <c r="A7" s="20"/>
      <c r="B7" s="30"/>
      <c r="C7" s="20"/>
      <c r="E7" s="95"/>
      <c r="F7" s="88"/>
      <c r="G7" s="88"/>
      <c r="H7" s="80"/>
      <c r="I7" s="79"/>
      <c r="J7" s="72"/>
      <c r="K7" s="93"/>
      <c r="L7" s="92"/>
      <c r="M7" s="91"/>
      <c r="O7" s="90"/>
      <c r="P7" s="82"/>
    </row>
    <row r="8" spans="1:16" x14ac:dyDescent="0.2">
      <c r="A8" s="20" t="s">
        <v>121</v>
      </c>
      <c r="B8" s="30" t="s">
        <v>120</v>
      </c>
      <c r="C8" s="20" t="s">
        <v>119</v>
      </c>
      <c r="D8" s="1">
        <v>1</v>
      </c>
      <c r="E8" s="95">
        <v>507.5</v>
      </c>
      <c r="F8" s="95">
        <v>501.5</v>
      </c>
      <c r="G8" s="95">
        <v>181</v>
      </c>
      <c r="H8" s="80">
        <f>G8/F8</f>
        <v>0.3609172482552343</v>
      </c>
      <c r="I8" s="80">
        <v>0.64380000000000004</v>
      </c>
      <c r="J8" s="87">
        <v>-168438</v>
      </c>
      <c r="K8" s="93">
        <v>-160471</v>
      </c>
      <c r="L8" s="92">
        <f>-K8</f>
        <v>160471</v>
      </c>
      <c r="M8" s="84"/>
      <c r="O8" s="90">
        <f>ROUND(L8*$L$122,2)</f>
        <v>120947.31</v>
      </c>
      <c r="P8" s="82"/>
    </row>
    <row r="9" spans="1:16" x14ac:dyDescent="0.2">
      <c r="A9" s="20"/>
      <c r="B9" s="30"/>
      <c r="C9" s="20"/>
      <c r="E9" s="95"/>
      <c r="F9" s="88"/>
      <c r="G9" s="88"/>
      <c r="H9" s="80"/>
      <c r="I9" s="79"/>
      <c r="J9" s="72"/>
      <c r="K9" s="93"/>
      <c r="L9" s="92"/>
      <c r="M9" s="91"/>
      <c r="O9" s="90"/>
      <c r="P9" s="82"/>
    </row>
    <row r="10" spans="1:16" x14ac:dyDescent="0.2">
      <c r="A10" s="20" t="s">
        <v>118</v>
      </c>
      <c r="B10" s="30" t="s">
        <v>117</v>
      </c>
      <c r="C10" s="20" t="s">
        <v>116</v>
      </c>
      <c r="D10" s="1">
        <v>1</v>
      </c>
      <c r="E10" s="95">
        <v>107</v>
      </c>
      <c r="F10" s="95">
        <v>113</v>
      </c>
      <c r="G10" s="95">
        <v>51</v>
      </c>
      <c r="H10" s="80">
        <f>G10/F10</f>
        <v>0.45132743362831856</v>
      </c>
      <c r="I10" s="80">
        <v>0.17960000000000001</v>
      </c>
      <c r="J10" s="72">
        <v>16685</v>
      </c>
      <c r="K10" s="93">
        <v>26404.29999999993</v>
      </c>
      <c r="L10" s="92"/>
      <c r="M10" s="91">
        <f>K10</f>
        <v>26404.29999999993</v>
      </c>
      <c r="O10" s="90"/>
      <c r="P10" s="82">
        <f>ROUND(M10*$L$122,2)</f>
        <v>19900.97</v>
      </c>
    </row>
    <row r="11" spans="1:16" x14ac:dyDescent="0.2">
      <c r="A11" s="20"/>
      <c r="B11" s="30"/>
      <c r="C11" s="20" t="s">
        <v>115</v>
      </c>
      <c r="E11" s="95">
        <v>101</v>
      </c>
      <c r="F11" s="95">
        <v>118</v>
      </c>
      <c r="G11" s="95">
        <v>36</v>
      </c>
      <c r="H11" s="80">
        <f>G11/F11</f>
        <v>0.30508474576271188</v>
      </c>
      <c r="I11" s="80">
        <v>0.17960000000000001</v>
      </c>
      <c r="J11" s="72"/>
      <c r="K11" s="100">
        <v>11604.586157189915</v>
      </c>
      <c r="L11" s="92"/>
      <c r="M11" s="91">
        <f>K11</f>
        <v>11604.586157189915</v>
      </c>
      <c r="O11" s="90"/>
      <c r="P11" s="82">
        <f>ROUND(M11*$L$122,2)</f>
        <v>8746.4</v>
      </c>
    </row>
    <row r="12" spans="1:16" x14ac:dyDescent="0.2">
      <c r="A12" s="20"/>
      <c r="B12" s="30"/>
      <c r="C12" s="48" t="s">
        <v>49</v>
      </c>
      <c r="E12" s="89">
        <f>SUM(E10:E11)</f>
        <v>208</v>
      </c>
      <c r="F12" s="95"/>
      <c r="G12" s="95"/>
      <c r="H12" s="80"/>
      <c r="I12" s="80"/>
      <c r="J12" s="72"/>
      <c r="K12" s="86">
        <f>SUM(K10:K11)</f>
        <v>38008.886157189845</v>
      </c>
      <c r="L12" s="92"/>
      <c r="M12" s="84">
        <f>SUM(M10:M11)</f>
        <v>38008.886157189845</v>
      </c>
      <c r="O12" s="90"/>
      <c r="P12" s="98">
        <f>ROUND(M12*$L$122,2)</f>
        <v>28647.37</v>
      </c>
    </row>
    <row r="13" spans="1:16" x14ac:dyDescent="0.2">
      <c r="A13" s="20"/>
      <c r="B13" s="30"/>
      <c r="C13" s="20"/>
      <c r="E13" s="95"/>
      <c r="F13" s="88"/>
      <c r="G13" s="88"/>
      <c r="H13" s="80"/>
      <c r="I13" s="79"/>
      <c r="J13" s="72"/>
      <c r="K13" s="93"/>
      <c r="L13" s="92"/>
      <c r="M13" s="91"/>
      <c r="O13" s="90"/>
      <c r="P13" s="82"/>
    </row>
    <row r="14" spans="1:16" x14ac:dyDescent="0.2">
      <c r="A14" s="20" t="s">
        <v>114</v>
      </c>
      <c r="B14" s="30" t="s">
        <v>113</v>
      </c>
      <c r="C14" s="20" t="s">
        <v>112</v>
      </c>
      <c r="D14" s="1">
        <v>1</v>
      </c>
      <c r="E14" s="95">
        <v>235.5</v>
      </c>
      <c r="F14" s="95">
        <v>205</v>
      </c>
      <c r="G14" s="95">
        <v>189</v>
      </c>
      <c r="H14" s="80">
        <f t="shared" ref="H14:H24" si="0">G14/F14</f>
        <v>0.92195121951219516</v>
      </c>
      <c r="I14" s="80">
        <v>0.67510000000000003</v>
      </c>
      <c r="J14" s="72">
        <v>50855</v>
      </c>
      <c r="K14" s="93">
        <v>61131.919999999925</v>
      </c>
      <c r="L14" s="92"/>
      <c r="M14" s="91">
        <f>K14</f>
        <v>61131.919999999925</v>
      </c>
      <c r="O14" s="90"/>
      <c r="P14" s="82">
        <f>ROUND(M14*$L$122,2)</f>
        <v>46075.25</v>
      </c>
    </row>
    <row r="15" spans="1:16" x14ac:dyDescent="0.2">
      <c r="A15" s="20"/>
      <c r="B15" s="30"/>
      <c r="C15" s="20" t="s">
        <v>111</v>
      </c>
      <c r="D15" s="1">
        <v>1</v>
      </c>
      <c r="E15" s="95">
        <v>157</v>
      </c>
      <c r="F15" s="95">
        <v>161</v>
      </c>
      <c r="G15" s="95">
        <v>121</v>
      </c>
      <c r="H15" s="80">
        <f t="shared" si="0"/>
        <v>0.75155279503105588</v>
      </c>
      <c r="I15" s="80">
        <v>0.67510000000000003</v>
      </c>
      <c r="J15" s="72">
        <v>-14067</v>
      </c>
      <c r="K15" s="93">
        <v>14580.080000000075</v>
      </c>
      <c r="L15" s="92"/>
      <c r="M15" s="91">
        <f>K15</f>
        <v>14580.080000000075</v>
      </c>
      <c r="O15" s="90"/>
      <c r="P15" s="82">
        <f>ROUND(M15*$L$122,2)</f>
        <v>10989.03</v>
      </c>
    </row>
    <row r="16" spans="1:16" x14ac:dyDescent="0.2">
      <c r="A16" s="20"/>
      <c r="B16" s="30"/>
      <c r="C16" s="20" t="s">
        <v>110</v>
      </c>
      <c r="D16" s="1">
        <v>1</v>
      </c>
      <c r="E16" s="95">
        <v>205</v>
      </c>
      <c r="F16" s="95">
        <v>376</v>
      </c>
      <c r="G16" s="95">
        <v>339</v>
      </c>
      <c r="H16" s="80">
        <f t="shared" si="0"/>
        <v>0.90159574468085102</v>
      </c>
      <c r="I16" s="80">
        <v>0.67510000000000003</v>
      </c>
      <c r="J16" s="72">
        <v>97905</v>
      </c>
      <c r="K16" s="93">
        <v>102901.75999999978</v>
      </c>
      <c r="L16" s="92"/>
      <c r="M16" s="91">
        <f>K16</f>
        <v>102901.75999999978</v>
      </c>
      <c r="O16" s="90"/>
      <c r="P16" s="82">
        <f>ROUND(M16*$L$122,2)</f>
        <v>77557.259999999995</v>
      </c>
    </row>
    <row r="17" spans="1:19" x14ac:dyDescent="0.2">
      <c r="A17" s="20"/>
      <c r="B17" s="30"/>
      <c r="C17" s="20" t="s">
        <v>109</v>
      </c>
      <c r="D17" s="1">
        <v>1</v>
      </c>
      <c r="E17" s="95">
        <v>376</v>
      </c>
      <c r="F17" s="95">
        <v>220</v>
      </c>
      <c r="G17" s="95">
        <v>52</v>
      </c>
      <c r="H17" s="80">
        <f t="shared" si="0"/>
        <v>0.23636363636363636</v>
      </c>
      <c r="I17" s="80">
        <v>0.67510000000000003</v>
      </c>
      <c r="J17" s="72">
        <v>-114814</v>
      </c>
      <c r="K17" s="93">
        <v>-117262.27000000002</v>
      </c>
      <c r="L17" s="92">
        <f>-K17</f>
        <v>117262.27000000002</v>
      </c>
      <c r="M17" s="91"/>
      <c r="O17" s="90">
        <f>ROUND(L17*$L$122,2)</f>
        <v>88380.800000000003</v>
      </c>
      <c r="P17" s="82"/>
    </row>
    <row r="18" spans="1:19" x14ac:dyDescent="0.2">
      <c r="A18" s="20"/>
      <c r="B18" s="30"/>
      <c r="C18" s="20" t="s">
        <v>108</v>
      </c>
      <c r="D18" s="1">
        <v>1</v>
      </c>
      <c r="E18" s="95">
        <v>222.1</v>
      </c>
      <c r="F18" s="95">
        <v>445</v>
      </c>
      <c r="G18" s="95">
        <v>388</v>
      </c>
      <c r="H18" s="80">
        <f t="shared" si="0"/>
        <v>0.87191011235955052</v>
      </c>
      <c r="I18" s="80">
        <v>0.67510000000000003</v>
      </c>
      <c r="J18" s="72">
        <v>75748</v>
      </c>
      <c r="K18" s="93">
        <v>109958.25</v>
      </c>
      <c r="L18" s="92"/>
      <c r="M18" s="91">
        <f>K18</f>
        <v>109958.25</v>
      </c>
      <c r="O18" s="90"/>
      <c r="P18" s="82">
        <f>ROUND(M18*$L$122,2)</f>
        <v>82875.75</v>
      </c>
    </row>
    <row r="19" spans="1:19" x14ac:dyDescent="0.2">
      <c r="A19" s="20"/>
      <c r="B19" s="30"/>
      <c r="C19" s="20" t="s">
        <v>107</v>
      </c>
      <c r="D19" s="1">
        <v>1</v>
      </c>
      <c r="E19" s="95">
        <v>462.2</v>
      </c>
      <c r="F19" s="95">
        <v>238</v>
      </c>
      <c r="G19" s="95">
        <v>237</v>
      </c>
      <c r="H19" s="80">
        <f t="shared" si="0"/>
        <v>0.99579831932773111</v>
      </c>
      <c r="I19" s="80">
        <v>0.67510000000000003</v>
      </c>
      <c r="J19" s="72">
        <v>104070</v>
      </c>
      <c r="K19" s="93">
        <v>91184.830000000075</v>
      </c>
      <c r="L19" s="92"/>
      <c r="M19" s="91">
        <f>K19</f>
        <v>91184.830000000075</v>
      </c>
      <c r="O19" s="90"/>
      <c r="P19" s="82">
        <f>ROUND(M19*$L$122,2)</f>
        <v>68726.19</v>
      </c>
    </row>
    <row r="20" spans="1:19" x14ac:dyDescent="0.2">
      <c r="A20" s="20"/>
      <c r="B20" s="30"/>
      <c r="C20" s="20" t="s">
        <v>106</v>
      </c>
      <c r="D20" s="1">
        <v>1</v>
      </c>
      <c r="E20" s="95">
        <v>552.70000000000005</v>
      </c>
      <c r="F20" s="95">
        <v>546</v>
      </c>
      <c r="G20" s="95">
        <v>501</v>
      </c>
      <c r="H20" s="80">
        <f t="shared" si="0"/>
        <v>0.91758241758241754</v>
      </c>
      <c r="I20" s="80">
        <v>0.67510000000000003</v>
      </c>
      <c r="J20" s="72">
        <v>-3672</v>
      </c>
      <c r="K20" s="93">
        <v>161907.83000000007</v>
      </c>
      <c r="L20" s="92"/>
      <c r="M20" s="91">
        <f>K20</f>
        <v>161907.83000000007</v>
      </c>
      <c r="O20" s="90"/>
      <c r="P20" s="82">
        <f>ROUND(M20*$L$122,2)</f>
        <v>122030.25</v>
      </c>
    </row>
    <row r="21" spans="1:19" x14ac:dyDescent="0.2">
      <c r="A21" s="20"/>
      <c r="B21" s="30"/>
      <c r="C21" s="20" t="s">
        <v>105</v>
      </c>
      <c r="E21" s="95">
        <v>959</v>
      </c>
      <c r="F21" s="95">
        <v>959</v>
      </c>
      <c r="G21" s="95">
        <v>376</v>
      </c>
      <c r="H21" s="80">
        <f t="shared" si="0"/>
        <v>0.39207507820646509</v>
      </c>
      <c r="I21" s="80">
        <v>0.67510000000000003</v>
      </c>
      <c r="J21" s="72"/>
      <c r="K21" s="100">
        <v>-326375.28170321602</v>
      </c>
      <c r="L21" s="92">
        <f>-K21</f>
        <v>326375.28170321602</v>
      </c>
      <c r="M21" s="91"/>
      <c r="O21" s="90">
        <f>ROUND(L21*$L$122,2)</f>
        <v>245989.69</v>
      </c>
      <c r="P21" s="82"/>
      <c r="R21" s="3"/>
    </row>
    <row r="22" spans="1:19" x14ac:dyDescent="0.2">
      <c r="A22" s="20"/>
      <c r="B22" s="30"/>
      <c r="C22" s="20" t="s">
        <v>104</v>
      </c>
      <c r="E22" s="95">
        <v>488.1</v>
      </c>
      <c r="F22" s="95">
        <v>484.5</v>
      </c>
      <c r="G22" s="95">
        <v>149.5</v>
      </c>
      <c r="H22" s="80">
        <f t="shared" si="0"/>
        <v>0.30856553147574817</v>
      </c>
      <c r="I22" s="80">
        <v>0.67510000000000003</v>
      </c>
      <c r="J22" s="72"/>
      <c r="K22" s="100">
        <v>-215233.98424632195</v>
      </c>
      <c r="L22" s="92">
        <f>-K22</f>
        <v>215233.98424632195</v>
      </c>
      <c r="M22" s="91"/>
      <c r="O22" s="90">
        <f>ROUND(L22*$L$122,2)</f>
        <v>162222.28</v>
      </c>
      <c r="P22" s="82"/>
      <c r="R22" s="3"/>
    </row>
    <row r="23" spans="1:19" x14ac:dyDescent="0.2">
      <c r="A23" s="20"/>
      <c r="B23" s="30"/>
      <c r="C23" s="20" t="s">
        <v>103</v>
      </c>
      <c r="E23" s="95">
        <v>763.3</v>
      </c>
      <c r="F23" s="95">
        <v>757.5</v>
      </c>
      <c r="G23" s="95">
        <v>397.5</v>
      </c>
      <c r="H23" s="80">
        <f t="shared" si="0"/>
        <v>0.52475247524752477</v>
      </c>
      <c r="I23" s="80">
        <v>0.67510000000000003</v>
      </c>
      <c r="J23" s="72"/>
      <c r="K23" s="100">
        <v>-137733.18170864321</v>
      </c>
      <c r="L23" s="92">
        <f>-K23</f>
        <v>137733.18170864321</v>
      </c>
      <c r="M23" s="91"/>
      <c r="O23" s="90">
        <f>ROUND(L23*$L$122,2)</f>
        <v>103809.77</v>
      </c>
      <c r="P23" s="82"/>
      <c r="R23" s="3"/>
    </row>
    <row r="24" spans="1:19" x14ac:dyDescent="0.2">
      <c r="A24" s="20"/>
      <c r="B24" s="30"/>
      <c r="C24" s="20" t="s">
        <v>102</v>
      </c>
      <c r="E24" s="95">
        <v>288</v>
      </c>
      <c r="F24" s="95">
        <v>293</v>
      </c>
      <c r="G24" s="95">
        <v>200</v>
      </c>
      <c r="H24" s="80">
        <f t="shared" si="0"/>
        <v>0.68259385665529015</v>
      </c>
      <c r="I24" s="80">
        <v>0.67510000000000003</v>
      </c>
      <c r="J24" s="72"/>
      <c r="K24" s="100">
        <v>2812.0839844713919</v>
      </c>
      <c r="L24" s="92"/>
      <c r="M24" s="91">
        <f>K24</f>
        <v>2812.0839844713919</v>
      </c>
      <c r="O24" s="90"/>
      <c r="P24" s="82">
        <f>ROUND(M24*$L$122,2)</f>
        <v>2119.4699999999998</v>
      </c>
      <c r="R24" s="3"/>
    </row>
    <row r="25" spans="1:19" x14ac:dyDescent="0.2">
      <c r="A25" s="20"/>
      <c r="B25" s="30"/>
      <c r="C25" s="48" t="s">
        <v>49</v>
      </c>
      <c r="E25" s="89">
        <f>SUM(E14:E24)</f>
        <v>4708.8999999999996</v>
      </c>
      <c r="F25" s="88"/>
      <c r="G25" s="88"/>
      <c r="H25" s="80"/>
      <c r="I25" s="79"/>
      <c r="J25" s="87">
        <f>SUM(J14:J20)</f>
        <v>196025</v>
      </c>
      <c r="K25" s="86">
        <f>SUM(K14:K24)</f>
        <v>-252127.96367370989</v>
      </c>
      <c r="L25" s="102">
        <f>SUM(L14:L24)</f>
        <v>796604.71765818121</v>
      </c>
      <c r="M25" s="101">
        <f>SUM(M14:M24)</f>
        <v>544476.75398447132</v>
      </c>
      <c r="O25" s="83">
        <f>SUM(O14:O24)</f>
        <v>600402.54</v>
      </c>
      <c r="P25" s="98">
        <f>SUM(P14:P24)</f>
        <v>410373.19999999995</v>
      </c>
      <c r="R25" s="3"/>
    </row>
    <row r="26" spans="1:19" x14ac:dyDescent="0.2">
      <c r="A26" s="20"/>
      <c r="B26" s="30"/>
      <c r="C26" s="20"/>
      <c r="E26" s="95"/>
      <c r="F26" s="88"/>
      <c r="G26" s="88"/>
      <c r="H26" s="80"/>
      <c r="I26" s="79"/>
      <c r="J26" s="72"/>
      <c r="K26" s="93"/>
      <c r="L26" s="92"/>
      <c r="M26" s="91"/>
      <c r="O26" s="90"/>
      <c r="P26" s="82"/>
      <c r="S26" s="3"/>
    </row>
    <row r="27" spans="1:19" ht="13.5" customHeight="1" x14ac:dyDescent="0.2">
      <c r="A27" s="20" t="s">
        <v>24</v>
      </c>
      <c r="B27" s="30" t="s">
        <v>101</v>
      </c>
      <c r="C27" s="20" t="s">
        <v>100</v>
      </c>
      <c r="D27" s="103">
        <v>1</v>
      </c>
      <c r="E27" s="95">
        <v>409</v>
      </c>
      <c r="F27" s="95">
        <v>410</v>
      </c>
      <c r="G27" s="95">
        <v>107</v>
      </c>
      <c r="H27" s="80">
        <f>G27/F27</f>
        <v>0.26097560975609757</v>
      </c>
      <c r="I27" s="94">
        <v>0.64</v>
      </c>
      <c r="J27" s="87"/>
      <c r="K27" s="93">
        <v>-160054.25999999978</v>
      </c>
      <c r="L27" s="92">
        <f>-K27</f>
        <v>160054.25999999978</v>
      </c>
      <c r="M27" s="84"/>
      <c r="O27" s="90">
        <f>ROUND(L27*$L$122,2)</f>
        <v>120633.21</v>
      </c>
      <c r="P27" s="82"/>
      <c r="R27" s="3"/>
    </row>
    <row r="28" spans="1:19" x14ac:dyDescent="0.2">
      <c r="A28" s="20"/>
      <c r="B28" s="30"/>
      <c r="C28" s="20" t="s">
        <v>99</v>
      </c>
      <c r="D28" s="103">
        <v>1</v>
      </c>
      <c r="E28" s="95">
        <v>446</v>
      </c>
      <c r="F28" s="95">
        <v>446</v>
      </c>
      <c r="G28" s="95">
        <v>158</v>
      </c>
      <c r="H28" s="80">
        <f>G28/F28</f>
        <v>0.35426008968609868</v>
      </c>
      <c r="I28" s="94">
        <v>0.64</v>
      </c>
      <c r="J28" s="87"/>
      <c r="K28" s="93">
        <v>-131574.78000000026</v>
      </c>
      <c r="L28" s="92">
        <f>-K28</f>
        <v>131574.78000000026</v>
      </c>
      <c r="M28" s="84"/>
      <c r="O28" s="90">
        <f>ROUND(L28*$L$122,2)</f>
        <v>99168.17</v>
      </c>
      <c r="P28" s="82"/>
      <c r="R28" s="3"/>
    </row>
    <row r="29" spans="1:19" x14ac:dyDescent="0.2">
      <c r="A29" s="20"/>
      <c r="B29" s="30"/>
      <c r="C29" s="48" t="s">
        <v>49</v>
      </c>
      <c r="D29" s="103"/>
      <c r="E29" s="89">
        <f>SUM(E27:E28)</f>
        <v>855</v>
      </c>
      <c r="F29" s="89"/>
      <c r="G29" s="89"/>
      <c r="H29" s="80"/>
      <c r="I29" s="79"/>
      <c r="J29" s="87"/>
      <c r="K29" s="86">
        <f>SUM(K27:K28)</f>
        <v>-291629.04000000004</v>
      </c>
      <c r="L29" s="85">
        <f>SUM(L27:L28)</f>
        <v>291629.04000000004</v>
      </c>
      <c r="M29" s="84"/>
      <c r="O29" s="83">
        <f>ROUND(L29*$L$122,2)</f>
        <v>219801.38</v>
      </c>
      <c r="P29" s="82"/>
    </row>
    <row r="30" spans="1:19" x14ac:dyDescent="0.2">
      <c r="A30" s="20"/>
      <c r="B30" s="30"/>
      <c r="C30" s="20"/>
      <c r="E30" s="95"/>
      <c r="F30" s="88"/>
      <c r="G30" s="88"/>
      <c r="H30" s="80"/>
      <c r="I30" s="79"/>
      <c r="J30" s="87"/>
      <c r="K30" s="86"/>
      <c r="L30" s="85"/>
      <c r="M30" s="84"/>
      <c r="O30" s="90"/>
      <c r="P30" s="82"/>
    </row>
    <row r="31" spans="1:19" x14ac:dyDescent="0.2">
      <c r="A31" s="20"/>
      <c r="B31" s="30" t="s">
        <v>98</v>
      </c>
      <c r="C31" s="20" t="s">
        <v>97</v>
      </c>
      <c r="D31" s="1">
        <v>1</v>
      </c>
      <c r="E31" s="95">
        <v>187</v>
      </c>
      <c r="F31" s="95">
        <v>187</v>
      </c>
      <c r="G31" s="95">
        <v>41</v>
      </c>
      <c r="H31" s="80">
        <f>G31/F31</f>
        <v>0.21925133689839571</v>
      </c>
      <c r="I31" s="94">
        <v>0.50319999999999998</v>
      </c>
      <c r="J31" s="72">
        <v>-28754</v>
      </c>
      <c r="K31" s="93">
        <v>-47827.679999999935</v>
      </c>
      <c r="L31" s="92">
        <f>-K31</f>
        <v>47827.679999999935</v>
      </c>
      <c r="M31" s="91"/>
      <c r="O31" s="90">
        <f>ROUND(L31*$L$122,2)</f>
        <v>36047.82</v>
      </c>
      <c r="P31" s="82"/>
    </row>
    <row r="32" spans="1:19" x14ac:dyDescent="0.2">
      <c r="A32" s="20"/>
      <c r="B32" s="30"/>
      <c r="C32" s="20" t="s">
        <v>96</v>
      </c>
      <c r="D32" s="1">
        <v>1</v>
      </c>
      <c r="E32" s="95">
        <v>262</v>
      </c>
      <c r="F32" s="95">
        <v>297</v>
      </c>
      <c r="G32" s="95">
        <v>105</v>
      </c>
      <c r="H32" s="80">
        <f>G32/F32</f>
        <v>0.35353535353535354</v>
      </c>
      <c r="I32" s="94">
        <v>0.50319999999999998</v>
      </c>
      <c r="J32" s="72">
        <v>-1713</v>
      </c>
      <c r="K32" s="93">
        <v>-35231.929999999935</v>
      </c>
      <c r="L32" s="92">
        <f>-K32</f>
        <v>35231.929999999935</v>
      </c>
      <c r="M32" s="91"/>
      <c r="O32" s="90">
        <f>ROUND(L32*$L$122,2)</f>
        <v>26554.37</v>
      </c>
      <c r="P32" s="82"/>
    </row>
    <row r="33" spans="1:18" x14ac:dyDescent="0.2">
      <c r="A33" s="20"/>
      <c r="B33" s="30"/>
      <c r="C33" s="20" t="s">
        <v>95</v>
      </c>
      <c r="D33" s="1">
        <v>1</v>
      </c>
      <c r="E33" s="95">
        <v>159</v>
      </c>
      <c r="F33" s="95">
        <v>157.5</v>
      </c>
      <c r="G33" s="95">
        <v>99.5</v>
      </c>
      <c r="H33" s="80">
        <f>G33/F33</f>
        <v>0.63174603174603172</v>
      </c>
      <c r="I33" s="94">
        <v>0.50319999999999998</v>
      </c>
      <c r="J33" s="72">
        <v>6370</v>
      </c>
      <c r="K33" s="93">
        <v>18572.579999999958</v>
      </c>
      <c r="L33" s="92"/>
      <c r="M33" s="91">
        <f>K33</f>
        <v>18572.579999999958</v>
      </c>
      <c r="O33" s="90"/>
      <c r="P33" s="82">
        <f>ROUND(M33*$L$122,2)</f>
        <v>13998.19</v>
      </c>
    </row>
    <row r="34" spans="1:18" x14ac:dyDescent="0.2">
      <c r="A34" s="20"/>
      <c r="B34" s="30"/>
      <c r="C34" s="20" t="s">
        <v>94</v>
      </c>
      <c r="D34" s="1">
        <v>1</v>
      </c>
      <c r="E34" s="95">
        <v>646.20000000000005</v>
      </c>
      <c r="F34" s="95">
        <v>635.5</v>
      </c>
      <c r="G34" s="95">
        <v>530.5</v>
      </c>
      <c r="H34" s="80">
        <f>G34/F34</f>
        <v>0.83477576711250978</v>
      </c>
      <c r="I34" s="94">
        <v>0.50319999999999998</v>
      </c>
      <c r="J34" s="72">
        <v>197082</v>
      </c>
      <c r="K34" s="93">
        <v>193981.45000000019</v>
      </c>
      <c r="L34" s="92"/>
      <c r="M34" s="91">
        <f>K34</f>
        <v>193981.45000000019</v>
      </c>
      <c r="O34" s="90"/>
      <c r="P34" s="82">
        <f>ROUND(M34*$L$122,2)</f>
        <v>146204.20000000001</v>
      </c>
    </row>
    <row r="35" spans="1:18" x14ac:dyDescent="0.2">
      <c r="A35" s="20"/>
      <c r="B35" s="30"/>
      <c r="C35" s="20" t="s">
        <v>93</v>
      </c>
      <c r="E35" s="95">
        <v>221</v>
      </c>
      <c r="F35" s="95">
        <v>280</v>
      </c>
      <c r="G35" s="95">
        <v>107</v>
      </c>
      <c r="H35" s="80">
        <f>G35/F35</f>
        <v>0.38214285714285712</v>
      </c>
      <c r="I35" s="94">
        <v>0.50319999999999998</v>
      </c>
      <c r="J35" s="72"/>
      <c r="K35" s="100">
        <v>-43256.758016165113</v>
      </c>
      <c r="L35" s="92">
        <f>-K35</f>
        <v>43256.758016165113</v>
      </c>
      <c r="M35" s="91"/>
      <c r="O35" s="90">
        <f>L35*$L$122</f>
        <v>32602.703559569902</v>
      </c>
      <c r="P35" s="82"/>
    </row>
    <row r="36" spans="1:18" x14ac:dyDescent="0.2">
      <c r="A36" s="20"/>
      <c r="B36" s="30"/>
      <c r="C36" s="48" t="s">
        <v>49</v>
      </c>
      <c r="E36" s="89">
        <f>SUM(E30:E35)</f>
        <v>1475.2</v>
      </c>
      <c r="F36" s="88"/>
      <c r="G36" s="88"/>
      <c r="H36" s="80"/>
      <c r="I36" s="79"/>
      <c r="J36" s="87">
        <f>SUM(J31:J34)</f>
        <v>172985</v>
      </c>
      <c r="K36" s="86">
        <f>SUM(K31:K35)</f>
        <v>86237.661983835162</v>
      </c>
      <c r="L36" s="102">
        <f>SUM(L31:L35)</f>
        <v>126316.36801616498</v>
      </c>
      <c r="M36" s="101">
        <f>SUM(M31:M35)</f>
        <v>212554.03000000014</v>
      </c>
      <c r="O36" s="83">
        <f>SUM(O31:O35)</f>
        <v>95204.8935595699</v>
      </c>
      <c r="P36" s="98">
        <f>SUM(P33:P35)</f>
        <v>160202.39000000001</v>
      </c>
      <c r="R36" s="3"/>
    </row>
    <row r="37" spans="1:18" x14ac:dyDescent="0.2">
      <c r="A37" s="20"/>
      <c r="B37" s="30"/>
      <c r="C37" s="48"/>
      <c r="E37" s="89"/>
      <c r="F37" s="88"/>
      <c r="G37" s="88"/>
      <c r="H37" s="80"/>
      <c r="I37" s="79"/>
      <c r="J37" s="87"/>
      <c r="K37" s="86"/>
      <c r="L37" s="85"/>
      <c r="M37" s="84"/>
      <c r="O37" s="90"/>
      <c r="P37" s="82"/>
    </row>
    <row r="38" spans="1:18" x14ac:dyDescent="0.2">
      <c r="A38" s="20" t="s">
        <v>92</v>
      </c>
      <c r="B38" s="30" t="s">
        <v>91</v>
      </c>
      <c r="C38" s="20" t="s">
        <v>90</v>
      </c>
      <c r="D38" s="1">
        <v>1</v>
      </c>
      <c r="E38" s="95">
        <v>229.1</v>
      </c>
      <c r="F38" s="95">
        <v>227</v>
      </c>
      <c r="G38" s="95">
        <v>43.5</v>
      </c>
      <c r="H38" s="80">
        <f>G38/F38</f>
        <v>0.19162995594713655</v>
      </c>
      <c r="I38" s="94">
        <v>0.47110000000000002</v>
      </c>
      <c r="J38" s="87">
        <v>-43362</v>
      </c>
      <c r="K38" s="93">
        <v>-76002.469999999972</v>
      </c>
      <c r="L38" s="92">
        <f>-K38</f>
        <v>76002.469999999972</v>
      </c>
      <c r="M38" s="91"/>
      <c r="O38" s="90">
        <f>ROUND(L38*$L$122,2)</f>
        <v>57283.21</v>
      </c>
      <c r="P38" s="82"/>
    </row>
    <row r="39" spans="1:18" x14ac:dyDescent="0.2">
      <c r="A39" s="20"/>
      <c r="B39" s="30"/>
      <c r="C39" s="20"/>
      <c r="E39" s="95"/>
      <c r="F39" s="95"/>
      <c r="G39" s="95"/>
      <c r="H39" s="80"/>
      <c r="I39" s="94"/>
      <c r="J39" s="87"/>
      <c r="K39" s="93"/>
      <c r="L39" s="92"/>
      <c r="M39" s="91"/>
      <c r="O39" s="90"/>
      <c r="P39" s="82"/>
    </row>
    <row r="40" spans="1:18" x14ac:dyDescent="0.2">
      <c r="A40" s="20" t="s">
        <v>89</v>
      </c>
      <c r="B40" s="30" t="s">
        <v>88</v>
      </c>
      <c r="C40" s="20" t="s">
        <v>87</v>
      </c>
      <c r="E40" s="95">
        <v>34.5</v>
      </c>
      <c r="F40" s="95">
        <v>34</v>
      </c>
      <c r="G40" s="95">
        <v>17</v>
      </c>
      <c r="H40" s="80">
        <f>G40/F40</f>
        <v>0.5</v>
      </c>
      <c r="I40" s="94">
        <v>0.24</v>
      </c>
      <c r="J40" s="87"/>
      <c r="K40" s="93">
        <v>6969.6499999999942</v>
      </c>
      <c r="L40" s="92"/>
      <c r="M40" s="91">
        <f>K40</f>
        <v>6969.6499999999942</v>
      </c>
      <c r="O40" s="90"/>
      <c r="P40" s="82">
        <f>ROUND(M40*$L$122,2)</f>
        <v>5253.04</v>
      </c>
    </row>
    <row r="41" spans="1:18" x14ac:dyDescent="0.2">
      <c r="A41" s="20"/>
      <c r="B41" s="30"/>
      <c r="C41" s="20"/>
      <c r="E41" s="95"/>
      <c r="F41" s="88"/>
      <c r="G41" s="88"/>
      <c r="H41" s="80"/>
      <c r="I41" s="79"/>
      <c r="J41" s="87"/>
      <c r="K41" s="93"/>
      <c r="L41" s="92"/>
      <c r="M41" s="91"/>
      <c r="O41" s="90"/>
      <c r="P41" s="82"/>
    </row>
    <row r="42" spans="1:18" x14ac:dyDescent="0.2">
      <c r="A42" s="20" t="s">
        <v>86</v>
      </c>
      <c r="B42" s="30" t="s">
        <v>85</v>
      </c>
      <c r="C42" s="20" t="s">
        <v>84</v>
      </c>
      <c r="D42" s="1">
        <v>1</v>
      </c>
      <c r="E42" s="95">
        <v>37.1</v>
      </c>
      <c r="F42" s="95">
        <v>36.5</v>
      </c>
      <c r="G42" s="95">
        <v>9.5</v>
      </c>
      <c r="H42" s="80">
        <f>G42/F42</f>
        <v>0.26027397260273971</v>
      </c>
      <c r="I42" s="94">
        <v>0.23449999999999999</v>
      </c>
      <c r="J42" s="87">
        <v>1884</v>
      </c>
      <c r="K42" s="93">
        <v>855.57999999998719</v>
      </c>
      <c r="L42" s="92"/>
      <c r="M42" s="91">
        <f>K42</f>
        <v>855.57999999998719</v>
      </c>
      <c r="O42" s="90"/>
      <c r="P42" s="82">
        <f>ROUND(M42*$L$122,2)</f>
        <v>644.85</v>
      </c>
    </row>
    <row r="43" spans="1:18" x14ac:dyDescent="0.2">
      <c r="A43" s="20"/>
      <c r="B43" s="30"/>
      <c r="C43" s="20"/>
      <c r="E43" s="95"/>
      <c r="F43" s="88"/>
      <c r="G43" s="88"/>
      <c r="H43" s="80"/>
      <c r="I43" s="79"/>
      <c r="J43" s="72"/>
      <c r="K43" s="93"/>
      <c r="L43" s="92"/>
      <c r="M43" s="91"/>
      <c r="O43" s="90"/>
      <c r="P43" s="82"/>
    </row>
    <row r="44" spans="1:18" x14ac:dyDescent="0.2">
      <c r="A44" s="20" t="s">
        <v>83</v>
      </c>
      <c r="B44" s="30" t="s">
        <v>83</v>
      </c>
      <c r="C44" s="20" t="s">
        <v>82</v>
      </c>
      <c r="E44" s="95">
        <v>240.5</v>
      </c>
      <c r="F44" s="95">
        <v>253</v>
      </c>
      <c r="G44" s="95">
        <v>195</v>
      </c>
      <c r="H44" s="80">
        <f>G44/F44</f>
        <v>0.77075098814229248</v>
      </c>
      <c r="I44" s="94">
        <v>0.28010000000000002</v>
      </c>
      <c r="J44" s="72"/>
      <c r="K44" s="100">
        <v>104054.59381222958</v>
      </c>
      <c r="L44" s="92"/>
      <c r="M44" s="91">
        <f>K44</f>
        <v>104054.59381222958</v>
      </c>
      <c r="O44" s="90"/>
      <c r="P44" s="82">
        <f>ROUND(M44*$L$122,2)</f>
        <v>78426.149999999994</v>
      </c>
    </row>
    <row r="45" spans="1:18" x14ac:dyDescent="0.2">
      <c r="A45" s="20"/>
      <c r="B45" s="30"/>
      <c r="C45" s="20" t="s">
        <v>81</v>
      </c>
      <c r="D45" s="1">
        <v>1</v>
      </c>
      <c r="E45" s="95">
        <v>59.8</v>
      </c>
      <c r="F45" s="95">
        <v>57</v>
      </c>
      <c r="G45" s="95">
        <v>25</v>
      </c>
      <c r="H45" s="80">
        <f>G45/F45</f>
        <v>0.43859649122807015</v>
      </c>
      <c r="I45" s="94">
        <v>0.28010000000000002</v>
      </c>
      <c r="J45" s="72">
        <v>2283</v>
      </c>
      <c r="K45" s="93">
        <v>8393.5100000000093</v>
      </c>
      <c r="L45" s="92"/>
      <c r="M45" s="91">
        <f>K45</f>
        <v>8393.5100000000093</v>
      </c>
      <c r="O45" s="90"/>
      <c r="P45" s="82">
        <f>ROUND(M45*$L$122,2)</f>
        <v>6326.2</v>
      </c>
    </row>
    <row r="46" spans="1:18" x14ac:dyDescent="0.2">
      <c r="A46" s="20"/>
      <c r="B46" s="30"/>
      <c r="C46" s="48" t="s">
        <v>49</v>
      </c>
      <c r="E46" s="89">
        <f>SUM(E44:E45)</f>
        <v>300.3</v>
      </c>
      <c r="F46" s="95"/>
      <c r="G46" s="95"/>
      <c r="H46" s="80"/>
      <c r="I46" s="94"/>
      <c r="J46" s="72"/>
      <c r="K46" s="86">
        <f>SUM(K44:K45)</f>
        <v>112448.10381222959</v>
      </c>
      <c r="L46" s="92"/>
      <c r="M46" s="84">
        <f>SUM(M44:M45)</f>
        <v>112448.10381222959</v>
      </c>
      <c r="O46" s="90"/>
      <c r="P46" s="98">
        <f>ROUND(M46*$L$122,2)</f>
        <v>84752.36</v>
      </c>
    </row>
    <row r="47" spans="1:18" x14ac:dyDescent="0.2">
      <c r="A47" s="20"/>
      <c r="B47" s="30"/>
      <c r="C47" s="20"/>
      <c r="E47" s="95"/>
      <c r="F47" s="88"/>
      <c r="G47" s="88"/>
      <c r="H47" s="80"/>
      <c r="I47" s="79"/>
      <c r="J47" s="72"/>
      <c r="K47" s="93"/>
      <c r="L47" s="92"/>
      <c r="M47" s="91"/>
      <c r="O47" s="90"/>
      <c r="P47" s="82"/>
    </row>
    <row r="48" spans="1:18" x14ac:dyDescent="0.2">
      <c r="A48" s="20" t="s">
        <v>80</v>
      </c>
      <c r="B48" s="30" t="s">
        <v>79</v>
      </c>
      <c r="C48" s="20" t="s">
        <v>78</v>
      </c>
      <c r="D48" s="1">
        <v>1</v>
      </c>
      <c r="E48" s="95">
        <v>38.1</v>
      </c>
      <c r="F48" s="95">
        <v>37.5</v>
      </c>
      <c r="G48" s="95">
        <v>25</v>
      </c>
      <c r="H48" s="80">
        <f>G48/F48</f>
        <v>0.66666666666666663</v>
      </c>
      <c r="I48" s="94">
        <v>0.55659999999999998</v>
      </c>
      <c r="J48" s="72">
        <v>62</v>
      </c>
      <c r="K48" s="93">
        <v>3870.3332918778178</v>
      </c>
      <c r="L48" s="92"/>
      <c r="M48" s="91">
        <f>K48</f>
        <v>3870.3332918778178</v>
      </c>
      <c r="O48" s="90"/>
      <c r="P48" s="82">
        <f>ROUND(M48*$L$122,2)</f>
        <v>2917.08</v>
      </c>
    </row>
    <row r="49" spans="1:18" x14ac:dyDescent="0.2">
      <c r="A49" s="20"/>
      <c r="B49" s="30"/>
      <c r="C49" s="20" t="s">
        <v>77</v>
      </c>
      <c r="D49" s="1">
        <v>1</v>
      </c>
      <c r="E49" s="95">
        <v>158.5</v>
      </c>
      <c r="F49" s="95">
        <v>161</v>
      </c>
      <c r="G49" s="95">
        <v>72</v>
      </c>
      <c r="H49" s="80">
        <f>G49/F49</f>
        <v>0.44720496894409939</v>
      </c>
      <c r="I49" s="94">
        <v>0.55659999999999998</v>
      </c>
      <c r="J49" s="72">
        <v>-4995</v>
      </c>
      <c r="K49" s="93">
        <v>-16141.077171584358</v>
      </c>
      <c r="L49" s="92">
        <f>-K49</f>
        <v>16141.077171584358</v>
      </c>
      <c r="M49" s="91"/>
      <c r="O49" s="90">
        <f>ROUND(L49*$L$122,2)</f>
        <v>12165.56</v>
      </c>
      <c r="P49" s="82"/>
    </row>
    <row r="50" spans="1:18" x14ac:dyDescent="0.2">
      <c r="A50" s="20"/>
      <c r="B50" s="30"/>
      <c r="C50" s="48" t="s">
        <v>49</v>
      </c>
      <c r="E50" s="89">
        <f>SUM(E48:E49)</f>
        <v>196.6</v>
      </c>
      <c r="F50" s="88"/>
      <c r="G50" s="88"/>
      <c r="H50" s="80"/>
      <c r="I50" s="79"/>
      <c r="J50" s="87">
        <f>SUM(J48:J49)</f>
        <v>-4933</v>
      </c>
      <c r="K50" s="86">
        <f>SUM(K48:K49)</f>
        <v>-12270.743879706541</v>
      </c>
      <c r="L50" s="85"/>
      <c r="M50" s="84"/>
      <c r="O50" s="83"/>
      <c r="P50" s="82"/>
    </row>
    <row r="51" spans="1:18" x14ac:dyDescent="0.2">
      <c r="A51" s="20"/>
      <c r="B51" s="30"/>
      <c r="C51" s="20"/>
      <c r="E51" s="95"/>
      <c r="F51" s="88"/>
      <c r="G51" s="88"/>
      <c r="H51" s="80"/>
      <c r="I51" s="79"/>
      <c r="J51" s="72"/>
      <c r="K51" s="93"/>
      <c r="L51" s="92"/>
      <c r="M51" s="91"/>
      <c r="O51" s="90"/>
      <c r="P51" s="82"/>
    </row>
    <row r="52" spans="1:18" x14ac:dyDescent="0.2">
      <c r="A52" s="20" t="s">
        <v>76</v>
      </c>
      <c r="B52" s="30" t="s">
        <v>75</v>
      </c>
      <c r="C52" s="20" t="s">
        <v>74</v>
      </c>
      <c r="D52" s="1">
        <v>1</v>
      </c>
      <c r="E52" s="95">
        <v>18</v>
      </c>
      <c r="F52" s="95">
        <v>19</v>
      </c>
      <c r="G52" s="95">
        <v>17</v>
      </c>
      <c r="H52" s="80">
        <f>G52/F52</f>
        <v>0.89473684210526316</v>
      </c>
      <c r="I52" s="94">
        <v>0.50409999999999999</v>
      </c>
      <c r="J52" s="87">
        <v>8250</v>
      </c>
      <c r="K52" s="93">
        <v>6427.1699999999983</v>
      </c>
      <c r="L52" s="92"/>
      <c r="M52" s="91">
        <f>K52</f>
        <v>6427.1699999999983</v>
      </c>
      <c r="O52" s="90"/>
      <c r="P52" s="82">
        <f>ROUND(M52*$L$122,2)</f>
        <v>4844.17</v>
      </c>
    </row>
    <row r="53" spans="1:18" x14ac:dyDescent="0.2">
      <c r="A53" s="20"/>
      <c r="B53" s="30"/>
      <c r="C53" s="20" t="s">
        <v>73</v>
      </c>
      <c r="E53" s="95">
        <v>154</v>
      </c>
      <c r="F53" s="95">
        <v>170</v>
      </c>
      <c r="G53" s="95">
        <v>96</v>
      </c>
      <c r="H53" s="80">
        <f>G53/F53</f>
        <v>0.56470588235294117</v>
      </c>
      <c r="I53" s="94">
        <v>0.50409999999999999</v>
      </c>
      <c r="J53" s="87"/>
      <c r="K53" s="100">
        <v>7440.4907674214337</v>
      </c>
      <c r="L53" s="92"/>
      <c r="M53" s="91">
        <f>K53</f>
        <v>7440.4907674214337</v>
      </c>
      <c r="O53" s="90"/>
      <c r="P53" s="82">
        <f>ROUND(M53*$L$122,2)</f>
        <v>5607.91</v>
      </c>
    </row>
    <row r="54" spans="1:18" x14ac:dyDescent="0.2">
      <c r="A54" s="20"/>
      <c r="B54" s="30"/>
      <c r="C54" s="48" t="s">
        <v>49</v>
      </c>
      <c r="E54" s="89">
        <f>SUM(E52:E53)</f>
        <v>172</v>
      </c>
      <c r="F54" s="95"/>
      <c r="G54" s="95"/>
      <c r="H54" s="80"/>
      <c r="I54" s="94"/>
      <c r="J54" s="87"/>
      <c r="K54" s="86">
        <f>SUM(K52:K53)</f>
        <v>13867.660767421432</v>
      </c>
      <c r="L54" s="95"/>
      <c r="M54" s="99">
        <f>SUM(M52:M53)</f>
        <v>13867.660767421432</v>
      </c>
      <c r="O54" s="90"/>
      <c r="P54" s="98">
        <f>ROUND(M54*$L$122,2)</f>
        <v>10452.08</v>
      </c>
      <c r="R54" s="97"/>
    </row>
    <row r="55" spans="1:18" x14ac:dyDescent="0.2">
      <c r="A55" s="20"/>
      <c r="B55" s="30"/>
      <c r="C55" s="20"/>
      <c r="E55" s="95"/>
      <c r="F55" s="88"/>
      <c r="G55" s="88"/>
      <c r="H55" s="80"/>
      <c r="I55" s="79"/>
      <c r="J55" s="87"/>
      <c r="K55" s="93"/>
      <c r="L55" s="92"/>
      <c r="M55" s="91"/>
      <c r="O55" s="90"/>
      <c r="P55" s="82"/>
    </row>
    <row r="56" spans="1:18" x14ac:dyDescent="0.2">
      <c r="A56" s="20"/>
      <c r="B56" s="30" t="s">
        <v>72</v>
      </c>
      <c r="C56" s="20" t="s">
        <v>71</v>
      </c>
      <c r="D56" s="1">
        <v>1</v>
      </c>
      <c r="E56" s="95">
        <v>36.1</v>
      </c>
      <c r="F56" s="95">
        <v>29.5</v>
      </c>
      <c r="G56" s="95">
        <v>18</v>
      </c>
      <c r="H56" s="80">
        <f>G56/F56</f>
        <v>0.61016949152542377</v>
      </c>
      <c r="I56" s="94">
        <v>0.46079999999999999</v>
      </c>
      <c r="J56" s="87">
        <v>7043</v>
      </c>
      <c r="K56" s="93">
        <v>6167.5599999999977</v>
      </c>
      <c r="L56" s="92"/>
      <c r="M56" s="91">
        <f>K56</f>
        <v>6167.5599999999977</v>
      </c>
      <c r="O56" s="90"/>
      <c r="P56" s="82">
        <f>ROUND(M56*$L$122,2)</f>
        <v>4648.5</v>
      </c>
      <c r="R56" s="3"/>
    </row>
    <row r="57" spans="1:18" x14ac:dyDescent="0.2">
      <c r="A57" s="20"/>
      <c r="B57" s="30"/>
      <c r="C57" s="20"/>
      <c r="E57" s="95"/>
      <c r="F57" s="88"/>
      <c r="G57" s="88"/>
      <c r="H57" s="80"/>
      <c r="I57" s="79"/>
      <c r="J57" s="72"/>
      <c r="K57" s="93"/>
      <c r="L57" s="92"/>
      <c r="M57" s="91"/>
      <c r="O57" s="90"/>
      <c r="P57" s="82"/>
    </row>
    <row r="58" spans="1:18" x14ac:dyDescent="0.2">
      <c r="A58" s="20" t="s">
        <v>70</v>
      </c>
      <c r="B58" s="30" t="s">
        <v>69</v>
      </c>
      <c r="C58" s="20" t="s">
        <v>68</v>
      </c>
      <c r="D58" s="1">
        <v>1</v>
      </c>
      <c r="E58" s="95">
        <v>21.6</v>
      </c>
      <c r="F58" s="95">
        <v>21.5</v>
      </c>
      <c r="G58" s="95">
        <v>8</v>
      </c>
      <c r="H58" s="80">
        <f>G58/F58</f>
        <v>0.37209302325581395</v>
      </c>
      <c r="I58" s="94">
        <v>0.42</v>
      </c>
      <c r="J58" s="72">
        <v>787</v>
      </c>
      <c r="K58" s="93">
        <v>-1013.9100000000035</v>
      </c>
      <c r="L58" s="92">
        <f>-K58</f>
        <v>1013.9100000000035</v>
      </c>
      <c r="M58" s="91"/>
      <c r="O58" s="90">
        <f>ROUND(L58*$L$122,2)</f>
        <v>764.19</v>
      </c>
      <c r="P58" s="82"/>
    </row>
    <row r="59" spans="1:18" x14ac:dyDescent="0.2">
      <c r="A59" s="20"/>
      <c r="B59" s="30"/>
      <c r="C59" s="20" t="s">
        <v>67</v>
      </c>
      <c r="D59" s="1">
        <v>1</v>
      </c>
      <c r="E59" s="95">
        <v>111.7</v>
      </c>
      <c r="F59" s="95">
        <v>103.5</v>
      </c>
      <c r="G59" s="95">
        <v>50</v>
      </c>
      <c r="H59" s="80">
        <f>G59/F59</f>
        <v>0.48309178743961351</v>
      </c>
      <c r="I59" s="94">
        <v>0.42</v>
      </c>
      <c r="J59" s="72">
        <v>10044</v>
      </c>
      <c r="K59" s="93">
        <v>6906.359999999986</v>
      </c>
      <c r="L59" s="92"/>
      <c r="M59" s="91">
        <f>K59</f>
        <v>6906.359999999986</v>
      </c>
      <c r="O59" s="90"/>
      <c r="P59" s="82">
        <f>ROUND(M59*$L$122,2)</f>
        <v>5205.34</v>
      </c>
    </row>
    <row r="60" spans="1:18" x14ac:dyDescent="0.2">
      <c r="A60" s="20"/>
      <c r="B60" s="30"/>
      <c r="C60" s="48" t="s">
        <v>49</v>
      </c>
      <c r="E60" s="89">
        <f>SUM(E58:E59)</f>
        <v>133.30000000000001</v>
      </c>
      <c r="F60" s="88"/>
      <c r="G60" s="88"/>
      <c r="H60" s="80"/>
      <c r="I60" s="79"/>
      <c r="J60" s="87">
        <f>SUM(J58:J59)</f>
        <v>10831</v>
      </c>
      <c r="K60" s="86">
        <f>SUM(K58:K59)</f>
        <v>5892.4499999999825</v>
      </c>
      <c r="L60" s="85"/>
      <c r="M60" s="84"/>
      <c r="O60" s="90"/>
      <c r="P60" s="82"/>
    </row>
    <row r="61" spans="1:18" x14ac:dyDescent="0.2">
      <c r="A61" s="20"/>
      <c r="B61" s="30"/>
      <c r="C61" s="20"/>
      <c r="E61" s="95"/>
      <c r="F61" s="88"/>
      <c r="G61" s="88"/>
      <c r="H61" s="80"/>
      <c r="I61" s="79"/>
      <c r="J61" s="72"/>
      <c r="K61" s="93"/>
      <c r="L61" s="92"/>
      <c r="M61" s="91"/>
      <c r="O61" s="90"/>
      <c r="P61" s="82"/>
    </row>
    <row r="62" spans="1:18" x14ac:dyDescent="0.2">
      <c r="A62" s="20" t="s">
        <v>66</v>
      </c>
      <c r="B62" s="30" t="s">
        <v>65</v>
      </c>
      <c r="C62" s="20" t="s">
        <v>64</v>
      </c>
      <c r="D62" s="1">
        <v>1</v>
      </c>
      <c r="E62" s="95">
        <v>131.80000000000001</v>
      </c>
      <c r="F62" s="95">
        <v>130</v>
      </c>
      <c r="G62" s="95">
        <v>25.5</v>
      </c>
      <c r="H62" s="80">
        <f>G62/F62</f>
        <v>0.19615384615384615</v>
      </c>
      <c r="I62" s="94">
        <v>0.63260000000000005</v>
      </c>
      <c r="J62" s="87">
        <v>-48074</v>
      </c>
      <c r="K62" s="93">
        <v>-56408.279999999912</v>
      </c>
      <c r="L62" s="92">
        <f>-K62</f>
        <v>56408.279999999912</v>
      </c>
      <c r="M62" s="84"/>
      <c r="O62" s="90">
        <f>ROUND(L62*$L$122,2)</f>
        <v>42515.03</v>
      </c>
      <c r="P62" s="82"/>
    </row>
    <row r="63" spans="1:18" x14ac:dyDescent="0.2">
      <c r="A63" s="20"/>
      <c r="B63" s="30"/>
      <c r="C63" s="20"/>
      <c r="E63" s="95"/>
      <c r="F63" s="88"/>
      <c r="G63" s="88"/>
      <c r="H63" s="80"/>
      <c r="I63" s="79"/>
      <c r="J63" s="72"/>
      <c r="K63" s="93"/>
      <c r="L63" s="92"/>
      <c r="M63" s="91"/>
      <c r="O63" s="90"/>
      <c r="P63" s="82"/>
    </row>
    <row r="64" spans="1:18" x14ac:dyDescent="0.2">
      <c r="A64" s="20" t="s">
        <v>63</v>
      </c>
      <c r="B64" s="30" t="s">
        <v>62</v>
      </c>
      <c r="C64" s="20" t="s">
        <v>61</v>
      </c>
      <c r="D64" s="1">
        <v>1</v>
      </c>
      <c r="E64" s="95">
        <v>1065.5999999999999</v>
      </c>
      <c r="F64" s="95">
        <v>1058</v>
      </c>
      <c r="G64" s="95">
        <v>665</v>
      </c>
      <c r="H64" s="80">
        <f>G64/F64</f>
        <v>0.62854442344045369</v>
      </c>
      <c r="I64" s="94">
        <v>0.65629999999999999</v>
      </c>
      <c r="J64" s="72">
        <v>-3947.7679999999841</v>
      </c>
      <c r="K64" s="93">
        <v>-31142.480000000447</v>
      </c>
      <c r="L64" s="92">
        <f>-K64</f>
        <v>31142.480000000447</v>
      </c>
      <c r="M64" s="91"/>
      <c r="O64" s="90">
        <f>ROUND(L64*$L$122,2)</f>
        <v>23472.15</v>
      </c>
      <c r="P64" s="82"/>
    </row>
    <row r="65" spans="1:16" x14ac:dyDescent="0.2">
      <c r="A65" s="20"/>
      <c r="B65" s="30"/>
      <c r="C65" s="20" t="s">
        <v>60</v>
      </c>
      <c r="D65" s="1">
        <v>1</v>
      </c>
      <c r="E65" s="95">
        <v>424</v>
      </c>
      <c r="F65" s="95">
        <v>420</v>
      </c>
      <c r="G65" s="95">
        <v>198.5</v>
      </c>
      <c r="H65" s="80">
        <f>G65/F65</f>
        <v>0.47261904761904761</v>
      </c>
      <c r="I65" s="94">
        <v>0.65629999999999999</v>
      </c>
      <c r="J65" s="72">
        <v>-92430.237999999983</v>
      </c>
      <c r="K65" s="93">
        <v>-81974.169999999925</v>
      </c>
      <c r="L65" s="92">
        <f>-K65</f>
        <v>81974.169999999925</v>
      </c>
      <c r="M65" s="91"/>
      <c r="O65" s="90">
        <f>ROUND(L65*$L$122,2)</f>
        <v>61784.09</v>
      </c>
      <c r="P65" s="82"/>
    </row>
    <row r="66" spans="1:16" x14ac:dyDescent="0.2">
      <c r="A66" s="20"/>
      <c r="B66" s="30"/>
      <c r="C66" s="48" t="s">
        <v>49</v>
      </c>
      <c r="E66" s="89">
        <f>SUM(E64:E65)</f>
        <v>1489.6</v>
      </c>
      <c r="F66" s="88"/>
      <c r="G66" s="88"/>
      <c r="H66" s="80"/>
      <c r="I66" s="79"/>
      <c r="J66" s="87">
        <f>SUM(J64:J65)</f>
        <v>-96378.005999999965</v>
      </c>
      <c r="K66" s="86">
        <f>SUM(K64:K65)</f>
        <v>-113116.65000000037</v>
      </c>
      <c r="L66" s="85">
        <f>SUM(L64:L65)</f>
        <v>113116.65000000037</v>
      </c>
      <c r="M66" s="84"/>
      <c r="O66" s="83">
        <f>ROUND(L66*$L$122,2)</f>
        <v>85256.24</v>
      </c>
      <c r="P66" s="82"/>
    </row>
    <row r="67" spans="1:16" x14ac:dyDescent="0.2">
      <c r="A67" s="20"/>
      <c r="B67" s="30"/>
      <c r="C67" s="20"/>
      <c r="E67" s="95"/>
      <c r="F67" s="88"/>
      <c r="G67" s="88"/>
      <c r="H67" s="80"/>
      <c r="I67" s="79"/>
      <c r="J67" s="72"/>
      <c r="K67" s="93"/>
      <c r="L67" s="92"/>
      <c r="M67" s="91"/>
      <c r="O67" s="90"/>
      <c r="P67" s="82"/>
    </row>
    <row r="68" spans="1:16" x14ac:dyDescent="0.2">
      <c r="A68" s="20" t="s">
        <v>59</v>
      </c>
      <c r="B68" s="30" t="s">
        <v>58</v>
      </c>
      <c r="C68" s="20" t="s">
        <v>57</v>
      </c>
      <c r="D68" s="1">
        <v>1</v>
      </c>
      <c r="E68" s="95">
        <v>88.6</v>
      </c>
      <c r="F68" s="95">
        <v>88</v>
      </c>
      <c r="G68" s="95">
        <v>48</v>
      </c>
      <c r="H68" s="80">
        <f>G68/F68</f>
        <v>0.54545454545454541</v>
      </c>
      <c r="I68" s="94">
        <v>0.45090000000000002</v>
      </c>
      <c r="J68" s="87">
        <v>-21929</v>
      </c>
      <c r="K68" s="93">
        <v>11560.04999999993</v>
      </c>
      <c r="L68" s="92"/>
      <c r="M68" s="91">
        <f>K68</f>
        <v>11560.04999999993</v>
      </c>
      <c r="O68" s="90"/>
      <c r="P68" s="82">
        <f>ROUND(M68*$L$122,2)</f>
        <v>8712.83</v>
      </c>
    </row>
    <row r="69" spans="1:16" x14ac:dyDescent="0.2">
      <c r="A69" s="20"/>
      <c r="B69" s="30"/>
      <c r="C69" s="20"/>
      <c r="E69" s="95"/>
      <c r="F69" s="88"/>
      <c r="G69" s="88"/>
      <c r="H69" s="80"/>
      <c r="I69" s="79"/>
      <c r="J69" s="72"/>
      <c r="K69" s="93"/>
      <c r="L69" s="92"/>
      <c r="M69" s="91"/>
      <c r="O69" s="90"/>
      <c r="P69" s="82"/>
    </row>
    <row r="70" spans="1:16" x14ac:dyDescent="0.2">
      <c r="A70" s="20" t="s">
        <v>56</v>
      </c>
      <c r="B70" s="30" t="s">
        <v>55</v>
      </c>
      <c r="C70" s="20" t="s">
        <v>54</v>
      </c>
      <c r="D70" s="1">
        <v>1</v>
      </c>
      <c r="E70" s="95">
        <v>154.9</v>
      </c>
      <c r="F70" s="95">
        <v>153.5</v>
      </c>
      <c r="G70" s="95">
        <v>11</v>
      </c>
      <c r="H70" s="80">
        <f>G70/F70</f>
        <v>7.1661237785016291E-2</v>
      </c>
      <c r="I70" s="96">
        <v>0.42370000000000002</v>
      </c>
      <c r="J70" s="87">
        <v>-36723</v>
      </c>
      <c r="K70" s="93">
        <v>-46847.449999999953</v>
      </c>
      <c r="L70" s="92">
        <f>-K70</f>
        <v>46847.449999999953</v>
      </c>
      <c r="M70" s="84"/>
      <c r="O70" s="90">
        <f>ROUND(L70*$L$122,2)</f>
        <v>35309.019999999997</v>
      </c>
      <c r="P70" s="82"/>
    </row>
    <row r="71" spans="1:16" x14ac:dyDescent="0.2">
      <c r="A71" s="20"/>
      <c r="B71" s="30"/>
      <c r="C71" s="20"/>
      <c r="E71" s="95"/>
      <c r="F71" s="88"/>
      <c r="G71" s="88"/>
      <c r="H71" s="80"/>
      <c r="I71" s="80"/>
      <c r="J71" s="72"/>
      <c r="K71" s="93"/>
      <c r="L71" s="92"/>
      <c r="M71" s="91"/>
      <c r="O71" s="90"/>
      <c r="P71" s="82"/>
    </row>
    <row r="72" spans="1:16" x14ac:dyDescent="0.2">
      <c r="A72" s="20"/>
      <c r="B72" s="30" t="s">
        <v>53</v>
      </c>
      <c r="C72" s="20" t="s">
        <v>52</v>
      </c>
      <c r="D72" s="1">
        <v>1</v>
      </c>
      <c r="E72" s="95">
        <v>1373.5</v>
      </c>
      <c r="F72" s="95">
        <v>1446.5</v>
      </c>
      <c r="G72" s="95">
        <v>230</v>
      </c>
      <c r="H72" s="80">
        <f>G72/F72</f>
        <v>0.15900449360525407</v>
      </c>
      <c r="I72" s="94">
        <v>0.6048</v>
      </c>
      <c r="J72" s="72">
        <v>-521138</v>
      </c>
      <c r="K72" s="93">
        <v>-627933.48000000045</v>
      </c>
      <c r="L72" s="92">
        <f>-K72</f>
        <v>627933.48000000045</v>
      </c>
      <c r="M72" s="91"/>
      <c r="O72" s="90">
        <f>ROUND(L72*$L$122,2)</f>
        <v>473274.7</v>
      </c>
      <c r="P72" s="82"/>
    </row>
    <row r="73" spans="1:16" x14ac:dyDescent="0.2">
      <c r="A73" s="20"/>
      <c r="B73" s="30"/>
      <c r="C73" s="20" t="s">
        <v>51</v>
      </c>
      <c r="D73" s="1">
        <v>1</v>
      </c>
      <c r="E73" s="95">
        <v>1716.2</v>
      </c>
      <c r="F73" s="95">
        <v>1707.5</v>
      </c>
      <c r="G73" s="95">
        <v>419.5</v>
      </c>
      <c r="H73" s="80">
        <f>G73/F73</f>
        <v>0.24568081991215227</v>
      </c>
      <c r="I73" s="94">
        <v>0.6048</v>
      </c>
      <c r="J73" s="72">
        <v>-132325</v>
      </c>
      <c r="K73" s="93">
        <v>-632141.06000000052</v>
      </c>
      <c r="L73" s="92">
        <f>-K73</f>
        <v>632141.06000000052</v>
      </c>
      <c r="M73" s="91"/>
      <c r="O73" s="90">
        <f>ROUND(L73*$L$122,2)</f>
        <v>476445.96</v>
      </c>
      <c r="P73" s="82"/>
    </row>
    <row r="74" spans="1:16" x14ac:dyDescent="0.2">
      <c r="A74" s="20"/>
      <c r="B74" s="30"/>
      <c r="C74" s="20" t="s">
        <v>50</v>
      </c>
      <c r="D74" s="1">
        <v>1</v>
      </c>
      <c r="E74" s="95">
        <v>491.5</v>
      </c>
      <c r="F74" s="95">
        <v>493</v>
      </c>
      <c r="G74" s="95">
        <v>26</v>
      </c>
      <c r="H74" s="80">
        <f>G74/F74</f>
        <v>5.2738336713995942E-2</v>
      </c>
      <c r="I74" s="94">
        <v>0.6048</v>
      </c>
      <c r="J74" s="72">
        <v>-440925</v>
      </c>
      <c r="K74" s="93">
        <v>-278231.20999999996</v>
      </c>
      <c r="L74" s="92">
        <f>-K74</f>
        <v>278231.20999999996</v>
      </c>
      <c r="M74" s="91"/>
      <c r="O74" s="90">
        <f>ROUND(L74*$L$122,2)</f>
        <v>209703.41</v>
      </c>
      <c r="P74" s="82"/>
    </row>
    <row r="75" spans="1:16" x14ac:dyDescent="0.2">
      <c r="A75" s="20"/>
      <c r="B75" s="30"/>
      <c r="C75" s="48" t="s">
        <v>49</v>
      </c>
      <c r="E75" s="89">
        <f>SUM(E72:E74)</f>
        <v>3581.2</v>
      </c>
      <c r="F75" s="88"/>
      <c r="G75" s="88"/>
      <c r="H75" s="80"/>
      <c r="I75" s="79"/>
      <c r="J75" s="87">
        <f>SUM(J72:J74)</f>
        <v>-1094388</v>
      </c>
      <c r="K75" s="86">
        <f>SUM(K72:K74)</f>
        <v>-1538305.7500000009</v>
      </c>
      <c r="L75" s="85">
        <f>SUM(L72:L74)</f>
        <v>1538305.7500000009</v>
      </c>
      <c r="M75" s="84"/>
      <c r="O75" s="83">
        <f>ROUND(L75*$L$122,2)</f>
        <v>1159424.07</v>
      </c>
      <c r="P75" s="82"/>
    </row>
    <row r="76" spans="1:16" x14ac:dyDescent="0.2">
      <c r="A76" s="20"/>
      <c r="B76" s="30"/>
      <c r="C76" s="20"/>
      <c r="E76" s="81"/>
      <c r="H76" s="80"/>
      <c r="I76" s="79"/>
      <c r="J76" s="72"/>
      <c r="K76" s="78"/>
      <c r="L76" s="77"/>
      <c r="M76" s="76"/>
      <c r="O76" s="20"/>
      <c r="P76" s="30"/>
    </row>
    <row r="77" spans="1:16" ht="10.5" customHeight="1" thickBot="1" x14ac:dyDescent="0.25">
      <c r="A77" s="68"/>
      <c r="B77" s="67"/>
      <c r="C77" s="68"/>
      <c r="D77" s="24"/>
      <c r="E77" s="75"/>
      <c r="F77" s="24"/>
      <c r="G77" s="24"/>
      <c r="H77" s="74"/>
      <c r="I77" s="73"/>
      <c r="J77" s="72"/>
      <c r="K77" s="71"/>
      <c r="L77" s="70"/>
      <c r="M77" s="69"/>
      <c r="O77" s="68"/>
      <c r="P77" s="67"/>
    </row>
    <row r="78" spans="1:16" ht="13.5" thickBot="1" x14ac:dyDescent="0.25">
      <c r="A78" s="17" t="s">
        <v>48</v>
      </c>
      <c r="B78" s="16"/>
      <c r="C78" s="15"/>
      <c r="D78" s="13"/>
      <c r="E78" s="14"/>
      <c r="F78" s="13"/>
      <c r="G78" s="13"/>
      <c r="H78" s="12"/>
      <c r="I78" s="12"/>
      <c r="J78" s="66" t="e">
        <f>#REF!+#REF!+#REF!+#REF!+#REF!+J8+#REF!+#REF!+#REF!+#REF!+#REF!+J25+#REF!+#REF!+#REF!+#REF!+J36+#REF!+#REF!+#REF!+#REF!+#REF!+J38+#REF!+#REF!+J42+#REF!+#REF!+#REF!+#REF!+J50+J52+J56+J60+#REF!+J62+J66+#REF!+#REF!+J68+J75+#REF!+J70+#REF!</f>
        <v>#REF!</v>
      </c>
      <c r="K78" s="65">
        <f>K6+K8+K12+K25+K29+K36+K38+K40+K42+K46+K50+K54+K56+K60+K62+K66+K68+K70+K75</f>
        <v>-2491079.0948327417</v>
      </c>
      <c r="L78" s="64">
        <f>L6+L8+L25+L29+L36+L38+L49+L58+L62+L66+L70+L75</f>
        <v>3448764.0628459314</v>
      </c>
      <c r="M78" s="63">
        <f>M12+M25+M36+M40+M42+M46+M48+M54+M56+M59+M68</f>
        <v>957684.96801318997</v>
      </c>
      <c r="O78" s="64">
        <f>O6+O8+O25+O29+O36+O38+O49+O58+O62+O66+O70+O75</f>
        <v>2599340.2535595698</v>
      </c>
      <c r="P78" s="63">
        <f>P12+P25+P36+P40+P42+P46+P48+P54+P56+P59+P68</f>
        <v>721809.0399999998</v>
      </c>
    </row>
    <row r="79" spans="1:16" ht="17.25" customHeight="1" x14ac:dyDescent="0.2">
      <c r="E79" s="62"/>
      <c r="J79" s="6"/>
      <c r="K79" s="6"/>
      <c r="L79" s="6"/>
      <c r="M79" s="6"/>
    </row>
    <row r="80" spans="1:16" hidden="1" x14ac:dyDescent="0.2">
      <c r="B80" s="1">
        <f>0.35*150</f>
        <v>52.5</v>
      </c>
      <c r="C80" s="1">
        <f>132</f>
        <v>132</v>
      </c>
      <c r="J80" s="6"/>
    </row>
    <row r="81" spans="1:16" hidden="1" x14ac:dyDescent="0.2">
      <c r="B81" s="1">
        <v>150</v>
      </c>
      <c r="C81" s="1">
        <f>C80*0.65</f>
        <v>85.8</v>
      </c>
      <c r="J81" s="6"/>
    </row>
    <row r="82" spans="1:16" hidden="1" x14ac:dyDescent="0.2">
      <c r="B82" s="1">
        <f>B81-B80</f>
        <v>97.5</v>
      </c>
      <c r="C82" s="1">
        <f>86*450</f>
        <v>38700</v>
      </c>
      <c r="J82" s="6"/>
    </row>
    <row r="83" spans="1:16" hidden="1" x14ac:dyDescent="0.2">
      <c r="B83" s="1">
        <f>B82*450</f>
        <v>43875</v>
      </c>
      <c r="C83" s="1">
        <f>C82*0.25</f>
        <v>9675</v>
      </c>
      <c r="J83" s="6"/>
    </row>
    <row r="84" spans="1:16" hidden="1" x14ac:dyDescent="0.2">
      <c r="J84" s="6"/>
      <c r="K84" s="6"/>
      <c r="L84" s="6"/>
      <c r="M84" s="6"/>
    </row>
    <row r="85" spans="1:16" x14ac:dyDescent="0.2">
      <c r="J85" s="6"/>
      <c r="K85" s="6"/>
      <c r="L85" s="6"/>
      <c r="M85" s="6"/>
    </row>
    <row r="86" spans="1:16" x14ac:dyDescent="0.2">
      <c r="J86" s="6"/>
      <c r="K86" s="6"/>
      <c r="L86" s="6"/>
      <c r="M86" s="6"/>
    </row>
    <row r="87" spans="1:16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</row>
    <row r="88" spans="1:16" x14ac:dyDescent="0.2">
      <c r="A88" s="61" t="s">
        <v>47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89" spans="1:16" hidden="1" x14ac:dyDescent="0.2">
      <c r="A89" s="61" t="s">
        <v>46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</row>
    <row r="90" spans="1:16" x14ac:dyDescent="0.2">
      <c r="A90" s="61" t="s">
        <v>45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1:16" ht="13.5" thickBo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6" ht="39" thickBot="1" x14ac:dyDescent="0.25">
      <c r="A92" s="17" t="s">
        <v>44</v>
      </c>
      <c r="B92" s="60" t="s">
        <v>43</v>
      </c>
      <c r="C92" s="59" t="s">
        <v>42</v>
      </c>
      <c r="D92" s="58" t="s">
        <v>41</v>
      </c>
      <c r="E92" s="56" t="s">
        <v>40</v>
      </c>
      <c r="F92" s="56" t="s">
        <v>39</v>
      </c>
      <c r="G92" s="57" t="s">
        <v>38</v>
      </c>
      <c r="H92" s="56" t="s">
        <v>37</v>
      </c>
      <c r="I92" s="54" t="s">
        <v>36</v>
      </c>
      <c r="J92" s="54" t="s">
        <v>35</v>
      </c>
      <c r="K92" s="56" t="s">
        <v>34</v>
      </c>
      <c r="L92" s="55" t="s">
        <v>33</v>
      </c>
      <c r="M92" s="54" t="s">
        <v>32</v>
      </c>
      <c r="P92" s="53" t="s">
        <v>32</v>
      </c>
    </row>
    <row r="93" spans="1:16" ht="43.5" customHeight="1" thickBot="1" x14ac:dyDescent="0.25">
      <c r="A93" s="48"/>
      <c r="B93" s="30"/>
      <c r="C93" s="52"/>
      <c r="D93" s="45"/>
      <c r="E93" s="42"/>
      <c r="F93" s="42"/>
      <c r="G93" s="44"/>
      <c r="H93" s="42"/>
      <c r="I93" s="35"/>
      <c r="J93" s="42"/>
      <c r="K93" s="41"/>
      <c r="L93" s="40"/>
      <c r="M93" s="43"/>
      <c r="P93" s="51"/>
    </row>
    <row r="94" spans="1:16" x14ac:dyDescent="0.2">
      <c r="A94" s="1" t="s">
        <v>31</v>
      </c>
      <c r="B94" s="30" t="s">
        <v>30</v>
      </c>
      <c r="C94" s="50" t="s">
        <v>29</v>
      </c>
      <c r="E94" s="31">
        <v>759.2</v>
      </c>
      <c r="F94" s="44"/>
      <c r="G94" s="44"/>
      <c r="H94" s="36">
        <v>0.74490000000000001</v>
      </c>
      <c r="I94" s="35">
        <v>0.79339999999999999</v>
      </c>
      <c r="J94" s="42"/>
      <c r="K94" s="41">
        <v>-68805.52</v>
      </c>
      <c r="L94" s="40"/>
      <c r="M94" s="19">
        <f>ROUND(-K94*0.5,2)</f>
        <v>34402.76</v>
      </c>
      <c r="P94" s="49">
        <f>ROUND(M94*$L$122,2)</f>
        <v>25929.43</v>
      </c>
    </row>
    <row r="95" spans="1:16" x14ac:dyDescent="0.2">
      <c r="A95" s="20"/>
      <c r="B95" s="30" t="s">
        <v>28</v>
      </c>
      <c r="C95" s="34" t="s">
        <v>27</v>
      </c>
      <c r="E95" s="31">
        <v>279</v>
      </c>
      <c r="F95" s="44"/>
      <c r="G95" s="44"/>
      <c r="H95" s="36">
        <v>0.36919999999999997</v>
      </c>
      <c r="I95" s="35">
        <v>0.73099999999999998</v>
      </c>
      <c r="J95" s="42"/>
      <c r="K95" s="41">
        <v>-121824.55</v>
      </c>
      <c r="L95" s="40"/>
      <c r="M95" s="19">
        <f>ROUND(-K95*0.5,2)</f>
        <v>60912.28</v>
      </c>
      <c r="P95" s="18">
        <f>ROUND(M95*$L$122,2)</f>
        <v>45909.71</v>
      </c>
    </row>
    <row r="96" spans="1:16" x14ac:dyDescent="0.2">
      <c r="A96" s="48"/>
      <c r="B96" s="47"/>
      <c r="C96" s="46"/>
      <c r="D96" s="45"/>
      <c r="E96" s="42"/>
      <c r="F96" s="44"/>
      <c r="G96" s="44"/>
      <c r="H96" s="42"/>
      <c r="I96" s="43"/>
      <c r="J96" s="42"/>
      <c r="K96" s="41"/>
      <c r="L96" s="40"/>
      <c r="M96" s="19"/>
      <c r="P96" s="18"/>
    </row>
    <row r="97" spans="1:16" x14ac:dyDescent="0.2">
      <c r="A97" s="34" t="s">
        <v>26</v>
      </c>
      <c r="B97" s="33" t="s">
        <v>26</v>
      </c>
      <c r="C97" s="32" t="s">
        <v>25</v>
      </c>
      <c r="E97" s="31">
        <v>278</v>
      </c>
      <c r="F97" s="44"/>
      <c r="G97" s="44"/>
      <c r="H97" s="36">
        <v>8.7099999999999997E-2</v>
      </c>
      <c r="I97" s="35">
        <v>0.34010000000000001</v>
      </c>
      <c r="J97" s="42"/>
      <c r="K97" s="41">
        <v>-64676.7</v>
      </c>
      <c r="L97" s="40"/>
      <c r="M97" s="19">
        <f>ROUND(-K97*0.5,2)</f>
        <v>32338.35</v>
      </c>
      <c r="P97" s="18">
        <f>ROUND(M97*$L$122,2)</f>
        <v>24373.48</v>
      </c>
    </row>
    <row r="98" spans="1:16" x14ac:dyDescent="0.2">
      <c r="A98" s="34"/>
      <c r="B98" s="33"/>
      <c r="C98" s="32"/>
      <c r="E98" s="31"/>
      <c r="F98" s="44"/>
      <c r="G98" s="44"/>
      <c r="H98" s="42"/>
      <c r="I98" s="43"/>
      <c r="J98" s="42"/>
      <c r="K98" s="41"/>
      <c r="L98" s="40"/>
      <c r="M98" s="19"/>
      <c r="P98" s="18"/>
    </row>
    <row r="99" spans="1:16" x14ac:dyDescent="0.2">
      <c r="A99" s="34" t="s">
        <v>24</v>
      </c>
      <c r="B99" s="33" t="s">
        <v>23</v>
      </c>
      <c r="C99" s="34" t="s">
        <v>22</v>
      </c>
      <c r="E99" s="31">
        <v>241</v>
      </c>
      <c r="H99" s="36">
        <v>0.14937759336099585</v>
      </c>
      <c r="I99" s="35">
        <v>0.50319999999999998</v>
      </c>
      <c r="K99" s="21">
        <v>-77724.91</v>
      </c>
      <c r="L99" s="20"/>
      <c r="M99" s="19">
        <f t="shared" ref="M99:M104" si="1">ROUND(-K99*0.5,2)</f>
        <v>38862.46</v>
      </c>
      <c r="P99" s="18">
        <f t="shared" ref="P99:P104" si="2">ROUND(M99*$L$122,2)</f>
        <v>29290.71</v>
      </c>
    </row>
    <row r="100" spans="1:16" x14ac:dyDescent="0.2">
      <c r="A100" s="34"/>
      <c r="B100" s="33"/>
      <c r="C100" s="34" t="s">
        <v>21</v>
      </c>
      <c r="E100" s="31">
        <v>502.7</v>
      </c>
      <c r="H100" s="36">
        <v>0.17134268537074149</v>
      </c>
      <c r="I100" s="35">
        <v>0.50319999999999998</v>
      </c>
      <c r="K100" s="21">
        <v>-152152.21</v>
      </c>
      <c r="L100" s="20"/>
      <c r="M100" s="19">
        <f t="shared" si="1"/>
        <v>76076.11</v>
      </c>
      <c r="P100" s="18">
        <f t="shared" si="2"/>
        <v>57338.71</v>
      </c>
    </row>
    <row r="101" spans="1:16" x14ac:dyDescent="0.2">
      <c r="A101" s="34"/>
      <c r="B101" s="33"/>
      <c r="C101" s="34" t="s">
        <v>20</v>
      </c>
      <c r="E101" s="31">
        <v>690</v>
      </c>
      <c r="H101" s="36">
        <v>0.19203413940256045</v>
      </c>
      <c r="I101" s="35">
        <v>0.50319999999999998</v>
      </c>
      <c r="K101" s="21">
        <v>-195946.20000000019</v>
      </c>
      <c r="L101" s="20"/>
      <c r="M101" s="19">
        <f t="shared" si="1"/>
        <v>97973.1</v>
      </c>
      <c r="P101" s="18">
        <f t="shared" si="2"/>
        <v>73842.52</v>
      </c>
    </row>
    <row r="102" spans="1:16" x14ac:dyDescent="0.2">
      <c r="A102" s="34"/>
      <c r="B102" s="33"/>
      <c r="C102" s="39" t="s">
        <v>19</v>
      </c>
      <c r="E102" s="31">
        <v>125.8</v>
      </c>
      <c r="H102" s="36">
        <v>0.46694214876033058</v>
      </c>
      <c r="I102" s="35">
        <v>0.50319999999999998</v>
      </c>
      <c r="K102" s="21">
        <v>-4488.54</v>
      </c>
      <c r="L102" s="20"/>
      <c r="M102" s="19">
        <f t="shared" si="1"/>
        <v>2244.27</v>
      </c>
      <c r="P102" s="18">
        <f t="shared" si="2"/>
        <v>1691.51</v>
      </c>
    </row>
    <row r="103" spans="1:16" x14ac:dyDescent="0.2">
      <c r="A103" s="34"/>
      <c r="B103" s="33"/>
      <c r="C103" s="39" t="s">
        <v>18</v>
      </c>
      <c r="E103" s="31">
        <v>222.1</v>
      </c>
      <c r="H103" s="36">
        <v>0.17943107221006566</v>
      </c>
      <c r="I103" s="35">
        <v>0.50319999999999998</v>
      </c>
      <c r="K103" s="21">
        <v>-65601.679999999993</v>
      </c>
      <c r="L103" s="20"/>
      <c r="M103" s="19">
        <f t="shared" si="1"/>
        <v>32800.839999999997</v>
      </c>
      <c r="P103" s="18">
        <f t="shared" si="2"/>
        <v>24722.06</v>
      </c>
    </row>
    <row r="104" spans="1:16" x14ac:dyDescent="0.2">
      <c r="A104" s="34"/>
      <c r="B104" s="33"/>
      <c r="C104" s="39" t="s">
        <v>17</v>
      </c>
      <c r="E104" s="31">
        <v>181.2</v>
      </c>
      <c r="H104" s="36">
        <v>0.1440677966101695</v>
      </c>
      <c r="I104" s="35">
        <v>0.50319999999999998</v>
      </c>
      <c r="K104" s="21">
        <v>-59308.57</v>
      </c>
      <c r="L104" s="20"/>
      <c r="M104" s="19">
        <f t="shared" si="1"/>
        <v>29654.29</v>
      </c>
      <c r="P104" s="18">
        <f t="shared" si="2"/>
        <v>22350.5</v>
      </c>
    </row>
    <row r="105" spans="1:16" x14ac:dyDescent="0.2">
      <c r="A105" s="34"/>
      <c r="B105" s="33"/>
      <c r="C105" s="38"/>
      <c r="E105" s="31"/>
      <c r="I105" s="30"/>
      <c r="K105" s="21"/>
      <c r="L105" s="20"/>
      <c r="M105" s="29"/>
      <c r="P105" s="18"/>
    </row>
    <row r="106" spans="1:16" x14ac:dyDescent="0.2">
      <c r="A106" s="34" t="s">
        <v>16</v>
      </c>
      <c r="B106" s="33" t="s">
        <v>15</v>
      </c>
      <c r="C106" s="32" t="s">
        <v>14</v>
      </c>
      <c r="E106" s="31">
        <v>218.3</v>
      </c>
      <c r="H106" s="36">
        <v>0.12989999999999999</v>
      </c>
      <c r="I106" s="35">
        <v>0.36630000000000001</v>
      </c>
      <c r="K106" s="21">
        <v>-46747.46</v>
      </c>
      <c r="L106" s="20"/>
      <c r="M106" s="19">
        <f>ROUND(-K106*0.5,2)</f>
        <v>23373.73</v>
      </c>
      <c r="P106" s="18">
        <f>ROUND(M106*$L$122,2)</f>
        <v>17616.830000000002</v>
      </c>
    </row>
    <row r="107" spans="1:16" x14ac:dyDescent="0.2">
      <c r="A107" s="34"/>
      <c r="B107" s="33"/>
      <c r="C107" s="32"/>
      <c r="E107" s="31"/>
      <c r="I107" s="30"/>
      <c r="K107" s="21"/>
      <c r="L107" s="20"/>
      <c r="M107" s="29"/>
      <c r="P107" s="18"/>
    </row>
    <row r="108" spans="1:16" x14ac:dyDescent="0.2">
      <c r="A108" s="34" t="s">
        <v>13</v>
      </c>
      <c r="B108" s="33" t="s">
        <v>12</v>
      </c>
      <c r="C108" s="34" t="s">
        <v>11</v>
      </c>
      <c r="E108" s="31">
        <v>269</v>
      </c>
      <c r="H108" s="36">
        <v>2.5999999999999999E-2</v>
      </c>
      <c r="I108" s="35">
        <v>0.25950000000000001</v>
      </c>
      <c r="K108" s="21">
        <v>-56186.03</v>
      </c>
      <c r="L108" s="20"/>
      <c r="M108" s="19">
        <f>ROUND(-K108*0.5,2)</f>
        <v>28093.02</v>
      </c>
      <c r="P108" s="18">
        <f>ROUND(M108*$L$122,2)</f>
        <v>21173.759999999998</v>
      </c>
    </row>
    <row r="109" spans="1:16" x14ac:dyDescent="0.2">
      <c r="A109" s="34"/>
      <c r="B109" s="33"/>
      <c r="C109" s="37" t="s">
        <v>10</v>
      </c>
      <c r="E109" s="31">
        <v>164</v>
      </c>
      <c r="H109" s="36">
        <v>3.9E-2</v>
      </c>
      <c r="I109" s="35">
        <v>0.25950000000000001</v>
      </c>
      <c r="K109" s="21">
        <v>-32358.84</v>
      </c>
      <c r="L109" s="20"/>
      <c r="M109" s="19">
        <f>ROUND(-K109*0.5,2)</f>
        <v>16179.42</v>
      </c>
      <c r="P109" s="18">
        <f>ROUND(M109*$L$122,2)</f>
        <v>12194.46</v>
      </c>
    </row>
    <row r="110" spans="1:16" x14ac:dyDescent="0.2">
      <c r="A110" s="34"/>
      <c r="B110" s="33"/>
      <c r="C110" s="37"/>
      <c r="E110" s="31"/>
      <c r="I110" s="30"/>
      <c r="K110" s="21"/>
      <c r="L110" s="20"/>
      <c r="M110" s="29"/>
      <c r="P110" s="18"/>
    </row>
    <row r="111" spans="1:16" x14ac:dyDescent="0.2">
      <c r="A111" s="34" t="s">
        <v>9</v>
      </c>
      <c r="B111" s="33" t="s">
        <v>8</v>
      </c>
      <c r="C111" s="20" t="s">
        <v>7</v>
      </c>
      <c r="E111" s="31">
        <v>251.63</v>
      </c>
      <c r="H111" s="36">
        <v>0.24291497975708501</v>
      </c>
      <c r="I111" s="35">
        <v>0.25109999999999999</v>
      </c>
      <c r="K111" s="21">
        <v>-27749.759999999998</v>
      </c>
      <c r="L111" s="20"/>
      <c r="M111" s="19">
        <f>ROUND(-K111*0.5,2)</f>
        <v>13874.88</v>
      </c>
      <c r="P111" s="18">
        <f>ROUND(M111*$L$122,2)</f>
        <v>10457.52</v>
      </c>
    </row>
    <row r="112" spans="1:16" x14ac:dyDescent="0.2">
      <c r="A112" s="34"/>
      <c r="B112" s="33"/>
      <c r="C112" s="32" t="s">
        <v>6</v>
      </c>
      <c r="E112" s="31">
        <v>118.13</v>
      </c>
      <c r="H112" s="36">
        <v>9.9137931034482762E-2</v>
      </c>
      <c r="I112" s="35">
        <v>0.25109999999999999</v>
      </c>
      <c r="K112" s="21">
        <v>-27449.87</v>
      </c>
      <c r="L112" s="20"/>
      <c r="M112" s="19">
        <f>ROUND(-K112*0.5,2)</f>
        <v>13724.94</v>
      </c>
      <c r="P112" s="18">
        <f>ROUND(M112*$L$122,2)</f>
        <v>10344.51</v>
      </c>
    </row>
    <row r="113" spans="1:17" x14ac:dyDescent="0.2">
      <c r="A113" s="34"/>
      <c r="B113" s="33"/>
      <c r="C113" s="32" t="s">
        <v>5</v>
      </c>
      <c r="E113" s="31">
        <v>327</v>
      </c>
      <c r="H113" s="36">
        <v>0.16616314199395771</v>
      </c>
      <c r="I113" s="35">
        <v>0.25109999999999999</v>
      </c>
      <c r="K113" s="21">
        <v>-57372.15</v>
      </c>
      <c r="L113" s="20"/>
      <c r="M113" s="19">
        <f>ROUND(-K113*0.5,2)</f>
        <v>28686.080000000002</v>
      </c>
      <c r="P113" s="18">
        <f>ROUND(M113*$L$122,2)</f>
        <v>21620.75</v>
      </c>
    </row>
    <row r="114" spans="1:17" x14ac:dyDescent="0.2">
      <c r="A114" s="34"/>
      <c r="B114" s="33"/>
      <c r="C114" s="32"/>
      <c r="E114" s="31"/>
      <c r="I114" s="30"/>
      <c r="K114" s="21"/>
      <c r="L114" s="20"/>
      <c r="M114" s="29"/>
      <c r="P114" s="18"/>
    </row>
    <row r="115" spans="1:17" ht="13.5" thickBot="1" x14ac:dyDescent="0.25">
      <c r="A115" s="28" t="s">
        <v>4</v>
      </c>
      <c r="B115" s="27" t="s">
        <v>3</v>
      </c>
      <c r="C115" s="26" t="s">
        <v>2</v>
      </c>
      <c r="D115" s="24"/>
      <c r="E115" s="25">
        <v>717.6</v>
      </c>
      <c r="F115" s="24"/>
      <c r="G115" s="24"/>
      <c r="H115" s="23">
        <v>0.11890000000000001</v>
      </c>
      <c r="I115" s="22">
        <v>0.37769999999999998</v>
      </c>
      <c r="K115" s="21">
        <v>-317423.18</v>
      </c>
      <c r="L115" s="20"/>
      <c r="M115" s="19">
        <f>ROUND(-K115*0.5,2)</f>
        <v>158711.59</v>
      </c>
      <c r="P115" s="18">
        <f>ROUND(M115*$L$122,2)</f>
        <v>119621.24</v>
      </c>
    </row>
    <row r="116" spans="1:17" ht="13.5" thickBot="1" x14ac:dyDescent="0.25">
      <c r="A116" s="17" t="s">
        <v>1</v>
      </c>
      <c r="B116" s="16"/>
      <c r="C116" s="15"/>
      <c r="D116" s="13"/>
      <c r="E116" s="14"/>
      <c r="F116" s="13"/>
      <c r="G116" s="13"/>
      <c r="H116" s="12"/>
      <c r="I116" s="12"/>
      <c r="J116" s="11" t="e">
        <f>#REF!+#REF!+#REF!+#REF!+#REF!+J45+#REF!+#REF!+J49+#REF!+#REF!+J63+#REF!+#REF!+#REF!+J65+J74+#REF!+#REF!+#REF!+#REF!+#REF!+J77+#REF!+#REF!+J79+J83+#REF!+#REF!+#REF!+J87+J90+J91+J96+#REF!+J98+J99+#REF!+#REF!+J101+J108+J110+J111+J114</f>
        <v>#REF!</v>
      </c>
      <c r="K116" s="10">
        <f>SUM(K94:K115)</f>
        <v>-1375816.1700000002</v>
      </c>
      <c r="L116" s="9"/>
      <c r="M116" s="8">
        <f>SUM(M94:M115)</f>
        <v>687908.12</v>
      </c>
      <c r="P116" s="7">
        <f>SUM(P94:P115)</f>
        <v>518477.70000000007</v>
      </c>
    </row>
    <row r="119" spans="1:17" x14ac:dyDescent="0.2">
      <c r="L119" s="3">
        <f>M116+L78+M78</f>
        <v>5094357.1508591212</v>
      </c>
      <c r="M119" s="6"/>
    </row>
    <row r="121" spans="1:17" x14ac:dyDescent="0.2">
      <c r="L121" s="5">
        <v>3839627</v>
      </c>
      <c r="O121" s="3">
        <f>O78+P78+P116</f>
        <v>3839626.9935595701</v>
      </c>
    </row>
    <row r="122" spans="1:17" x14ac:dyDescent="0.2">
      <c r="L122" s="4">
        <f>ROUND(L121/L119,9)</f>
        <v>0.75370196599999995</v>
      </c>
      <c r="O122" s="3">
        <f>L121-O121</f>
        <v>6.4404299482703209E-3</v>
      </c>
    </row>
    <row r="123" spans="1:17" x14ac:dyDescent="0.2">
      <c r="P123" s="3"/>
    </row>
    <row r="124" spans="1:17" x14ac:dyDescent="0.2">
      <c r="P124" s="2"/>
      <c r="Q124" s="1" t="s">
        <v>0</v>
      </c>
    </row>
  </sheetData>
  <mergeCells count="1">
    <mergeCell ref="O3:P3"/>
  </mergeCells>
  <printOptions horizontalCentered="1"/>
  <pageMargins left="0.2" right="0.2" top="0.5" bottom="0.5" header="0.3" footer="0.3"/>
  <pageSetup scale="34" orientation="landscape" r:id="rId1"/>
  <headerFooter alignWithMargins="0"/>
  <rowBreaks count="3" manualBreakCount="3">
    <brk id="64" max="65535" man="1"/>
    <brk id="110" max="65535" man="1"/>
    <brk id="166" max="655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FY2013-14 Supplemental Aid</vt:lpstr>
      <vt:lpstr>'FY2013-14 Supplemental Aid'!Print_Area</vt:lpstr>
      <vt:lpstr>'FY2013-14 Supplemental Aid'!Print_Titles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dcterms:created xsi:type="dcterms:W3CDTF">2014-02-25T16:16:11Z</dcterms:created>
  <dcterms:modified xsi:type="dcterms:W3CDTF">2016-05-04T20:58:20Z</dcterms:modified>
</cp:coreProperties>
</file>