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J:\PAYMENTS\PSFA24\"/>
    </mc:Choice>
  </mc:AlternateContent>
  <xr:revisionPtr revIDLastSave="0" documentId="8_{2542764C-CB13-4BA9-97EF-04570A401C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istorical Allocation 23-24" sheetId="1" r:id="rId1"/>
    <sheet name="SY SUMMARY" sheetId="2" r:id="rId2"/>
    <sheet name="DISTRICT PAYMENTS" sheetId="3" state="hidden" r:id="rId3"/>
    <sheet name="District Payments " sheetId="4" r:id="rId4"/>
    <sheet name="4 YO monthly" sheetId="5" r:id="rId5"/>
    <sheet name="4 YO -SDMonthly" sheetId="6" r:id="rId6"/>
    <sheet name="BY LICENSE" sheetId="7" r:id="rId7"/>
    <sheet name="3 YO attestation" sheetId="8" r:id="rId8"/>
    <sheet name="SD-Licenses" sheetId="9" r:id="rId9"/>
    <sheet name="4 YO count" sheetId="10" r:id="rId10"/>
    <sheet name="Partner" sheetId="11" r:id="rId11"/>
    <sheet name="Passthrough" sheetId="12" r:id="rId12"/>
    <sheet name="3 YO IEP" sheetId="13" r:id="rId13"/>
    <sheet name="3YO Ineligible Payments" sheetId="14" r:id="rId14"/>
    <sheet name="PENDING - BVSD" sheetId="15" r:id="rId15"/>
  </sheets>
  <definedNames>
    <definedName name="_xlnm._FilterDatabase" localSheetId="13" hidden="1">'3YO Ineligible Payments'!$A$3:$D$40</definedName>
    <definedName name="_xlnm._FilterDatabase" localSheetId="0" hidden="1">'Historical Allocation 23-24'!$A$4:$U$190</definedName>
    <definedName name="_xlnm._FilterDatabase" localSheetId="10" hidden="1">Partner!$A$1:$P$172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G0LFc9s6roZqC7YlzsYJ9fKcitdLOvHPHDsqK4gHXf4="/>
    </ext>
  </extLst>
</workbook>
</file>

<file path=xl/calcChain.xml><?xml version="1.0" encoding="utf-8"?>
<calcChain xmlns="http://schemas.openxmlformats.org/spreadsheetml/2006/main">
  <c r="F39" i="14" l="1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D189" i="1"/>
  <c r="C189" i="1"/>
  <c r="Q182" i="1"/>
  <c r="P182" i="1"/>
  <c r="O182" i="1"/>
  <c r="N182" i="1"/>
  <c r="M182" i="1"/>
  <c r="H182" i="1"/>
  <c r="G182" i="1"/>
  <c r="F182" i="1"/>
  <c r="E182" i="1"/>
  <c r="I182" i="1" s="1"/>
  <c r="Q181" i="1"/>
  <c r="P181" i="1"/>
  <c r="O181" i="1"/>
  <c r="N181" i="1"/>
  <c r="M181" i="1"/>
  <c r="H181" i="1"/>
  <c r="G181" i="1"/>
  <c r="F181" i="1"/>
  <c r="E181" i="1"/>
  <c r="I181" i="1" s="1"/>
  <c r="Q180" i="1"/>
  <c r="P180" i="1"/>
  <c r="O180" i="1"/>
  <c r="N180" i="1"/>
  <c r="M180" i="1"/>
  <c r="I180" i="1"/>
  <c r="H180" i="1"/>
  <c r="R180" i="1" s="1"/>
  <c r="S180" i="1" s="1"/>
  <c r="G180" i="1"/>
  <c r="F180" i="1"/>
  <c r="E180" i="1"/>
  <c r="Q179" i="1"/>
  <c r="P179" i="1"/>
  <c r="O179" i="1"/>
  <c r="N179" i="1"/>
  <c r="M179" i="1"/>
  <c r="H179" i="1"/>
  <c r="R179" i="1" s="1"/>
  <c r="S179" i="1" s="1"/>
  <c r="G179" i="1"/>
  <c r="I179" i="1" s="1"/>
  <c r="F179" i="1"/>
  <c r="E179" i="1"/>
  <c r="Q178" i="1"/>
  <c r="P178" i="1"/>
  <c r="O178" i="1"/>
  <c r="N178" i="1"/>
  <c r="M178" i="1"/>
  <c r="H178" i="1"/>
  <c r="G178" i="1"/>
  <c r="F178" i="1"/>
  <c r="E178" i="1"/>
  <c r="I178" i="1" s="1"/>
  <c r="Q177" i="1"/>
  <c r="P177" i="1"/>
  <c r="O177" i="1"/>
  <c r="N177" i="1"/>
  <c r="M177" i="1"/>
  <c r="I177" i="1"/>
  <c r="H177" i="1"/>
  <c r="R177" i="1" s="1"/>
  <c r="G177" i="1"/>
  <c r="F177" i="1"/>
  <c r="E177" i="1"/>
  <c r="Q176" i="1"/>
  <c r="P176" i="1"/>
  <c r="O176" i="1"/>
  <c r="N176" i="1"/>
  <c r="M176" i="1"/>
  <c r="H176" i="1"/>
  <c r="R176" i="1" s="1"/>
  <c r="S176" i="1" s="1"/>
  <c r="G176" i="1"/>
  <c r="I176" i="1" s="1"/>
  <c r="F176" i="1"/>
  <c r="E176" i="1"/>
  <c r="S175" i="1"/>
  <c r="R175" i="1"/>
  <c r="Q175" i="1"/>
  <c r="P175" i="1"/>
  <c r="O175" i="1"/>
  <c r="N175" i="1"/>
  <c r="M175" i="1"/>
  <c r="H175" i="1"/>
  <c r="G175" i="1"/>
  <c r="F175" i="1"/>
  <c r="E175" i="1"/>
  <c r="I175" i="1" s="1"/>
  <c r="Q174" i="1"/>
  <c r="P174" i="1"/>
  <c r="O174" i="1"/>
  <c r="N174" i="1"/>
  <c r="M174" i="1"/>
  <c r="I174" i="1"/>
  <c r="H174" i="1"/>
  <c r="G174" i="1"/>
  <c r="F174" i="1"/>
  <c r="E174" i="1"/>
  <c r="Q173" i="1"/>
  <c r="P173" i="1"/>
  <c r="O173" i="1"/>
  <c r="N173" i="1"/>
  <c r="M173" i="1"/>
  <c r="K173" i="1"/>
  <c r="I173" i="1"/>
  <c r="L173" i="1" s="1"/>
  <c r="H173" i="1"/>
  <c r="R173" i="1" s="1"/>
  <c r="S173" i="1" s="1"/>
  <c r="G173" i="1"/>
  <c r="F173" i="1"/>
  <c r="E173" i="1"/>
  <c r="Q172" i="1"/>
  <c r="P172" i="1"/>
  <c r="O172" i="1"/>
  <c r="N172" i="1"/>
  <c r="M172" i="1"/>
  <c r="H172" i="1"/>
  <c r="G172" i="1"/>
  <c r="F172" i="1"/>
  <c r="E172" i="1"/>
  <c r="I172" i="1" s="1"/>
  <c r="Q171" i="1"/>
  <c r="P171" i="1"/>
  <c r="O171" i="1"/>
  <c r="N171" i="1"/>
  <c r="M171" i="1"/>
  <c r="I171" i="1"/>
  <c r="H171" i="1"/>
  <c r="G171" i="1"/>
  <c r="F171" i="1"/>
  <c r="E171" i="1"/>
  <c r="Q170" i="1"/>
  <c r="P170" i="1"/>
  <c r="O170" i="1"/>
  <c r="N170" i="1"/>
  <c r="M170" i="1"/>
  <c r="K170" i="1"/>
  <c r="I170" i="1"/>
  <c r="L170" i="1" s="1"/>
  <c r="H170" i="1"/>
  <c r="R170" i="1" s="1"/>
  <c r="S170" i="1" s="1"/>
  <c r="G170" i="1"/>
  <c r="F170" i="1"/>
  <c r="E170" i="1"/>
  <c r="Q169" i="1"/>
  <c r="P169" i="1"/>
  <c r="O169" i="1"/>
  <c r="N169" i="1"/>
  <c r="M169" i="1"/>
  <c r="H169" i="1"/>
  <c r="G169" i="1"/>
  <c r="F169" i="1"/>
  <c r="E169" i="1"/>
  <c r="I169" i="1" s="1"/>
  <c r="Q168" i="1"/>
  <c r="P168" i="1"/>
  <c r="O168" i="1"/>
  <c r="N168" i="1"/>
  <c r="M168" i="1"/>
  <c r="I168" i="1"/>
  <c r="H168" i="1"/>
  <c r="R168" i="1" s="1"/>
  <c r="S168" i="1" s="1"/>
  <c r="G168" i="1"/>
  <c r="F168" i="1"/>
  <c r="E168" i="1"/>
  <c r="Q167" i="1"/>
  <c r="P167" i="1"/>
  <c r="O167" i="1"/>
  <c r="N167" i="1"/>
  <c r="M167" i="1"/>
  <c r="K167" i="1"/>
  <c r="I167" i="1"/>
  <c r="L167" i="1" s="1"/>
  <c r="H167" i="1"/>
  <c r="R167" i="1" s="1"/>
  <c r="S167" i="1" s="1"/>
  <c r="G167" i="1"/>
  <c r="F167" i="1"/>
  <c r="E167" i="1"/>
  <c r="Q166" i="1"/>
  <c r="P166" i="1"/>
  <c r="O166" i="1"/>
  <c r="N166" i="1"/>
  <c r="M166" i="1"/>
  <c r="H166" i="1"/>
  <c r="G166" i="1"/>
  <c r="F166" i="1"/>
  <c r="E166" i="1"/>
  <c r="I166" i="1" s="1"/>
  <c r="Q165" i="1"/>
  <c r="P165" i="1"/>
  <c r="O165" i="1"/>
  <c r="N165" i="1"/>
  <c r="M165" i="1"/>
  <c r="I165" i="1"/>
  <c r="H165" i="1"/>
  <c r="R165" i="1" s="1"/>
  <c r="S165" i="1" s="1"/>
  <c r="G165" i="1"/>
  <c r="F165" i="1"/>
  <c r="E165" i="1"/>
  <c r="Q164" i="1"/>
  <c r="P164" i="1"/>
  <c r="O164" i="1"/>
  <c r="N164" i="1"/>
  <c r="M164" i="1"/>
  <c r="I164" i="1"/>
  <c r="L164" i="1" s="1"/>
  <c r="H164" i="1"/>
  <c r="R164" i="1" s="1"/>
  <c r="G164" i="1"/>
  <c r="F164" i="1"/>
  <c r="E164" i="1"/>
  <c r="Q163" i="1"/>
  <c r="P163" i="1"/>
  <c r="O163" i="1"/>
  <c r="N163" i="1"/>
  <c r="M163" i="1"/>
  <c r="H163" i="1"/>
  <c r="G163" i="1"/>
  <c r="F163" i="1"/>
  <c r="E163" i="1"/>
  <c r="I163" i="1" s="1"/>
  <c r="Q162" i="1"/>
  <c r="P162" i="1"/>
  <c r="O162" i="1"/>
  <c r="N162" i="1"/>
  <c r="M162" i="1"/>
  <c r="I162" i="1"/>
  <c r="H162" i="1"/>
  <c r="R162" i="1" s="1"/>
  <c r="G162" i="1"/>
  <c r="F162" i="1"/>
  <c r="E162" i="1"/>
  <c r="Q161" i="1"/>
  <c r="P161" i="1"/>
  <c r="O161" i="1"/>
  <c r="N161" i="1"/>
  <c r="M161" i="1"/>
  <c r="I161" i="1"/>
  <c r="L161" i="1" s="1"/>
  <c r="H161" i="1"/>
  <c r="R161" i="1" s="1"/>
  <c r="S161" i="1" s="1"/>
  <c r="G161" i="1"/>
  <c r="F161" i="1"/>
  <c r="E161" i="1"/>
  <c r="Q160" i="1"/>
  <c r="P160" i="1"/>
  <c r="O160" i="1"/>
  <c r="N160" i="1"/>
  <c r="M160" i="1"/>
  <c r="H160" i="1"/>
  <c r="G160" i="1"/>
  <c r="F160" i="1"/>
  <c r="E160" i="1"/>
  <c r="I160" i="1" s="1"/>
  <c r="Q159" i="1"/>
  <c r="P159" i="1"/>
  <c r="O159" i="1"/>
  <c r="N159" i="1"/>
  <c r="M159" i="1"/>
  <c r="I159" i="1"/>
  <c r="H159" i="1"/>
  <c r="G159" i="1"/>
  <c r="F159" i="1"/>
  <c r="E159" i="1"/>
  <c r="Q158" i="1"/>
  <c r="P158" i="1"/>
  <c r="O158" i="1"/>
  <c r="N158" i="1"/>
  <c r="M158" i="1"/>
  <c r="I158" i="1"/>
  <c r="L158" i="1" s="1"/>
  <c r="H158" i="1"/>
  <c r="R158" i="1" s="1"/>
  <c r="S158" i="1" s="1"/>
  <c r="G158" i="1"/>
  <c r="F158" i="1"/>
  <c r="E158" i="1"/>
  <c r="Q157" i="1"/>
  <c r="P157" i="1"/>
  <c r="O157" i="1"/>
  <c r="N157" i="1"/>
  <c r="M157" i="1"/>
  <c r="H157" i="1"/>
  <c r="R157" i="1" s="1"/>
  <c r="S157" i="1" s="1"/>
  <c r="G157" i="1"/>
  <c r="F157" i="1"/>
  <c r="E157" i="1"/>
  <c r="I157" i="1" s="1"/>
  <c r="Q156" i="1"/>
  <c r="P156" i="1"/>
  <c r="O156" i="1"/>
  <c r="N156" i="1"/>
  <c r="M156" i="1"/>
  <c r="I156" i="1"/>
  <c r="H156" i="1"/>
  <c r="R156" i="1" s="1"/>
  <c r="G156" i="1"/>
  <c r="F156" i="1"/>
  <c r="E156" i="1"/>
  <c r="Q155" i="1"/>
  <c r="P155" i="1"/>
  <c r="O155" i="1"/>
  <c r="N155" i="1"/>
  <c r="M155" i="1"/>
  <c r="I155" i="1"/>
  <c r="L155" i="1" s="1"/>
  <c r="H155" i="1"/>
  <c r="R155" i="1" s="1"/>
  <c r="S155" i="1" s="1"/>
  <c r="G155" i="1"/>
  <c r="F155" i="1"/>
  <c r="E155" i="1"/>
  <c r="Q154" i="1"/>
  <c r="P154" i="1"/>
  <c r="O154" i="1"/>
  <c r="N154" i="1"/>
  <c r="M154" i="1"/>
  <c r="H154" i="1"/>
  <c r="R154" i="1" s="1"/>
  <c r="S154" i="1" s="1"/>
  <c r="G154" i="1"/>
  <c r="F154" i="1"/>
  <c r="E154" i="1"/>
  <c r="I154" i="1" s="1"/>
  <c r="Q153" i="1"/>
  <c r="P153" i="1"/>
  <c r="O153" i="1"/>
  <c r="N153" i="1"/>
  <c r="M153" i="1"/>
  <c r="I153" i="1"/>
  <c r="H153" i="1"/>
  <c r="R153" i="1" s="1"/>
  <c r="S153" i="1" s="1"/>
  <c r="G153" i="1"/>
  <c r="F153" i="1"/>
  <c r="E153" i="1"/>
  <c r="Q152" i="1"/>
  <c r="P152" i="1"/>
  <c r="O152" i="1"/>
  <c r="N152" i="1"/>
  <c r="M152" i="1"/>
  <c r="I152" i="1"/>
  <c r="H152" i="1"/>
  <c r="G152" i="1"/>
  <c r="F152" i="1"/>
  <c r="E152" i="1"/>
  <c r="Q151" i="1"/>
  <c r="P151" i="1"/>
  <c r="O151" i="1"/>
  <c r="N151" i="1"/>
  <c r="M151" i="1"/>
  <c r="H151" i="1"/>
  <c r="R151" i="1" s="1"/>
  <c r="G151" i="1"/>
  <c r="F151" i="1"/>
  <c r="E151" i="1"/>
  <c r="I151" i="1" s="1"/>
  <c r="Q150" i="1"/>
  <c r="P150" i="1"/>
  <c r="O150" i="1"/>
  <c r="N150" i="1"/>
  <c r="M150" i="1"/>
  <c r="H150" i="1"/>
  <c r="G150" i="1"/>
  <c r="F150" i="1"/>
  <c r="E150" i="1"/>
  <c r="I150" i="1" s="1"/>
  <c r="Q149" i="1"/>
  <c r="P149" i="1"/>
  <c r="O149" i="1"/>
  <c r="N149" i="1"/>
  <c r="M149" i="1"/>
  <c r="I149" i="1"/>
  <c r="H149" i="1"/>
  <c r="R149" i="1" s="1"/>
  <c r="S149" i="1" s="1"/>
  <c r="G149" i="1"/>
  <c r="F149" i="1"/>
  <c r="E149" i="1"/>
  <c r="Q148" i="1"/>
  <c r="P148" i="1"/>
  <c r="O148" i="1"/>
  <c r="N148" i="1"/>
  <c r="M148" i="1"/>
  <c r="H148" i="1"/>
  <c r="R148" i="1" s="1"/>
  <c r="S148" i="1" s="1"/>
  <c r="G148" i="1"/>
  <c r="F148" i="1"/>
  <c r="E148" i="1"/>
  <c r="I148" i="1" s="1"/>
  <c r="Q147" i="1"/>
  <c r="P147" i="1"/>
  <c r="O147" i="1"/>
  <c r="N147" i="1"/>
  <c r="M147" i="1"/>
  <c r="H147" i="1"/>
  <c r="G147" i="1"/>
  <c r="F147" i="1"/>
  <c r="E147" i="1"/>
  <c r="I147" i="1" s="1"/>
  <c r="Q146" i="1"/>
  <c r="P146" i="1"/>
  <c r="O146" i="1"/>
  <c r="N146" i="1"/>
  <c r="M146" i="1"/>
  <c r="I146" i="1"/>
  <c r="H146" i="1"/>
  <c r="G146" i="1"/>
  <c r="F146" i="1"/>
  <c r="E146" i="1"/>
  <c r="Q145" i="1"/>
  <c r="P145" i="1"/>
  <c r="O145" i="1"/>
  <c r="N145" i="1"/>
  <c r="M145" i="1"/>
  <c r="H145" i="1"/>
  <c r="R145" i="1" s="1"/>
  <c r="S145" i="1" s="1"/>
  <c r="G145" i="1"/>
  <c r="F145" i="1"/>
  <c r="E145" i="1"/>
  <c r="I145" i="1" s="1"/>
  <c r="Q144" i="1"/>
  <c r="P144" i="1"/>
  <c r="O144" i="1"/>
  <c r="N144" i="1"/>
  <c r="M144" i="1"/>
  <c r="H144" i="1"/>
  <c r="G144" i="1"/>
  <c r="F144" i="1"/>
  <c r="E144" i="1"/>
  <c r="I144" i="1" s="1"/>
  <c r="Q143" i="1"/>
  <c r="P143" i="1"/>
  <c r="O143" i="1"/>
  <c r="N143" i="1"/>
  <c r="M143" i="1"/>
  <c r="K143" i="1"/>
  <c r="I143" i="1"/>
  <c r="H143" i="1"/>
  <c r="R143" i="1" s="1"/>
  <c r="S143" i="1" s="1"/>
  <c r="G143" i="1"/>
  <c r="F143" i="1"/>
  <c r="E143" i="1"/>
  <c r="Q142" i="1"/>
  <c r="P142" i="1"/>
  <c r="O142" i="1"/>
  <c r="N142" i="1"/>
  <c r="M142" i="1"/>
  <c r="H142" i="1"/>
  <c r="G142" i="1"/>
  <c r="F142" i="1"/>
  <c r="E142" i="1"/>
  <c r="I142" i="1" s="1"/>
  <c r="Q141" i="1"/>
  <c r="P141" i="1"/>
  <c r="O141" i="1"/>
  <c r="N141" i="1"/>
  <c r="M141" i="1"/>
  <c r="I141" i="1"/>
  <c r="H141" i="1"/>
  <c r="G141" i="1"/>
  <c r="F141" i="1"/>
  <c r="E141" i="1"/>
  <c r="Q140" i="1"/>
  <c r="P140" i="1"/>
  <c r="O140" i="1"/>
  <c r="N140" i="1"/>
  <c r="M140" i="1"/>
  <c r="H140" i="1"/>
  <c r="G140" i="1"/>
  <c r="F140" i="1"/>
  <c r="E140" i="1"/>
  <c r="I140" i="1" s="1"/>
  <c r="Q139" i="1"/>
  <c r="P139" i="1"/>
  <c r="O139" i="1"/>
  <c r="N139" i="1"/>
  <c r="M139" i="1"/>
  <c r="I139" i="1"/>
  <c r="H139" i="1"/>
  <c r="G139" i="1"/>
  <c r="F139" i="1"/>
  <c r="E139" i="1"/>
  <c r="Q138" i="1"/>
  <c r="P138" i="1"/>
  <c r="O138" i="1"/>
  <c r="N138" i="1"/>
  <c r="M138" i="1"/>
  <c r="I138" i="1"/>
  <c r="H138" i="1"/>
  <c r="R138" i="1" s="1"/>
  <c r="S138" i="1" s="1"/>
  <c r="G138" i="1"/>
  <c r="F138" i="1"/>
  <c r="E138" i="1"/>
  <c r="Q137" i="1"/>
  <c r="P137" i="1"/>
  <c r="O137" i="1"/>
  <c r="N137" i="1"/>
  <c r="M137" i="1"/>
  <c r="I137" i="1"/>
  <c r="H137" i="1"/>
  <c r="G137" i="1"/>
  <c r="F137" i="1"/>
  <c r="E137" i="1"/>
  <c r="Q136" i="1"/>
  <c r="P136" i="1"/>
  <c r="O136" i="1"/>
  <c r="N136" i="1"/>
  <c r="M136" i="1"/>
  <c r="H136" i="1"/>
  <c r="G136" i="1"/>
  <c r="F136" i="1"/>
  <c r="E136" i="1"/>
  <c r="I136" i="1" s="1"/>
  <c r="Q135" i="1"/>
  <c r="P135" i="1"/>
  <c r="O135" i="1"/>
  <c r="N135" i="1"/>
  <c r="M135" i="1"/>
  <c r="H135" i="1"/>
  <c r="G135" i="1"/>
  <c r="F135" i="1"/>
  <c r="E135" i="1"/>
  <c r="I135" i="1" s="1"/>
  <c r="Q134" i="1"/>
  <c r="P134" i="1"/>
  <c r="O134" i="1"/>
  <c r="N134" i="1"/>
  <c r="M134" i="1"/>
  <c r="H134" i="1"/>
  <c r="R134" i="1" s="1"/>
  <c r="S134" i="1" s="1"/>
  <c r="G134" i="1"/>
  <c r="F134" i="1"/>
  <c r="E134" i="1"/>
  <c r="I134" i="1" s="1"/>
  <c r="Q133" i="1"/>
  <c r="P133" i="1"/>
  <c r="O133" i="1"/>
  <c r="N133" i="1"/>
  <c r="M133" i="1"/>
  <c r="H133" i="1"/>
  <c r="G133" i="1"/>
  <c r="F133" i="1"/>
  <c r="E133" i="1"/>
  <c r="I133" i="1" s="1"/>
  <c r="Q132" i="1"/>
  <c r="P132" i="1"/>
  <c r="O132" i="1"/>
  <c r="N132" i="1"/>
  <c r="M132" i="1"/>
  <c r="H132" i="1"/>
  <c r="G132" i="1"/>
  <c r="F132" i="1"/>
  <c r="E132" i="1"/>
  <c r="I132" i="1" s="1"/>
  <c r="Q131" i="1"/>
  <c r="P131" i="1"/>
  <c r="O131" i="1"/>
  <c r="N131" i="1"/>
  <c r="M131" i="1"/>
  <c r="I131" i="1"/>
  <c r="H131" i="1"/>
  <c r="G131" i="1"/>
  <c r="F131" i="1"/>
  <c r="E131" i="1"/>
  <c r="Q130" i="1"/>
  <c r="P130" i="1"/>
  <c r="O130" i="1"/>
  <c r="N130" i="1"/>
  <c r="M130" i="1"/>
  <c r="H130" i="1"/>
  <c r="G130" i="1"/>
  <c r="F130" i="1"/>
  <c r="E130" i="1"/>
  <c r="I130" i="1" s="1"/>
  <c r="S129" i="1"/>
  <c r="Q129" i="1"/>
  <c r="P129" i="1"/>
  <c r="O129" i="1"/>
  <c r="N129" i="1"/>
  <c r="M129" i="1"/>
  <c r="H129" i="1"/>
  <c r="R129" i="1" s="1"/>
  <c r="G129" i="1"/>
  <c r="F129" i="1"/>
  <c r="E129" i="1"/>
  <c r="I129" i="1" s="1"/>
  <c r="Q128" i="1"/>
  <c r="P128" i="1"/>
  <c r="O128" i="1"/>
  <c r="N128" i="1"/>
  <c r="M128" i="1"/>
  <c r="H128" i="1"/>
  <c r="G128" i="1"/>
  <c r="F128" i="1"/>
  <c r="E128" i="1"/>
  <c r="I128" i="1" s="1"/>
  <c r="Q127" i="1"/>
  <c r="P127" i="1"/>
  <c r="O127" i="1"/>
  <c r="N127" i="1"/>
  <c r="M127" i="1"/>
  <c r="H127" i="1"/>
  <c r="R127" i="1" s="1"/>
  <c r="S127" i="1" s="1"/>
  <c r="G127" i="1"/>
  <c r="F127" i="1"/>
  <c r="E127" i="1"/>
  <c r="Q126" i="1"/>
  <c r="P126" i="1"/>
  <c r="O126" i="1"/>
  <c r="N126" i="1"/>
  <c r="M126" i="1"/>
  <c r="I126" i="1"/>
  <c r="K126" i="1" s="1"/>
  <c r="H126" i="1"/>
  <c r="R126" i="1" s="1"/>
  <c r="S126" i="1" s="1"/>
  <c r="G126" i="1"/>
  <c r="F126" i="1"/>
  <c r="E126" i="1"/>
  <c r="S125" i="1"/>
  <c r="Q125" i="1"/>
  <c r="P125" i="1"/>
  <c r="O125" i="1"/>
  <c r="N125" i="1"/>
  <c r="M125" i="1"/>
  <c r="L125" i="1"/>
  <c r="K125" i="1"/>
  <c r="H125" i="1"/>
  <c r="R125" i="1" s="1"/>
  <c r="G125" i="1"/>
  <c r="F125" i="1"/>
  <c r="E125" i="1"/>
  <c r="I125" i="1" s="1"/>
  <c r="Q124" i="1"/>
  <c r="P124" i="1"/>
  <c r="O124" i="1"/>
  <c r="N124" i="1"/>
  <c r="M124" i="1"/>
  <c r="I124" i="1"/>
  <c r="J124" i="1" s="1"/>
  <c r="H124" i="1"/>
  <c r="R124" i="1" s="1"/>
  <c r="S124" i="1" s="1"/>
  <c r="G124" i="1"/>
  <c r="F124" i="1"/>
  <c r="E124" i="1"/>
  <c r="Q123" i="1"/>
  <c r="P123" i="1"/>
  <c r="O123" i="1"/>
  <c r="N123" i="1"/>
  <c r="M123" i="1"/>
  <c r="H123" i="1"/>
  <c r="G123" i="1"/>
  <c r="F123" i="1"/>
  <c r="E123" i="1"/>
  <c r="Q122" i="1"/>
  <c r="P122" i="1"/>
  <c r="O122" i="1"/>
  <c r="N122" i="1"/>
  <c r="M122" i="1"/>
  <c r="H122" i="1"/>
  <c r="G122" i="1"/>
  <c r="F122" i="1"/>
  <c r="E122" i="1"/>
  <c r="I122" i="1" s="1"/>
  <c r="Q121" i="1"/>
  <c r="P121" i="1"/>
  <c r="O121" i="1"/>
  <c r="N121" i="1"/>
  <c r="M121" i="1"/>
  <c r="H121" i="1"/>
  <c r="G121" i="1"/>
  <c r="F121" i="1"/>
  <c r="E121" i="1"/>
  <c r="Q120" i="1"/>
  <c r="P120" i="1"/>
  <c r="O120" i="1"/>
  <c r="N120" i="1"/>
  <c r="M120" i="1"/>
  <c r="H120" i="1"/>
  <c r="G120" i="1"/>
  <c r="F120" i="1"/>
  <c r="E120" i="1"/>
  <c r="Q119" i="1"/>
  <c r="P119" i="1"/>
  <c r="O119" i="1"/>
  <c r="N119" i="1"/>
  <c r="M119" i="1"/>
  <c r="K119" i="1"/>
  <c r="H119" i="1"/>
  <c r="G119" i="1"/>
  <c r="F119" i="1"/>
  <c r="E119" i="1"/>
  <c r="I119" i="1" s="1"/>
  <c r="L119" i="1" s="1"/>
  <c r="Q118" i="1"/>
  <c r="P118" i="1"/>
  <c r="O118" i="1"/>
  <c r="N118" i="1"/>
  <c r="M118" i="1"/>
  <c r="I118" i="1"/>
  <c r="J118" i="1" s="1"/>
  <c r="H118" i="1"/>
  <c r="G118" i="1"/>
  <c r="F118" i="1"/>
  <c r="E118" i="1"/>
  <c r="Q117" i="1"/>
  <c r="P117" i="1"/>
  <c r="O117" i="1"/>
  <c r="N117" i="1"/>
  <c r="M117" i="1"/>
  <c r="H117" i="1"/>
  <c r="G117" i="1"/>
  <c r="F117" i="1"/>
  <c r="E117" i="1"/>
  <c r="Q116" i="1"/>
  <c r="P116" i="1"/>
  <c r="O116" i="1"/>
  <c r="N116" i="1"/>
  <c r="M116" i="1"/>
  <c r="H116" i="1"/>
  <c r="G116" i="1"/>
  <c r="F116" i="1"/>
  <c r="E116" i="1"/>
  <c r="I116" i="1" s="1"/>
  <c r="Q115" i="1"/>
  <c r="P115" i="1"/>
  <c r="O115" i="1"/>
  <c r="N115" i="1"/>
  <c r="M115" i="1"/>
  <c r="H115" i="1"/>
  <c r="G115" i="1"/>
  <c r="I115" i="1" s="1"/>
  <c r="F115" i="1"/>
  <c r="E115" i="1"/>
  <c r="Q114" i="1"/>
  <c r="P114" i="1"/>
  <c r="O114" i="1"/>
  <c r="N114" i="1"/>
  <c r="M114" i="1"/>
  <c r="I114" i="1"/>
  <c r="H114" i="1"/>
  <c r="G114" i="1"/>
  <c r="F114" i="1"/>
  <c r="E114" i="1"/>
  <c r="Q113" i="1"/>
  <c r="P113" i="1"/>
  <c r="O113" i="1"/>
  <c r="N113" i="1"/>
  <c r="M113" i="1"/>
  <c r="H113" i="1"/>
  <c r="R113" i="1" s="1"/>
  <c r="S113" i="1" s="1"/>
  <c r="G113" i="1"/>
  <c r="F113" i="1"/>
  <c r="E113" i="1"/>
  <c r="I113" i="1" s="1"/>
  <c r="Q112" i="1"/>
  <c r="P112" i="1"/>
  <c r="O112" i="1"/>
  <c r="N112" i="1"/>
  <c r="M112" i="1"/>
  <c r="I112" i="1"/>
  <c r="J112" i="1" s="1"/>
  <c r="H112" i="1"/>
  <c r="G112" i="1"/>
  <c r="F112" i="1"/>
  <c r="E112" i="1"/>
  <c r="Q111" i="1"/>
  <c r="P111" i="1"/>
  <c r="O111" i="1"/>
  <c r="N111" i="1"/>
  <c r="M111" i="1"/>
  <c r="H111" i="1"/>
  <c r="G111" i="1"/>
  <c r="F111" i="1"/>
  <c r="E111" i="1"/>
  <c r="Q110" i="1"/>
  <c r="P110" i="1"/>
  <c r="O110" i="1"/>
  <c r="N110" i="1"/>
  <c r="M110" i="1"/>
  <c r="H110" i="1"/>
  <c r="G110" i="1"/>
  <c r="F110" i="1"/>
  <c r="E110" i="1"/>
  <c r="I110" i="1" s="1"/>
  <c r="Q109" i="1"/>
  <c r="P109" i="1"/>
  <c r="O109" i="1"/>
  <c r="N109" i="1"/>
  <c r="M109" i="1"/>
  <c r="H109" i="1"/>
  <c r="G109" i="1"/>
  <c r="I109" i="1" s="1"/>
  <c r="F109" i="1"/>
  <c r="E109" i="1"/>
  <c r="Q108" i="1"/>
  <c r="P108" i="1"/>
  <c r="O108" i="1"/>
  <c r="N108" i="1"/>
  <c r="M108" i="1"/>
  <c r="H108" i="1"/>
  <c r="R108" i="1" s="1"/>
  <c r="S108" i="1" s="1"/>
  <c r="G108" i="1"/>
  <c r="F108" i="1"/>
  <c r="E108" i="1"/>
  <c r="Q107" i="1"/>
  <c r="P107" i="1"/>
  <c r="O107" i="1"/>
  <c r="N107" i="1"/>
  <c r="M107" i="1"/>
  <c r="L107" i="1"/>
  <c r="K107" i="1"/>
  <c r="H107" i="1"/>
  <c r="G107" i="1"/>
  <c r="F107" i="1"/>
  <c r="E107" i="1"/>
  <c r="I107" i="1" s="1"/>
  <c r="Q106" i="1"/>
  <c r="P106" i="1"/>
  <c r="O106" i="1"/>
  <c r="N106" i="1"/>
  <c r="M106" i="1"/>
  <c r="H106" i="1"/>
  <c r="G106" i="1"/>
  <c r="F106" i="1"/>
  <c r="E106" i="1"/>
  <c r="Q105" i="1"/>
  <c r="P105" i="1"/>
  <c r="O105" i="1"/>
  <c r="N105" i="1"/>
  <c r="M105" i="1"/>
  <c r="H105" i="1"/>
  <c r="G105" i="1"/>
  <c r="F105" i="1"/>
  <c r="E105" i="1"/>
  <c r="S104" i="1"/>
  <c r="U104" i="1" s="1"/>
  <c r="Q104" i="1"/>
  <c r="P104" i="1"/>
  <c r="O104" i="1"/>
  <c r="N104" i="1"/>
  <c r="M104" i="1"/>
  <c r="H104" i="1"/>
  <c r="R104" i="1" s="1"/>
  <c r="G104" i="1"/>
  <c r="F104" i="1"/>
  <c r="E104" i="1"/>
  <c r="I104" i="1" s="1"/>
  <c r="Q103" i="1"/>
  <c r="P103" i="1"/>
  <c r="O103" i="1"/>
  <c r="N103" i="1"/>
  <c r="M103" i="1"/>
  <c r="H103" i="1"/>
  <c r="G103" i="1"/>
  <c r="I103" i="1" s="1"/>
  <c r="F103" i="1"/>
  <c r="E103" i="1"/>
  <c r="Q102" i="1"/>
  <c r="P102" i="1"/>
  <c r="O102" i="1"/>
  <c r="N102" i="1"/>
  <c r="M102" i="1"/>
  <c r="I102" i="1"/>
  <c r="H102" i="1"/>
  <c r="G102" i="1"/>
  <c r="F102" i="1"/>
  <c r="E102" i="1"/>
  <c r="Q101" i="1"/>
  <c r="P101" i="1"/>
  <c r="O101" i="1"/>
  <c r="N101" i="1"/>
  <c r="M101" i="1"/>
  <c r="L101" i="1"/>
  <c r="H101" i="1"/>
  <c r="R101" i="1" s="1"/>
  <c r="S101" i="1" s="1"/>
  <c r="G101" i="1"/>
  <c r="F101" i="1"/>
  <c r="E101" i="1"/>
  <c r="I101" i="1" s="1"/>
  <c r="Q100" i="1"/>
  <c r="P100" i="1"/>
  <c r="O100" i="1"/>
  <c r="N100" i="1"/>
  <c r="M100" i="1"/>
  <c r="H100" i="1"/>
  <c r="G100" i="1"/>
  <c r="F100" i="1"/>
  <c r="E100" i="1"/>
  <c r="Q99" i="1"/>
  <c r="P99" i="1"/>
  <c r="O99" i="1"/>
  <c r="N99" i="1"/>
  <c r="M99" i="1"/>
  <c r="H99" i="1"/>
  <c r="R99" i="1" s="1"/>
  <c r="S99" i="1" s="1"/>
  <c r="G99" i="1"/>
  <c r="F99" i="1"/>
  <c r="E99" i="1"/>
  <c r="Q98" i="1"/>
  <c r="P98" i="1"/>
  <c r="O98" i="1"/>
  <c r="N98" i="1"/>
  <c r="M98" i="1"/>
  <c r="H98" i="1"/>
  <c r="G98" i="1"/>
  <c r="F98" i="1"/>
  <c r="E98" i="1"/>
  <c r="I98" i="1" s="1"/>
  <c r="Q97" i="1"/>
  <c r="P97" i="1"/>
  <c r="O97" i="1"/>
  <c r="N97" i="1"/>
  <c r="M97" i="1"/>
  <c r="H97" i="1"/>
  <c r="R97" i="1" s="1"/>
  <c r="S97" i="1" s="1"/>
  <c r="G97" i="1"/>
  <c r="F97" i="1"/>
  <c r="E97" i="1"/>
  <c r="Q96" i="1"/>
  <c r="P96" i="1"/>
  <c r="O96" i="1"/>
  <c r="N96" i="1"/>
  <c r="M96" i="1"/>
  <c r="L96" i="1"/>
  <c r="K96" i="1"/>
  <c r="J96" i="1"/>
  <c r="H96" i="1"/>
  <c r="G96" i="1"/>
  <c r="F96" i="1"/>
  <c r="E96" i="1"/>
  <c r="I96" i="1" s="1"/>
  <c r="Q95" i="1"/>
  <c r="P95" i="1"/>
  <c r="O95" i="1"/>
  <c r="N95" i="1"/>
  <c r="M95" i="1"/>
  <c r="H95" i="1"/>
  <c r="G95" i="1"/>
  <c r="I95" i="1" s="1"/>
  <c r="F95" i="1"/>
  <c r="E95" i="1"/>
  <c r="Q94" i="1"/>
  <c r="P94" i="1"/>
  <c r="O94" i="1"/>
  <c r="N94" i="1"/>
  <c r="M94" i="1"/>
  <c r="H94" i="1"/>
  <c r="G94" i="1"/>
  <c r="F94" i="1"/>
  <c r="E94" i="1"/>
  <c r="I94" i="1" s="1"/>
  <c r="R94" i="1" s="1"/>
  <c r="S94" i="1" s="1"/>
  <c r="Q93" i="1"/>
  <c r="P93" i="1"/>
  <c r="O93" i="1"/>
  <c r="N93" i="1"/>
  <c r="M93" i="1"/>
  <c r="H93" i="1"/>
  <c r="G93" i="1"/>
  <c r="F93" i="1"/>
  <c r="E93" i="1"/>
  <c r="Q92" i="1"/>
  <c r="P92" i="1"/>
  <c r="O92" i="1"/>
  <c r="N92" i="1"/>
  <c r="M92" i="1"/>
  <c r="H92" i="1"/>
  <c r="R92" i="1" s="1"/>
  <c r="S92" i="1" s="1"/>
  <c r="G92" i="1"/>
  <c r="F92" i="1"/>
  <c r="E92" i="1"/>
  <c r="Q91" i="1"/>
  <c r="P91" i="1"/>
  <c r="O91" i="1"/>
  <c r="N91" i="1"/>
  <c r="M91" i="1"/>
  <c r="L91" i="1"/>
  <c r="H91" i="1"/>
  <c r="G91" i="1"/>
  <c r="F91" i="1"/>
  <c r="E91" i="1"/>
  <c r="I91" i="1" s="1"/>
  <c r="Q90" i="1"/>
  <c r="P90" i="1"/>
  <c r="O90" i="1"/>
  <c r="N90" i="1"/>
  <c r="M90" i="1"/>
  <c r="H90" i="1"/>
  <c r="G90" i="1"/>
  <c r="F90" i="1"/>
  <c r="E90" i="1"/>
  <c r="Q89" i="1"/>
  <c r="P89" i="1"/>
  <c r="O89" i="1"/>
  <c r="N89" i="1"/>
  <c r="M89" i="1"/>
  <c r="H89" i="1"/>
  <c r="G89" i="1"/>
  <c r="F89" i="1"/>
  <c r="E89" i="1"/>
  <c r="I89" i="1" s="1"/>
  <c r="Q88" i="1"/>
  <c r="P88" i="1"/>
  <c r="O88" i="1"/>
  <c r="N88" i="1"/>
  <c r="M88" i="1"/>
  <c r="H88" i="1"/>
  <c r="G88" i="1"/>
  <c r="I88" i="1" s="1"/>
  <c r="F88" i="1"/>
  <c r="E88" i="1"/>
  <c r="Q87" i="1"/>
  <c r="P87" i="1"/>
  <c r="O87" i="1"/>
  <c r="N87" i="1"/>
  <c r="M87" i="1"/>
  <c r="L87" i="1"/>
  <c r="K87" i="1"/>
  <c r="J87" i="1"/>
  <c r="H87" i="1"/>
  <c r="G87" i="1"/>
  <c r="F87" i="1"/>
  <c r="E87" i="1"/>
  <c r="I87" i="1" s="1"/>
  <c r="Q86" i="1"/>
  <c r="P86" i="1"/>
  <c r="O86" i="1"/>
  <c r="N86" i="1"/>
  <c r="M86" i="1"/>
  <c r="H86" i="1"/>
  <c r="G86" i="1"/>
  <c r="I86" i="1" s="1"/>
  <c r="F86" i="1"/>
  <c r="E86" i="1"/>
  <c r="Q85" i="1"/>
  <c r="P85" i="1"/>
  <c r="O85" i="1"/>
  <c r="N85" i="1"/>
  <c r="M85" i="1"/>
  <c r="H85" i="1"/>
  <c r="G85" i="1"/>
  <c r="F85" i="1"/>
  <c r="E85" i="1"/>
  <c r="I85" i="1" s="1"/>
  <c r="R85" i="1" s="1"/>
  <c r="Q84" i="1"/>
  <c r="P84" i="1"/>
  <c r="O84" i="1"/>
  <c r="N84" i="1"/>
  <c r="M84" i="1"/>
  <c r="H84" i="1"/>
  <c r="G84" i="1"/>
  <c r="I84" i="1" s="1"/>
  <c r="F84" i="1"/>
  <c r="E84" i="1"/>
  <c r="Q83" i="1"/>
  <c r="P83" i="1"/>
  <c r="O83" i="1"/>
  <c r="N83" i="1"/>
  <c r="M83" i="1"/>
  <c r="I83" i="1"/>
  <c r="K83" i="1" s="1"/>
  <c r="H83" i="1"/>
  <c r="G83" i="1"/>
  <c r="F83" i="1"/>
  <c r="E83" i="1"/>
  <c r="Q82" i="1"/>
  <c r="P82" i="1"/>
  <c r="O82" i="1"/>
  <c r="N82" i="1"/>
  <c r="M82" i="1"/>
  <c r="L82" i="1"/>
  <c r="H82" i="1"/>
  <c r="R82" i="1" s="1"/>
  <c r="S82" i="1" s="1"/>
  <c r="G82" i="1"/>
  <c r="F82" i="1"/>
  <c r="I82" i="1" s="1"/>
  <c r="E82" i="1"/>
  <c r="Q81" i="1"/>
  <c r="P81" i="1"/>
  <c r="O81" i="1"/>
  <c r="N81" i="1"/>
  <c r="M81" i="1"/>
  <c r="I81" i="1"/>
  <c r="L81" i="1" s="1"/>
  <c r="H81" i="1"/>
  <c r="G81" i="1"/>
  <c r="F81" i="1"/>
  <c r="E81" i="1"/>
  <c r="Q80" i="1"/>
  <c r="P80" i="1"/>
  <c r="O80" i="1"/>
  <c r="N80" i="1"/>
  <c r="M80" i="1"/>
  <c r="H80" i="1"/>
  <c r="G80" i="1"/>
  <c r="F80" i="1"/>
  <c r="E80" i="1"/>
  <c r="I80" i="1" s="1"/>
  <c r="Q79" i="1"/>
  <c r="P79" i="1"/>
  <c r="O79" i="1"/>
  <c r="N79" i="1"/>
  <c r="M79" i="1"/>
  <c r="I79" i="1"/>
  <c r="H79" i="1"/>
  <c r="G79" i="1"/>
  <c r="F79" i="1"/>
  <c r="E79" i="1"/>
  <c r="Q78" i="1"/>
  <c r="P78" i="1"/>
  <c r="O78" i="1"/>
  <c r="N78" i="1"/>
  <c r="M78" i="1"/>
  <c r="H78" i="1"/>
  <c r="G78" i="1"/>
  <c r="F78" i="1"/>
  <c r="E78" i="1"/>
  <c r="I78" i="1" s="1"/>
  <c r="Q77" i="1"/>
  <c r="P77" i="1"/>
  <c r="O77" i="1"/>
  <c r="N77" i="1"/>
  <c r="M77" i="1"/>
  <c r="H77" i="1"/>
  <c r="G77" i="1"/>
  <c r="I77" i="1" s="1"/>
  <c r="F77" i="1"/>
  <c r="E77" i="1"/>
  <c r="R76" i="1"/>
  <c r="S76" i="1" s="1"/>
  <c r="Q76" i="1"/>
  <c r="P76" i="1"/>
  <c r="O76" i="1"/>
  <c r="N76" i="1"/>
  <c r="M76" i="1"/>
  <c r="H76" i="1"/>
  <c r="G76" i="1"/>
  <c r="F76" i="1"/>
  <c r="E76" i="1"/>
  <c r="I76" i="1" s="1"/>
  <c r="Q75" i="1"/>
  <c r="P75" i="1"/>
  <c r="O75" i="1"/>
  <c r="N75" i="1"/>
  <c r="M75" i="1"/>
  <c r="H75" i="1"/>
  <c r="G75" i="1"/>
  <c r="I75" i="1" s="1"/>
  <c r="F75" i="1"/>
  <c r="E75" i="1"/>
  <c r="Q74" i="1"/>
  <c r="P74" i="1"/>
  <c r="O74" i="1"/>
  <c r="N74" i="1"/>
  <c r="M74" i="1"/>
  <c r="H74" i="1"/>
  <c r="I74" i="1" s="1"/>
  <c r="G74" i="1"/>
  <c r="F74" i="1"/>
  <c r="E74" i="1"/>
  <c r="Q73" i="1"/>
  <c r="P73" i="1"/>
  <c r="O73" i="1"/>
  <c r="N73" i="1"/>
  <c r="M73" i="1"/>
  <c r="H73" i="1"/>
  <c r="G73" i="1"/>
  <c r="F73" i="1"/>
  <c r="I73" i="1" s="1"/>
  <c r="L73" i="1" s="1"/>
  <c r="E73" i="1"/>
  <c r="Q72" i="1"/>
  <c r="P72" i="1"/>
  <c r="O72" i="1"/>
  <c r="N72" i="1"/>
  <c r="M72" i="1"/>
  <c r="I72" i="1"/>
  <c r="L72" i="1" s="1"/>
  <c r="H72" i="1"/>
  <c r="G72" i="1"/>
  <c r="F72" i="1"/>
  <c r="E72" i="1"/>
  <c r="Q71" i="1"/>
  <c r="P71" i="1"/>
  <c r="O71" i="1"/>
  <c r="N71" i="1"/>
  <c r="M71" i="1"/>
  <c r="H71" i="1"/>
  <c r="G71" i="1"/>
  <c r="F71" i="1"/>
  <c r="E71" i="1"/>
  <c r="I71" i="1" s="1"/>
  <c r="Q70" i="1"/>
  <c r="P70" i="1"/>
  <c r="O70" i="1"/>
  <c r="N70" i="1"/>
  <c r="M70" i="1"/>
  <c r="H70" i="1"/>
  <c r="G70" i="1"/>
  <c r="I70" i="1" s="1"/>
  <c r="F70" i="1"/>
  <c r="E70" i="1"/>
  <c r="Q69" i="1"/>
  <c r="P69" i="1"/>
  <c r="O69" i="1"/>
  <c r="N69" i="1"/>
  <c r="M69" i="1"/>
  <c r="L69" i="1"/>
  <c r="K69" i="1"/>
  <c r="H69" i="1"/>
  <c r="G69" i="1"/>
  <c r="F69" i="1"/>
  <c r="E69" i="1"/>
  <c r="I69" i="1" s="1"/>
  <c r="Q68" i="1"/>
  <c r="P68" i="1"/>
  <c r="O68" i="1"/>
  <c r="N68" i="1"/>
  <c r="M68" i="1"/>
  <c r="H68" i="1"/>
  <c r="G68" i="1"/>
  <c r="I68" i="1" s="1"/>
  <c r="F68" i="1"/>
  <c r="E68" i="1"/>
  <c r="Q67" i="1"/>
  <c r="P67" i="1"/>
  <c r="O67" i="1"/>
  <c r="N67" i="1"/>
  <c r="M67" i="1"/>
  <c r="H67" i="1"/>
  <c r="G67" i="1"/>
  <c r="F67" i="1"/>
  <c r="E67" i="1"/>
  <c r="I67" i="1" s="1"/>
  <c r="R67" i="1" s="1"/>
  <c r="S67" i="1" s="1"/>
  <c r="Q66" i="1"/>
  <c r="P66" i="1"/>
  <c r="O66" i="1"/>
  <c r="N66" i="1"/>
  <c r="M66" i="1"/>
  <c r="I66" i="1"/>
  <c r="H66" i="1"/>
  <c r="G66" i="1"/>
  <c r="F66" i="1"/>
  <c r="E66" i="1"/>
  <c r="Q65" i="1"/>
  <c r="P65" i="1"/>
  <c r="O65" i="1"/>
  <c r="N65" i="1"/>
  <c r="M65" i="1"/>
  <c r="L65" i="1"/>
  <c r="J65" i="1"/>
  <c r="H65" i="1"/>
  <c r="G65" i="1"/>
  <c r="F65" i="1"/>
  <c r="E65" i="1"/>
  <c r="I65" i="1" s="1"/>
  <c r="K65" i="1" s="1"/>
  <c r="Q64" i="1"/>
  <c r="P64" i="1"/>
  <c r="O64" i="1"/>
  <c r="N64" i="1"/>
  <c r="M64" i="1"/>
  <c r="H64" i="1"/>
  <c r="R64" i="1" s="1"/>
  <c r="S64" i="1" s="1"/>
  <c r="G64" i="1"/>
  <c r="F64" i="1"/>
  <c r="E64" i="1"/>
  <c r="I64" i="1" s="1"/>
  <c r="Q63" i="1"/>
  <c r="P63" i="1"/>
  <c r="O63" i="1"/>
  <c r="N63" i="1"/>
  <c r="M63" i="1"/>
  <c r="H63" i="1"/>
  <c r="G63" i="1"/>
  <c r="F63" i="1"/>
  <c r="E63" i="1"/>
  <c r="I63" i="1" s="1"/>
  <c r="R63" i="1" s="1"/>
  <c r="Q62" i="1"/>
  <c r="P62" i="1"/>
  <c r="O62" i="1"/>
  <c r="N62" i="1"/>
  <c r="M62" i="1"/>
  <c r="H62" i="1"/>
  <c r="G62" i="1"/>
  <c r="F62" i="1"/>
  <c r="E62" i="1"/>
  <c r="Q61" i="1"/>
  <c r="P61" i="1"/>
  <c r="O61" i="1"/>
  <c r="N61" i="1"/>
  <c r="M61" i="1"/>
  <c r="H61" i="1"/>
  <c r="R61" i="1" s="1"/>
  <c r="S61" i="1" s="1"/>
  <c r="G61" i="1"/>
  <c r="F61" i="1"/>
  <c r="I61" i="1" s="1"/>
  <c r="E61" i="1"/>
  <c r="Q60" i="1"/>
  <c r="P60" i="1"/>
  <c r="O60" i="1"/>
  <c r="N60" i="1"/>
  <c r="M60" i="1"/>
  <c r="H60" i="1"/>
  <c r="G60" i="1"/>
  <c r="F60" i="1"/>
  <c r="E60" i="1"/>
  <c r="I60" i="1" s="1"/>
  <c r="Q59" i="1"/>
  <c r="P59" i="1"/>
  <c r="O59" i="1"/>
  <c r="N59" i="1"/>
  <c r="M59" i="1"/>
  <c r="H59" i="1"/>
  <c r="G59" i="1"/>
  <c r="I59" i="1" s="1"/>
  <c r="F59" i="1"/>
  <c r="E59" i="1"/>
  <c r="Q58" i="1"/>
  <c r="P58" i="1"/>
  <c r="O58" i="1"/>
  <c r="R58" i="1" s="1"/>
  <c r="S58" i="1" s="1"/>
  <c r="N58" i="1"/>
  <c r="M58" i="1"/>
  <c r="K58" i="1"/>
  <c r="I58" i="1"/>
  <c r="L58" i="1" s="1"/>
  <c r="H58" i="1"/>
  <c r="G58" i="1"/>
  <c r="F58" i="1"/>
  <c r="E58" i="1"/>
  <c r="Q57" i="1"/>
  <c r="P57" i="1"/>
  <c r="O57" i="1"/>
  <c r="R57" i="1" s="1"/>
  <c r="S57" i="1" s="1"/>
  <c r="N57" i="1"/>
  <c r="M57" i="1"/>
  <c r="H57" i="1"/>
  <c r="G57" i="1"/>
  <c r="F57" i="1"/>
  <c r="E57" i="1"/>
  <c r="I57" i="1" s="1"/>
  <c r="Q56" i="1"/>
  <c r="P56" i="1"/>
  <c r="O56" i="1"/>
  <c r="N56" i="1"/>
  <c r="M56" i="1"/>
  <c r="H56" i="1"/>
  <c r="G56" i="1"/>
  <c r="F56" i="1"/>
  <c r="E56" i="1"/>
  <c r="Q55" i="1"/>
  <c r="P55" i="1"/>
  <c r="O55" i="1"/>
  <c r="N55" i="1"/>
  <c r="M55" i="1"/>
  <c r="J55" i="1"/>
  <c r="I55" i="1"/>
  <c r="H55" i="1"/>
  <c r="G55" i="1"/>
  <c r="F55" i="1"/>
  <c r="E55" i="1"/>
  <c r="R54" i="1"/>
  <c r="S54" i="1" s="1"/>
  <c r="Q54" i="1"/>
  <c r="P54" i="1"/>
  <c r="O54" i="1"/>
  <c r="N54" i="1"/>
  <c r="M54" i="1"/>
  <c r="H54" i="1"/>
  <c r="G54" i="1"/>
  <c r="F54" i="1"/>
  <c r="E54" i="1"/>
  <c r="Q53" i="1"/>
  <c r="P53" i="1"/>
  <c r="O53" i="1"/>
  <c r="N53" i="1"/>
  <c r="M53" i="1"/>
  <c r="H53" i="1"/>
  <c r="G53" i="1"/>
  <c r="F53" i="1"/>
  <c r="E53" i="1"/>
  <c r="Q52" i="1"/>
  <c r="P52" i="1"/>
  <c r="O52" i="1"/>
  <c r="N52" i="1"/>
  <c r="M52" i="1"/>
  <c r="K52" i="1"/>
  <c r="J52" i="1"/>
  <c r="I52" i="1"/>
  <c r="H52" i="1"/>
  <c r="G52" i="1"/>
  <c r="F52" i="1"/>
  <c r="E52" i="1"/>
  <c r="Q51" i="1"/>
  <c r="P51" i="1"/>
  <c r="O51" i="1"/>
  <c r="N51" i="1"/>
  <c r="M51" i="1"/>
  <c r="H51" i="1"/>
  <c r="G51" i="1"/>
  <c r="F51" i="1"/>
  <c r="E51" i="1"/>
  <c r="Q50" i="1"/>
  <c r="P50" i="1"/>
  <c r="O50" i="1"/>
  <c r="N50" i="1"/>
  <c r="M50" i="1"/>
  <c r="H50" i="1"/>
  <c r="G50" i="1"/>
  <c r="F50" i="1"/>
  <c r="E50" i="1"/>
  <c r="Q49" i="1"/>
  <c r="P49" i="1"/>
  <c r="O49" i="1"/>
  <c r="N49" i="1"/>
  <c r="M49" i="1"/>
  <c r="K49" i="1"/>
  <c r="J49" i="1"/>
  <c r="I49" i="1"/>
  <c r="H49" i="1"/>
  <c r="R49" i="1" s="1"/>
  <c r="S49" i="1" s="1"/>
  <c r="G49" i="1"/>
  <c r="F49" i="1"/>
  <c r="E49" i="1"/>
  <c r="Q48" i="1"/>
  <c r="P48" i="1"/>
  <c r="O48" i="1"/>
  <c r="N48" i="1"/>
  <c r="M48" i="1"/>
  <c r="H48" i="1"/>
  <c r="G48" i="1"/>
  <c r="F48" i="1"/>
  <c r="E48" i="1"/>
  <c r="Q47" i="1"/>
  <c r="P47" i="1"/>
  <c r="O47" i="1"/>
  <c r="N47" i="1"/>
  <c r="M47" i="1"/>
  <c r="H47" i="1"/>
  <c r="G47" i="1"/>
  <c r="F47" i="1"/>
  <c r="E47" i="1"/>
  <c r="Q46" i="1"/>
  <c r="P46" i="1"/>
  <c r="O46" i="1"/>
  <c r="N46" i="1"/>
  <c r="M46" i="1"/>
  <c r="I46" i="1"/>
  <c r="H46" i="1"/>
  <c r="G46" i="1"/>
  <c r="F46" i="1"/>
  <c r="E46" i="1"/>
  <c r="Q45" i="1"/>
  <c r="P45" i="1"/>
  <c r="O45" i="1"/>
  <c r="N45" i="1"/>
  <c r="M45" i="1"/>
  <c r="H45" i="1"/>
  <c r="G45" i="1"/>
  <c r="F45" i="1"/>
  <c r="I45" i="1" s="1"/>
  <c r="R45" i="1" s="1"/>
  <c r="S45" i="1" s="1"/>
  <c r="E45" i="1"/>
  <c r="Q44" i="1"/>
  <c r="P44" i="1"/>
  <c r="O44" i="1"/>
  <c r="N44" i="1"/>
  <c r="M44" i="1"/>
  <c r="H44" i="1"/>
  <c r="G44" i="1"/>
  <c r="F44" i="1"/>
  <c r="E44" i="1"/>
  <c r="Q43" i="1"/>
  <c r="P43" i="1"/>
  <c r="O43" i="1"/>
  <c r="N43" i="1"/>
  <c r="M43" i="1"/>
  <c r="J43" i="1"/>
  <c r="I43" i="1"/>
  <c r="K43" i="1" s="1"/>
  <c r="H43" i="1"/>
  <c r="R43" i="1" s="1"/>
  <c r="S43" i="1" s="1"/>
  <c r="G43" i="1"/>
  <c r="F43" i="1"/>
  <c r="E43" i="1"/>
  <c r="R42" i="1"/>
  <c r="S42" i="1" s="1"/>
  <c r="Q42" i="1"/>
  <c r="P42" i="1"/>
  <c r="O42" i="1"/>
  <c r="N42" i="1"/>
  <c r="M42" i="1"/>
  <c r="H42" i="1"/>
  <c r="G42" i="1"/>
  <c r="F42" i="1"/>
  <c r="I42" i="1" s="1"/>
  <c r="E42" i="1"/>
  <c r="S41" i="1"/>
  <c r="R41" i="1"/>
  <c r="Q41" i="1"/>
  <c r="P41" i="1"/>
  <c r="O41" i="1"/>
  <c r="N41" i="1"/>
  <c r="M41" i="1"/>
  <c r="H41" i="1"/>
  <c r="G41" i="1"/>
  <c r="F41" i="1"/>
  <c r="E41" i="1"/>
  <c r="I41" i="1" s="1"/>
  <c r="J41" i="1" s="1"/>
  <c r="Q40" i="1"/>
  <c r="P40" i="1"/>
  <c r="O40" i="1"/>
  <c r="N40" i="1"/>
  <c r="M40" i="1"/>
  <c r="K40" i="1"/>
  <c r="J40" i="1"/>
  <c r="I40" i="1"/>
  <c r="H40" i="1"/>
  <c r="R40" i="1" s="1"/>
  <c r="G40" i="1"/>
  <c r="F40" i="1"/>
  <c r="E40" i="1"/>
  <c r="Q39" i="1"/>
  <c r="P39" i="1"/>
  <c r="O39" i="1"/>
  <c r="N39" i="1"/>
  <c r="M39" i="1"/>
  <c r="H39" i="1"/>
  <c r="G39" i="1"/>
  <c r="F39" i="1"/>
  <c r="E39" i="1"/>
  <c r="Q38" i="1"/>
  <c r="P38" i="1"/>
  <c r="O38" i="1"/>
  <c r="N38" i="1"/>
  <c r="M38" i="1"/>
  <c r="H38" i="1"/>
  <c r="G38" i="1"/>
  <c r="I38" i="1" s="1"/>
  <c r="F38" i="1"/>
  <c r="E38" i="1"/>
  <c r="Q37" i="1"/>
  <c r="P37" i="1"/>
  <c r="O37" i="1"/>
  <c r="N37" i="1"/>
  <c r="M37" i="1"/>
  <c r="I37" i="1"/>
  <c r="K37" i="1" s="1"/>
  <c r="H37" i="1"/>
  <c r="G37" i="1"/>
  <c r="F37" i="1"/>
  <c r="E37" i="1"/>
  <c r="R36" i="1"/>
  <c r="S36" i="1" s="1"/>
  <c r="Q36" i="1"/>
  <c r="P36" i="1"/>
  <c r="O36" i="1"/>
  <c r="N36" i="1"/>
  <c r="M36" i="1"/>
  <c r="H36" i="1"/>
  <c r="G36" i="1"/>
  <c r="F36" i="1"/>
  <c r="E36" i="1"/>
  <c r="I36" i="1" s="1"/>
  <c r="Q35" i="1"/>
  <c r="P35" i="1"/>
  <c r="O35" i="1"/>
  <c r="N35" i="1"/>
  <c r="M35" i="1"/>
  <c r="H35" i="1"/>
  <c r="G35" i="1"/>
  <c r="F35" i="1"/>
  <c r="I35" i="1" s="1"/>
  <c r="E35" i="1"/>
  <c r="Q34" i="1"/>
  <c r="P34" i="1"/>
  <c r="O34" i="1"/>
  <c r="N34" i="1"/>
  <c r="M34" i="1"/>
  <c r="J34" i="1"/>
  <c r="I34" i="1"/>
  <c r="H34" i="1"/>
  <c r="R34" i="1" s="1"/>
  <c r="S34" i="1" s="1"/>
  <c r="G34" i="1"/>
  <c r="F34" i="1"/>
  <c r="E34" i="1"/>
  <c r="Q33" i="1"/>
  <c r="P33" i="1"/>
  <c r="O33" i="1"/>
  <c r="N33" i="1"/>
  <c r="M33" i="1"/>
  <c r="H33" i="1"/>
  <c r="G33" i="1"/>
  <c r="F33" i="1"/>
  <c r="E33" i="1"/>
  <c r="Q32" i="1"/>
  <c r="P32" i="1"/>
  <c r="O32" i="1"/>
  <c r="N32" i="1"/>
  <c r="M32" i="1"/>
  <c r="H32" i="1"/>
  <c r="G32" i="1"/>
  <c r="F32" i="1"/>
  <c r="E32" i="1"/>
  <c r="I32" i="1" s="1"/>
  <c r="Q31" i="1"/>
  <c r="P31" i="1"/>
  <c r="O31" i="1"/>
  <c r="N31" i="1"/>
  <c r="M31" i="1"/>
  <c r="K31" i="1"/>
  <c r="I31" i="1"/>
  <c r="H31" i="1"/>
  <c r="G31" i="1"/>
  <c r="F31" i="1"/>
  <c r="E31" i="1"/>
  <c r="Q30" i="1"/>
  <c r="P30" i="1"/>
  <c r="O30" i="1"/>
  <c r="R30" i="1" s="1"/>
  <c r="S30" i="1" s="1"/>
  <c r="N30" i="1"/>
  <c r="M30" i="1"/>
  <c r="H30" i="1"/>
  <c r="G30" i="1"/>
  <c r="F30" i="1"/>
  <c r="E30" i="1"/>
  <c r="I30" i="1" s="1"/>
  <c r="Q29" i="1"/>
  <c r="P29" i="1"/>
  <c r="O29" i="1"/>
  <c r="N29" i="1"/>
  <c r="M29" i="1"/>
  <c r="H29" i="1"/>
  <c r="G29" i="1"/>
  <c r="F29" i="1"/>
  <c r="I29" i="1" s="1"/>
  <c r="E29" i="1"/>
  <c r="Q28" i="1"/>
  <c r="P28" i="1"/>
  <c r="O28" i="1"/>
  <c r="N28" i="1"/>
  <c r="M28" i="1"/>
  <c r="K28" i="1"/>
  <c r="J28" i="1"/>
  <c r="I28" i="1"/>
  <c r="H28" i="1"/>
  <c r="R28" i="1" s="1"/>
  <c r="S28" i="1" s="1"/>
  <c r="G28" i="1"/>
  <c r="F28" i="1"/>
  <c r="E28" i="1"/>
  <c r="Q27" i="1"/>
  <c r="P27" i="1"/>
  <c r="O27" i="1"/>
  <c r="N27" i="1"/>
  <c r="M27" i="1"/>
  <c r="H27" i="1"/>
  <c r="G27" i="1"/>
  <c r="F27" i="1"/>
  <c r="E27" i="1"/>
  <c r="I27" i="1" s="1"/>
  <c r="Q26" i="1"/>
  <c r="P26" i="1"/>
  <c r="O26" i="1"/>
  <c r="N26" i="1"/>
  <c r="M26" i="1"/>
  <c r="H26" i="1"/>
  <c r="G26" i="1"/>
  <c r="F26" i="1"/>
  <c r="I26" i="1" s="1"/>
  <c r="E26" i="1"/>
  <c r="Q25" i="1"/>
  <c r="P25" i="1"/>
  <c r="O25" i="1"/>
  <c r="N25" i="1"/>
  <c r="M25" i="1"/>
  <c r="H25" i="1"/>
  <c r="G25" i="1"/>
  <c r="F25" i="1"/>
  <c r="E25" i="1"/>
  <c r="I25" i="1" s="1"/>
  <c r="Q24" i="1"/>
  <c r="P24" i="1"/>
  <c r="O24" i="1"/>
  <c r="N24" i="1"/>
  <c r="M24" i="1"/>
  <c r="H24" i="1"/>
  <c r="G24" i="1"/>
  <c r="F24" i="1"/>
  <c r="E24" i="1"/>
  <c r="I24" i="1" s="1"/>
  <c r="Q23" i="1"/>
  <c r="P23" i="1"/>
  <c r="O23" i="1"/>
  <c r="N23" i="1"/>
  <c r="M23" i="1"/>
  <c r="H23" i="1"/>
  <c r="G23" i="1"/>
  <c r="F23" i="1"/>
  <c r="E23" i="1"/>
  <c r="I23" i="1" s="1"/>
  <c r="Q22" i="1"/>
  <c r="P22" i="1"/>
  <c r="O22" i="1"/>
  <c r="N22" i="1"/>
  <c r="M22" i="1"/>
  <c r="H22" i="1"/>
  <c r="G22" i="1"/>
  <c r="F22" i="1"/>
  <c r="E22" i="1"/>
  <c r="I22" i="1" s="1"/>
  <c r="R21" i="1"/>
  <c r="S21" i="1" s="1"/>
  <c r="Q21" i="1"/>
  <c r="P21" i="1"/>
  <c r="O21" i="1"/>
  <c r="N21" i="1"/>
  <c r="M21" i="1"/>
  <c r="H21" i="1"/>
  <c r="G21" i="1"/>
  <c r="F21" i="1"/>
  <c r="E21" i="1"/>
  <c r="I21" i="1" s="1"/>
  <c r="Q20" i="1"/>
  <c r="P20" i="1"/>
  <c r="O20" i="1"/>
  <c r="N20" i="1"/>
  <c r="M20" i="1"/>
  <c r="H20" i="1"/>
  <c r="G20" i="1"/>
  <c r="F20" i="1"/>
  <c r="E20" i="1"/>
  <c r="I20" i="1" s="1"/>
  <c r="Q19" i="1"/>
  <c r="P19" i="1"/>
  <c r="O19" i="1"/>
  <c r="N19" i="1"/>
  <c r="M19" i="1"/>
  <c r="H19" i="1"/>
  <c r="G19" i="1"/>
  <c r="F19" i="1"/>
  <c r="E19" i="1"/>
  <c r="I19" i="1" s="1"/>
  <c r="Q18" i="1"/>
  <c r="P18" i="1"/>
  <c r="O18" i="1"/>
  <c r="N18" i="1"/>
  <c r="M18" i="1"/>
  <c r="H18" i="1"/>
  <c r="G18" i="1"/>
  <c r="F18" i="1"/>
  <c r="E18" i="1"/>
  <c r="I18" i="1" s="1"/>
  <c r="Q17" i="1"/>
  <c r="P17" i="1"/>
  <c r="O17" i="1"/>
  <c r="N17" i="1"/>
  <c r="M17" i="1"/>
  <c r="H17" i="1"/>
  <c r="G17" i="1"/>
  <c r="F17" i="1"/>
  <c r="E17" i="1"/>
  <c r="I17" i="1" s="1"/>
  <c r="Q16" i="1"/>
  <c r="P16" i="1"/>
  <c r="O16" i="1"/>
  <c r="N16" i="1"/>
  <c r="M16" i="1"/>
  <c r="H16" i="1"/>
  <c r="G16" i="1"/>
  <c r="F16" i="1"/>
  <c r="E16" i="1"/>
  <c r="I16" i="1" s="1"/>
  <c r="Q15" i="1"/>
  <c r="P15" i="1"/>
  <c r="O15" i="1"/>
  <c r="N15" i="1"/>
  <c r="M15" i="1"/>
  <c r="H15" i="1"/>
  <c r="G15" i="1"/>
  <c r="F15" i="1"/>
  <c r="E15" i="1"/>
  <c r="I15" i="1" s="1"/>
  <c r="Q14" i="1"/>
  <c r="P14" i="1"/>
  <c r="O14" i="1"/>
  <c r="N14" i="1"/>
  <c r="M14" i="1"/>
  <c r="H14" i="1"/>
  <c r="G14" i="1"/>
  <c r="F14" i="1"/>
  <c r="E14" i="1"/>
  <c r="I14" i="1" s="1"/>
  <c r="Q13" i="1"/>
  <c r="P13" i="1"/>
  <c r="O13" i="1"/>
  <c r="N13" i="1"/>
  <c r="M13" i="1"/>
  <c r="H13" i="1"/>
  <c r="G13" i="1"/>
  <c r="F13" i="1"/>
  <c r="E13" i="1"/>
  <c r="I13" i="1" s="1"/>
  <c r="R12" i="1"/>
  <c r="S12" i="1" s="1"/>
  <c r="Q12" i="1"/>
  <c r="P12" i="1"/>
  <c r="O12" i="1"/>
  <c r="N12" i="1"/>
  <c r="M12" i="1"/>
  <c r="H12" i="1"/>
  <c r="G12" i="1"/>
  <c r="F12" i="1"/>
  <c r="E12" i="1"/>
  <c r="I12" i="1" s="1"/>
  <c r="Q11" i="1"/>
  <c r="P11" i="1"/>
  <c r="O11" i="1"/>
  <c r="N11" i="1"/>
  <c r="M11" i="1"/>
  <c r="H11" i="1"/>
  <c r="G11" i="1"/>
  <c r="F11" i="1"/>
  <c r="E11" i="1"/>
  <c r="I11" i="1" s="1"/>
  <c r="Q10" i="1"/>
  <c r="P10" i="1"/>
  <c r="O10" i="1"/>
  <c r="N10" i="1"/>
  <c r="M10" i="1"/>
  <c r="H10" i="1"/>
  <c r="G10" i="1"/>
  <c r="F10" i="1"/>
  <c r="E10" i="1"/>
  <c r="I10" i="1" s="1"/>
  <c r="Q9" i="1"/>
  <c r="P9" i="1"/>
  <c r="O9" i="1"/>
  <c r="N9" i="1"/>
  <c r="M9" i="1"/>
  <c r="H9" i="1"/>
  <c r="G9" i="1"/>
  <c r="F9" i="1"/>
  <c r="E9" i="1"/>
  <c r="I9" i="1" s="1"/>
  <c r="Q8" i="1"/>
  <c r="P8" i="1"/>
  <c r="O8" i="1"/>
  <c r="N8" i="1"/>
  <c r="M8" i="1"/>
  <c r="H8" i="1"/>
  <c r="G8" i="1"/>
  <c r="F8" i="1"/>
  <c r="E8" i="1"/>
  <c r="I8" i="1" s="1"/>
  <c r="Q7" i="1"/>
  <c r="P7" i="1"/>
  <c r="O7" i="1"/>
  <c r="N7" i="1"/>
  <c r="M7" i="1"/>
  <c r="H7" i="1"/>
  <c r="G7" i="1"/>
  <c r="F7" i="1"/>
  <c r="E7" i="1"/>
  <c r="I7" i="1" s="1"/>
  <c r="Q6" i="1"/>
  <c r="P6" i="1"/>
  <c r="O6" i="1"/>
  <c r="N6" i="1"/>
  <c r="M6" i="1"/>
  <c r="H6" i="1"/>
  <c r="R6" i="1" s="1"/>
  <c r="S6" i="1" s="1"/>
  <c r="G6" i="1"/>
  <c r="F6" i="1"/>
  <c r="E6" i="1"/>
  <c r="I6" i="1" s="1"/>
  <c r="Q5" i="1"/>
  <c r="P5" i="1"/>
  <c r="P189" i="1" s="1"/>
  <c r="O5" i="1"/>
  <c r="N5" i="1"/>
  <c r="M5" i="1"/>
  <c r="H5" i="1"/>
  <c r="H189" i="1" s="1"/>
  <c r="G5" i="1"/>
  <c r="F5" i="1"/>
  <c r="E5" i="1"/>
  <c r="I5" i="1" s="1"/>
  <c r="L24" i="1" l="1"/>
  <c r="K24" i="1"/>
  <c r="J24" i="1"/>
  <c r="U24" i="1"/>
  <c r="R24" i="1"/>
  <c r="S24" i="1" s="1"/>
  <c r="L23" i="1"/>
  <c r="K23" i="1"/>
  <c r="U23" i="1"/>
  <c r="J23" i="1"/>
  <c r="R23" i="1"/>
  <c r="S23" i="1" s="1"/>
  <c r="L6" i="1"/>
  <c r="K6" i="1"/>
  <c r="J6" i="1"/>
  <c r="U6" i="1"/>
  <c r="L10" i="1"/>
  <c r="K10" i="1"/>
  <c r="J10" i="1"/>
  <c r="K8" i="1"/>
  <c r="U8" i="1"/>
  <c r="R8" i="1"/>
  <c r="S8" i="1" s="1"/>
  <c r="L8" i="1"/>
  <c r="J8" i="1"/>
  <c r="L14" i="1"/>
  <c r="K14" i="1"/>
  <c r="R14" i="1"/>
  <c r="S14" i="1" s="1"/>
  <c r="U14" i="1" s="1"/>
  <c r="J14" i="1"/>
  <c r="L32" i="1"/>
  <c r="K32" i="1"/>
  <c r="U32" i="1"/>
  <c r="R32" i="1"/>
  <c r="S32" i="1" s="1"/>
  <c r="J32" i="1"/>
  <c r="L22" i="1"/>
  <c r="K22" i="1"/>
  <c r="J22" i="1"/>
  <c r="J70" i="1"/>
  <c r="L70" i="1"/>
  <c r="K70" i="1"/>
  <c r="K5" i="1"/>
  <c r="J5" i="1"/>
  <c r="L5" i="1"/>
  <c r="L26" i="1"/>
  <c r="K26" i="1"/>
  <c r="U26" i="1"/>
  <c r="R26" i="1"/>
  <c r="S26" i="1" s="1"/>
  <c r="J26" i="1"/>
  <c r="L20" i="1"/>
  <c r="K20" i="1"/>
  <c r="R20" i="1"/>
  <c r="S20" i="1" s="1"/>
  <c r="U20" i="1" s="1"/>
  <c r="J20" i="1"/>
  <c r="L27" i="1"/>
  <c r="K27" i="1"/>
  <c r="J27" i="1"/>
  <c r="R27" i="1"/>
  <c r="S27" i="1" s="1"/>
  <c r="U27" i="1" s="1"/>
  <c r="L18" i="1"/>
  <c r="K18" i="1"/>
  <c r="J18" i="1"/>
  <c r="U18" i="1"/>
  <c r="R18" i="1"/>
  <c r="S18" i="1" s="1"/>
  <c r="L38" i="1"/>
  <c r="K38" i="1"/>
  <c r="R38" i="1"/>
  <c r="S38" i="1" s="1"/>
  <c r="U38" i="1" s="1"/>
  <c r="J38" i="1"/>
  <c r="L9" i="1"/>
  <c r="K9" i="1"/>
  <c r="J9" i="1"/>
  <c r="R9" i="1"/>
  <c r="S9" i="1" s="1"/>
  <c r="U9" i="1" s="1"/>
  <c r="U13" i="1"/>
  <c r="L13" i="1"/>
  <c r="K13" i="1"/>
  <c r="J13" i="1"/>
  <c r="L17" i="1"/>
  <c r="K17" i="1"/>
  <c r="U17" i="1"/>
  <c r="R17" i="1"/>
  <c r="S17" i="1" s="1"/>
  <c r="J17" i="1"/>
  <c r="L21" i="1"/>
  <c r="K21" i="1"/>
  <c r="J21" i="1"/>
  <c r="U21" i="1"/>
  <c r="J74" i="1"/>
  <c r="U74" i="1"/>
  <c r="L74" i="1"/>
  <c r="K74" i="1"/>
  <c r="L25" i="1"/>
  <c r="K25" i="1"/>
  <c r="J25" i="1"/>
  <c r="J88" i="1"/>
  <c r="L88" i="1"/>
  <c r="K88" i="1"/>
  <c r="L16" i="1"/>
  <c r="K16" i="1"/>
  <c r="J16" i="1"/>
  <c r="L12" i="1"/>
  <c r="K12" i="1"/>
  <c r="J12" i="1"/>
  <c r="U12" i="1"/>
  <c r="L35" i="1"/>
  <c r="K35" i="1"/>
  <c r="U35" i="1"/>
  <c r="R35" i="1"/>
  <c r="S35" i="1" s="1"/>
  <c r="J35" i="1"/>
  <c r="L7" i="1"/>
  <c r="K7" i="1"/>
  <c r="J7" i="1"/>
  <c r="L11" i="1"/>
  <c r="K11" i="1"/>
  <c r="J11" i="1"/>
  <c r="R11" i="1"/>
  <c r="L29" i="1"/>
  <c r="K29" i="1"/>
  <c r="U29" i="1"/>
  <c r="J29" i="1"/>
  <c r="R29" i="1"/>
  <c r="S29" i="1" s="1"/>
  <c r="S85" i="1"/>
  <c r="U85" i="1" s="1"/>
  <c r="L15" i="1"/>
  <c r="K15" i="1"/>
  <c r="J15" i="1"/>
  <c r="U15" i="1"/>
  <c r="R15" i="1"/>
  <c r="S15" i="1" s="1"/>
  <c r="L19" i="1"/>
  <c r="K19" i="1"/>
  <c r="J19" i="1"/>
  <c r="L137" i="1"/>
  <c r="J137" i="1"/>
  <c r="K137" i="1"/>
  <c r="L152" i="1"/>
  <c r="K152" i="1"/>
  <c r="J152" i="1"/>
  <c r="L166" i="1"/>
  <c r="K166" i="1"/>
  <c r="J166" i="1"/>
  <c r="K168" i="1"/>
  <c r="J168" i="1"/>
  <c r="U168" i="1"/>
  <c r="L168" i="1"/>
  <c r="L172" i="1"/>
  <c r="K172" i="1"/>
  <c r="J172" i="1"/>
  <c r="K174" i="1"/>
  <c r="J174" i="1"/>
  <c r="L174" i="1"/>
  <c r="R178" i="1"/>
  <c r="S178" i="1" s="1"/>
  <c r="L178" i="1"/>
  <c r="K178" i="1"/>
  <c r="J178" i="1"/>
  <c r="U178" i="1"/>
  <c r="I33" i="1"/>
  <c r="I189" i="1" s="1"/>
  <c r="R37" i="1"/>
  <c r="S37" i="1" s="1"/>
  <c r="L40" i="1"/>
  <c r="I53" i="1"/>
  <c r="I54" i="1"/>
  <c r="J80" i="1"/>
  <c r="L80" i="1"/>
  <c r="K80" i="1"/>
  <c r="J110" i="1"/>
  <c r="L110" i="1"/>
  <c r="K110" i="1"/>
  <c r="K135" i="1"/>
  <c r="J135" i="1"/>
  <c r="L135" i="1"/>
  <c r="R31" i="1"/>
  <c r="U34" i="1"/>
  <c r="L34" i="1"/>
  <c r="J37" i="1"/>
  <c r="I50" i="1"/>
  <c r="I51" i="1"/>
  <c r="U55" i="1"/>
  <c r="R55" i="1"/>
  <c r="S55" i="1" s="1"/>
  <c r="L55" i="1"/>
  <c r="U69" i="1"/>
  <c r="I97" i="1"/>
  <c r="J101" i="1"/>
  <c r="U101" i="1"/>
  <c r="J103" i="1"/>
  <c r="L103" i="1"/>
  <c r="K103" i="1"/>
  <c r="L146" i="1"/>
  <c r="J146" i="1"/>
  <c r="L36" i="1"/>
  <c r="K36" i="1"/>
  <c r="J36" i="1"/>
  <c r="U36" i="1"/>
  <c r="R73" i="1"/>
  <c r="S73" i="1" s="1"/>
  <c r="U78" i="1"/>
  <c r="J116" i="1"/>
  <c r="L116" i="1"/>
  <c r="K116" i="1"/>
  <c r="K150" i="1"/>
  <c r="J150" i="1"/>
  <c r="U150" i="1"/>
  <c r="L150" i="1"/>
  <c r="L160" i="1"/>
  <c r="K160" i="1"/>
  <c r="J160" i="1"/>
  <c r="M189" i="1"/>
  <c r="R13" i="1"/>
  <c r="S13" i="1" s="1"/>
  <c r="R19" i="1"/>
  <c r="S19" i="1" s="1"/>
  <c r="U19" i="1" s="1"/>
  <c r="R25" i="1"/>
  <c r="S25" i="1" s="1"/>
  <c r="U25" i="1" s="1"/>
  <c r="L31" i="1"/>
  <c r="J61" i="1"/>
  <c r="K61" i="1"/>
  <c r="U61" i="1"/>
  <c r="R88" i="1"/>
  <c r="S88" i="1" s="1"/>
  <c r="U88" i="1" s="1"/>
  <c r="J94" i="1"/>
  <c r="L94" i="1"/>
  <c r="K94" i="1"/>
  <c r="U94" i="1"/>
  <c r="J95" i="1"/>
  <c r="L95" i="1"/>
  <c r="K95" i="1"/>
  <c r="R103" i="1"/>
  <c r="S103" i="1" s="1"/>
  <c r="J107" i="1"/>
  <c r="J109" i="1"/>
  <c r="L109" i="1"/>
  <c r="K109" i="1"/>
  <c r="J122" i="1"/>
  <c r="L122" i="1"/>
  <c r="K122" i="1"/>
  <c r="J130" i="1"/>
  <c r="L130" i="1"/>
  <c r="K130" i="1"/>
  <c r="K146" i="1"/>
  <c r="J73" i="1"/>
  <c r="K73" i="1"/>
  <c r="U73" i="1"/>
  <c r="L30" i="1"/>
  <c r="K30" i="1"/>
  <c r="J30" i="1"/>
  <c r="U30" i="1"/>
  <c r="J71" i="1"/>
  <c r="L71" i="1"/>
  <c r="K71" i="1"/>
  <c r="J126" i="1"/>
  <c r="U126" i="1"/>
  <c r="L126" i="1"/>
  <c r="L140" i="1"/>
  <c r="J140" i="1"/>
  <c r="U140" i="1"/>
  <c r="K140" i="1"/>
  <c r="R7" i="1"/>
  <c r="S7" i="1" s="1"/>
  <c r="U7" i="1" s="1"/>
  <c r="R10" i="1"/>
  <c r="S10" i="1" s="1"/>
  <c r="U10" i="1" s="1"/>
  <c r="R16" i="1"/>
  <c r="S16" i="1" s="1"/>
  <c r="U16" i="1" s="1"/>
  <c r="R22" i="1"/>
  <c r="S22" i="1" s="1"/>
  <c r="U22" i="1" s="1"/>
  <c r="U28" i="1"/>
  <c r="L28" i="1"/>
  <c r="J31" i="1"/>
  <c r="K34" i="1"/>
  <c r="I47" i="1"/>
  <c r="I48" i="1"/>
  <c r="R52" i="1"/>
  <c r="S52" i="1" s="1"/>
  <c r="U52" i="1" s="1"/>
  <c r="L52" i="1"/>
  <c r="K55" i="1"/>
  <c r="I62" i="1"/>
  <c r="R62" i="1" s="1"/>
  <c r="S62" i="1" s="1"/>
  <c r="R79" i="1"/>
  <c r="R102" i="1"/>
  <c r="R109" i="1"/>
  <c r="S109" i="1" s="1"/>
  <c r="L134" i="1"/>
  <c r="J134" i="1"/>
  <c r="U134" i="1"/>
  <c r="K134" i="1"/>
  <c r="K144" i="1"/>
  <c r="J144" i="1"/>
  <c r="L144" i="1"/>
  <c r="J89" i="1"/>
  <c r="L89" i="1"/>
  <c r="K89" i="1"/>
  <c r="U37" i="1"/>
  <c r="L37" i="1"/>
  <c r="L60" i="1"/>
  <c r="K60" i="1"/>
  <c r="J60" i="1"/>
  <c r="R70" i="1"/>
  <c r="S70" i="1" s="1"/>
  <c r="U70" i="1" s="1"/>
  <c r="J78" i="1"/>
  <c r="J79" i="1"/>
  <c r="L79" i="1"/>
  <c r="K79" i="1"/>
  <c r="J85" i="1"/>
  <c r="L85" i="1"/>
  <c r="K85" i="1"/>
  <c r="J86" i="1"/>
  <c r="L86" i="1"/>
  <c r="K86" i="1"/>
  <c r="J102" i="1"/>
  <c r="L102" i="1"/>
  <c r="J113" i="1"/>
  <c r="U113" i="1"/>
  <c r="J115" i="1"/>
  <c r="L115" i="1"/>
  <c r="K115" i="1"/>
  <c r="J129" i="1"/>
  <c r="U129" i="1"/>
  <c r="L129" i="1"/>
  <c r="K129" i="1"/>
  <c r="I44" i="1"/>
  <c r="U49" i="1"/>
  <c r="L49" i="1"/>
  <c r="L61" i="1"/>
  <c r="J69" i="1"/>
  <c r="J76" i="1"/>
  <c r="L76" i="1"/>
  <c r="K76" i="1"/>
  <c r="U76" i="1"/>
  <c r="J77" i="1"/>
  <c r="L77" i="1"/>
  <c r="K77" i="1"/>
  <c r="U77" i="1"/>
  <c r="K78" i="1"/>
  <c r="I93" i="1"/>
  <c r="R93" i="1" s="1"/>
  <c r="K101" i="1"/>
  <c r="K102" i="1"/>
  <c r="I108" i="1"/>
  <c r="R115" i="1"/>
  <c r="S115" i="1" s="1"/>
  <c r="U115" i="1" s="1"/>
  <c r="L128" i="1"/>
  <c r="J128" i="1"/>
  <c r="K128" i="1"/>
  <c r="R74" i="1"/>
  <c r="S74" i="1" s="1"/>
  <c r="Q189" i="1"/>
  <c r="L45" i="1"/>
  <c r="K45" i="1"/>
  <c r="J45" i="1"/>
  <c r="U45" i="1"/>
  <c r="R46" i="1"/>
  <c r="S46" i="1" s="1"/>
  <c r="J67" i="1"/>
  <c r="L67" i="1"/>
  <c r="K67" i="1"/>
  <c r="U67" i="1"/>
  <c r="J68" i="1"/>
  <c r="L68" i="1"/>
  <c r="K68" i="1"/>
  <c r="L78" i="1"/>
  <c r="J91" i="1"/>
  <c r="K91" i="1"/>
  <c r="R91" i="1"/>
  <c r="S91" i="1" s="1"/>
  <c r="U91" i="1" s="1"/>
  <c r="R114" i="1"/>
  <c r="S114" i="1" s="1"/>
  <c r="J119" i="1"/>
  <c r="I121" i="1"/>
  <c r="L133" i="1"/>
  <c r="K133" i="1"/>
  <c r="J133" i="1"/>
  <c r="L139" i="1"/>
  <c r="K139" i="1"/>
  <c r="J139" i="1"/>
  <c r="E189" i="1"/>
  <c r="R5" i="1"/>
  <c r="L41" i="1"/>
  <c r="K41" i="1"/>
  <c r="U41" i="1"/>
  <c r="U46" i="1"/>
  <c r="L46" i="1"/>
  <c r="L59" i="1"/>
  <c r="K59" i="1"/>
  <c r="J59" i="1"/>
  <c r="R60" i="1"/>
  <c r="S60" i="1" s="1"/>
  <c r="U60" i="1" s="1"/>
  <c r="L84" i="1"/>
  <c r="K84" i="1"/>
  <c r="J84" i="1"/>
  <c r="J114" i="1"/>
  <c r="U114" i="1"/>
  <c r="L114" i="1"/>
  <c r="R121" i="1"/>
  <c r="S121" i="1" s="1"/>
  <c r="S40" i="1"/>
  <c r="U40" i="1" s="1"/>
  <c r="L63" i="1"/>
  <c r="S63" i="1" s="1"/>
  <c r="U63" i="1" s="1"/>
  <c r="K63" i="1"/>
  <c r="J63" i="1"/>
  <c r="L66" i="1"/>
  <c r="K66" i="1"/>
  <c r="J66" i="1"/>
  <c r="J83" i="1"/>
  <c r="L83" i="1"/>
  <c r="F189" i="1"/>
  <c r="L42" i="1"/>
  <c r="K42" i="1"/>
  <c r="J42" i="1"/>
  <c r="U42" i="1"/>
  <c r="J46" i="1"/>
  <c r="L57" i="1"/>
  <c r="K57" i="1"/>
  <c r="J57" i="1"/>
  <c r="U57" i="1"/>
  <c r="R59" i="1"/>
  <c r="S59" i="1" s="1"/>
  <c r="U59" i="1" s="1"/>
  <c r="L75" i="1"/>
  <c r="K75" i="1"/>
  <c r="J75" i="1"/>
  <c r="R84" i="1"/>
  <c r="S84" i="1" s="1"/>
  <c r="U84" i="1" s="1"/>
  <c r="I92" i="1"/>
  <c r="J98" i="1"/>
  <c r="L98" i="1"/>
  <c r="K98" i="1"/>
  <c r="U103" i="1"/>
  <c r="K113" i="1"/>
  <c r="K114" i="1"/>
  <c r="J125" i="1"/>
  <c r="U125" i="1"/>
  <c r="K138" i="1"/>
  <c r="J138" i="1"/>
  <c r="U138" i="1"/>
  <c r="L138" i="1"/>
  <c r="K147" i="1"/>
  <c r="J147" i="1"/>
  <c r="L147" i="1"/>
  <c r="G189" i="1"/>
  <c r="I39" i="1"/>
  <c r="U43" i="1"/>
  <c r="L43" i="1"/>
  <c r="K46" i="1"/>
  <c r="I56" i="1"/>
  <c r="J58" i="1"/>
  <c r="U58" i="1"/>
  <c r="J64" i="1"/>
  <c r="L64" i="1"/>
  <c r="K64" i="1"/>
  <c r="U64" i="1"/>
  <c r="R66" i="1"/>
  <c r="S66" i="1" s="1"/>
  <c r="U66" i="1" s="1"/>
  <c r="R75" i="1"/>
  <c r="U80" i="1"/>
  <c r="J82" i="1"/>
  <c r="K82" i="1"/>
  <c r="U82" i="1"/>
  <c r="R83" i="1"/>
  <c r="U96" i="1"/>
  <c r="J104" i="1"/>
  <c r="L104" i="1"/>
  <c r="K104" i="1"/>
  <c r="U109" i="1"/>
  <c r="L113" i="1"/>
  <c r="I120" i="1"/>
  <c r="I127" i="1"/>
  <c r="K132" i="1"/>
  <c r="J132" i="1"/>
  <c r="L132" i="1"/>
  <c r="L136" i="1"/>
  <c r="K136" i="1"/>
  <c r="J136" i="1"/>
  <c r="R137" i="1"/>
  <c r="S137" i="1" s="1"/>
  <c r="U137" i="1" s="1"/>
  <c r="K162" i="1"/>
  <c r="J162" i="1"/>
  <c r="L162" i="1"/>
  <c r="S162" i="1" s="1"/>
  <c r="U162" i="1" s="1"/>
  <c r="L182" i="1"/>
  <c r="K182" i="1"/>
  <c r="J182" i="1"/>
  <c r="R136" i="1"/>
  <c r="S136" i="1" s="1"/>
  <c r="U136" i="1" s="1"/>
  <c r="R144" i="1"/>
  <c r="S144" i="1" s="1"/>
  <c r="U144" i="1" s="1"/>
  <c r="K156" i="1"/>
  <c r="J156" i="1"/>
  <c r="L156" i="1"/>
  <c r="S156" i="1" s="1"/>
  <c r="U156" i="1" s="1"/>
  <c r="R166" i="1"/>
  <c r="S166" i="1" s="1"/>
  <c r="U166" i="1" s="1"/>
  <c r="R172" i="1"/>
  <c r="S172" i="1" s="1"/>
  <c r="U172" i="1" s="1"/>
  <c r="R71" i="1"/>
  <c r="S71" i="1" s="1"/>
  <c r="U71" i="1" s="1"/>
  <c r="R80" i="1"/>
  <c r="S80" i="1" s="1"/>
  <c r="R89" i="1"/>
  <c r="S89" i="1" s="1"/>
  <c r="U89" i="1" s="1"/>
  <c r="R98" i="1"/>
  <c r="S98" i="1" s="1"/>
  <c r="U98" i="1" s="1"/>
  <c r="R110" i="1"/>
  <c r="R116" i="1"/>
  <c r="S116" i="1" s="1"/>
  <c r="U116" i="1" s="1"/>
  <c r="R122" i="1"/>
  <c r="R128" i="1"/>
  <c r="S128" i="1" s="1"/>
  <c r="U128" i="1" s="1"/>
  <c r="R135" i="1"/>
  <c r="S135" i="1" s="1"/>
  <c r="U135" i="1" s="1"/>
  <c r="L142" i="1"/>
  <c r="K142" i="1"/>
  <c r="J142" i="1"/>
  <c r="R150" i="1"/>
  <c r="S150" i="1" s="1"/>
  <c r="L154" i="1"/>
  <c r="K154" i="1"/>
  <c r="J154" i="1"/>
  <c r="U154" i="1"/>
  <c r="L181" i="1"/>
  <c r="K181" i="1"/>
  <c r="J181" i="1"/>
  <c r="U181" i="1"/>
  <c r="R182" i="1"/>
  <c r="S182" i="1" s="1"/>
  <c r="U182" i="1" s="1"/>
  <c r="U72" i="1"/>
  <c r="L143" i="1"/>
  <c r="J143" i="1"/>
  <c r="U143" i="1"/>
  <c r="R160" i="1"/>
  <c r="S160" i="1" s="1"/>
  <c r="U160" i="1" s="1"/>
  <c r="R171" i="1"/>
  <c r="S171" i="1" s="1"/>
  <c r="U171" i="1" s="1"/>
  <c r="R72" i="1"/>
  <c r="S72" i="1" s="1"/>
  <c r="R81" i="1"/>
  <c r="S81" i="1" s="1"/>
  <c r="U81" i="1" s="1"/>
  <c r="R90" i="1"/>
  <c r="S90" i="1" s="1"/>
  <c r="R105" i="1"/>
  <c r="R111" i="1"/>
  <c r="S111" i="1" s="1"/>
  <c r="U124" i="1"/>
  <c r="R130" i="1"/>
  <c r="S130" i="1" s="1"/>
  <c r="U130" i="1" s="1"/>
  <c r="L148" i="1"/>
  <c r="K148" i="1"/>
  <c r="J148" i="1"/>
  <c r="U148" i="1"/>
  <c r="K165" i="1"/>
  <c r="J165" i="1"/>
  <c r="U165" i="1"/>
  <c r="L165" i="1"/>
  <c r="L169" i="1"/>
  <c r="K169" i="1"/>
  <c r="J169" i="1"/>
  <c r="U169" i="1"/>
  <c r="K171" i="1"/>
  <c r="J171" i="1"/>
  <c r="L171" i="1"/>
  <c r="L175" i="1"/>
  <c r="K175" i="1"/>
  <c r="J175" i="1"/>
  <c r="U175" i="1"/>
  <c r="K177" i="1"/>
  <c r="J177" i="1"/>
  <c r="L177" i="1"/>
  <c r="S177" i="1" s="1"/>
  <c r="U177" i="1" s="1"/>
  <c r="I90" i="1"/>
  <c r="I99" i="1"/>
  <c r="I105" i="1"/>
  <c r="I111" i="1"/>
  <c r="I117" i="1"/>
  <c r="I123" i="1"/>
  <c r="R123" i="1" s="1"/>
  <c r="R132" i="1"/>
  <c r="S132" i="1" s="1"/>
  <c r="U132" i="1" s="1"/>
  <c r="R133" i="1"/>
  <c r="S133" i="1" s="1"/>
  <c r="U133" i="1" s="1"/>
  <c r="R142" i="1"/>
  <c r="S142" i="1" s="1"/>
  <c r="U142" i="1" s="1"/>
  <c r="L149" i="1"/>
  <c r="K149" i="1"/>
  <c r="J149" i="1"/>
  <c r="U149" i="1"/>
  <c r="R159" i="1"/>
  <c r="S159" i="1" s="1"/>
  <c r="U159" i="1" s="1"/>
  <c r="L163" i="1"/>
  <c r="K163" i="1"/>
  <c r="J163" i="1"/>
  <c r="U163" i="1"/>
  <c r="S164" i="1"/>
  <c r="U164" i="1" s="1"/>
  <c r="L176" i="1"/>
  <c r="K176" i="1"/>
  <c r="J176" i="1"/>
  <c r="U176" i="1"/>
  <c r="R181" i="1"/>
  <c r="S181" i="1" s="1"/>
  <c r="R68" i="1"/>
  <c r="J72" i="1"/>
  <c r="R77" i="1"/>
  <c r="S77" i="1" s="1"/>
  <c r="J81" i="1"/>
  <c r="R86" i="1"/>
  <c r="S86" i="1" s="1"/>
  <c r="U86" i="1" s="1"/>
  <c r="R95" i="1"/>
  <c r="S95" i="1" s="1"/>
  <c r="U95" i="1" s="1"/>
  <c r="R112" i="1"/>
  <c r="S112" i="1" s="1"/>
  <c r="U112" i="1" s="1"/>
  <c r="R118" i="1"/>
  <c r="S118" i="1" s="1"/>
  <c r="U118" i="1" s="1"/>
  <c r="R131" i="1"/>
  <c r="S131" i="1" s="1"/>
  <c r="U131" i="1" s="1"/>
  <c r="R141" i="1"/>
  <c r="K159" i="1"/>
  <c r="J159" i="1"/>
  <c r="L159" i="1"/>
  <c r="K72" i="1"/>
  <c r="K81" i="1"/>
  <c r="I100" i="1"/>
  <c r="R100" i="1" s="1"/>
  <c r="I106" i="1"/>
  <c r="L131" i="1"/>
  <c r="J131" i="1"/>
  <c r="R140" i="1"/>
  <c r="S140" i="1" s="1"/>
  <c r="K141" i="1"/>
  <c r="J141" i="1"/>
  <c r="L141" i="1"/>
  <c r="L157" i="1"/>
  <c r="K157" i="1"/>
  <c r="J157" i="1"/>
  <c r="U157" i="1"/>
  <c r="R169" i="1"/>
  <c r="S169" i="1" s="1"/>
  <c r="O189" i="1"/>
  <c r="R65" i="1"/>
  <c r="S65" i="1" s="1"/>
  <c r="U65" i="1" s="1"/>
  <c r="R69" i="1"/>
  <c r="S69" i="1" s="1"/>
  <c r="R78" i="1"/>
  <c r="S78" i="1" s="1"/>
  <c r="R87" i="1"/>
  <c r="S87" i="1" s="1"/>
  <c r="U87" i="1" s="1"/>
  <c r="R96" i="1"/>
  <c r="S96" i="1" s="1"/>
  <c r="R107" i="1"/>
  <c r="S107" i="1" s="1"/>
  <c r="U107" i="1" s="1"/>
  <c r="K112" i="1"/>
  <c r="K118" i="1"/>
  <c r="R119" i="1"/>
  <c r="S119" i="1" s="1"/>
  <c r="U119" i="1" s="1"/>
  <c r="K124" i="1"/>
  <c r="K131" i="1"/>
  <c r="R147" i="1"/>
  <c r="S147" i="1" s="1"/>
  <c r="U147" i="1" s="1"/>
  <c r="K153" i="1"/>
  <c r="J153" i="1"/>
  <c r="U153" i="1"/>
  <c r="L153" i="1"/>
  <c r="R163" i="1"/>
  <c r="S163" i="1" s="1"/>
  <c r="K180" i="1"/>
  <c r="J180" i="1"/>
  <c r="U180" i="1"/>
  <c r="L180" i="1"/>
  <c r="L112" i="1"/>
  <c r="L118" i="1"/>
  <c r="L124" i="1"/>
  <c r="R139" i="1"/>
  <c r="S139" i="1" s="1"/>
  <c r="U139" i="1" s="1"/>
  <c r="L145" i="1"/>
  <c r="K145" i="1"/>
  <c r="J145" i="1"/>
  <c r="U145" i="1"/>
  <c r="R146" i="1"/>
  <c r="S146" i="1" s="1"/>
  <c r="U146" i="1" s="1"/>
  <c r="L151" i="1"/>
  <c r="S151" i="1" s="1"/>
  <c r="U151" i="1" s="1"/>
  <c r="K151" i="1"/>
  <c r="J151" i="1"/>
  <c r="R152" i="1"/>
  <c r="R174" i="1"/>
  <c r="S174" i="1" s="1"/>
  <c r="U174" i="1" s="1"/>
  <c r="L179" i="1"/>
  <c r="K179" i="1"/>
  <c r="J179" i="1"/>
  <c r="U179" i="1"/>
  <c r="U155" i="1"/>
  <c r="U158" i="1"/>
  <c r="U161" i="1"/>
  <c r="U167" i="1"/>
  <c r="U170" i="1"/>
  <c r="U173" i="1"/>
  <c r="J155" i="1"/>
  <c r="J158" i="1"/>
  <c r="J161" i="1"/>
  <c r="J164" i="1"/>
  <c r="J167" i="1"/>
  <c r="J170" i="1"/>
  <c r="J173" i="1"/>
  <c r="K155" i="1"/>
  <c r="K158" i="1"/>
  <c r="K161" i="1"/>
  <c r="K164" i="1"/>
  <c r="S31" i="1" l="1"/>
  <c r="U31" i="1" s="1"/>
  <c r="S68" i="1"/>
  <c r="U68" i="1" s="1"/>
  <c r="L90" i="1"/>
  <c r="K90" i="1"/>
  <c r="J90" i="1"/>
  <c r="U90" i="1"/>
  <c r="S110" i="1"/>
  <c r="U110" i="1" s="1"/>
  <c r="L47" i="1"/>
  <c r="K47" i="1"/>
  <c r="J47" i="1"/>
  <c r="R47" i="1"/>
  <c r="S47" i="1" s="1"/>
  <c r="U47" i="1" s="1"/>
  <c r="L54" i="1"/>
  <c r="K54" i="1"/>
  <c r="J54" i="1"/>
  <c r="U54" i="1"/>
  <c r="J99" i="1"/>
  <c r="L99" i="1"/>
  <c r="K99" i="1"/>
  <c r="U99" i="1"/>
  <c r="S5" i="1"/>
  <c r="L48" i="1"/>
  <c r="K48" i="1"/>
  <c r="J48" i="1"/>
  <c r="U48" i="1"/>
  <c r="R48" i="1"/>
  <c r="S48" i="1" s="1"/>
  <c r="S141" i="1"/>
  <c r="U141" i="1" s="1"/>
  <c r="J97" i="1"/>
  <c r="L97" i="1"/>
  <c r="K97" i="1"/>
  <c r="U97" i="1"/>
  <c r="L53" i="1"/>
  <c r="K53" i="1"/>
  <c r="R53" i="1"/>
  <c r="S53" i="1" s="1"/>
  <c r="U53" i="1" s="1"/>
  <c r="J53" i="1"/>
  <c r="S105" i="1"/>
  <c r="U105" i="1" s="1"/>
  <c r="J117" i="1"/>
  <c r="L117" i="1"/>
  <c r="K117" i="1"/>
  <c r="L56" i="1"/>
  <c r="K56" i="1"/>
  <c r="J56" i="1"/>
  <c r="R56" i="1"/>
  <c r="S56" i="1" s="1"/>
  <c r="U56" i="1" s="1"/>
  <c r="J92" i="1"/>
  <c r="U92" i="1"/>
  <c r="L92" i="1"/>
  <c r="K92" i="1"/>
  <c r="J108" i="1"/>
  <c r="U108" i="1"/>
  <c r="L108" i="1"/>
  <c r="K108" i="1"/>
  <c r="S11" i="1"/>
  <c r="U11" i="1" s="1"/>
  <c r="S83" i="1"/>
  <c r="U83" i="1" s="1"/>
  <c r="S152" i="1"/>
  <c r="U152" i="1" s="1"/>
  <c r="R117" i="1"/>
  <c r="S117" i="1" s="1"/>
  <c r="U117" i="1" s="1"/>
  <c r="S102" i="1"/>
  <c r="U102" i="1" s="1"/>
  <c r="J106" i="1"/>
  <c r="L106" i="1"/>
  <c r="K106" i="1"/>
  <c r="R106" i="1"/>
  <c r="S106" i="1" s="1"/>
  <c r="U106" i="1" s="1"/>
  <c r="S79" i="1"/>
  <c r="U79" i="1" s="1"/>
  <c r="L33" i="1"/>
  <c r="K33" i="1"/>
  <c r="K189" i="1" s="1"/>
  <c r="J33" i="1"/>
  <c r="R33" i="1"/>
  <c r="S33" i="1" s="1"/>
  <c r="U33" i="1" s="1"/>
  <c r="J127" i="1"/>
  <c r="L127" i="1"/>
  <c r="K127" i="1"/>
  <c r="U127" i="1"/>
  <c r="L93" i="1"/>
  <c r="S93" i="1" s="1"/>
  <c r="U93" i="1" s="1"/>
  <c r="K93" i="1"/>
  <c r="J93" i="1"/>
  <c r="U62" i="1"/>
  <c r="L62" i="1"/>
  <c r="K62" i="1"/>
  <c r="J62" i="1"/>
  <c r="L51" i="1"/>
  <c r="K51" i="1"/>
  <c r="J51" i="1"/>
  <c r="J189" i="1" s="1"/>
  <c r="R51" i="1"/>
  <c r="S51" i="1" s="1"/>
  <c r="U51" i="1" s="1"/>
  <c r="J123" i="1"/>
  <c r="L123" i="1"/>
  <c r="S123" i="1" s="1"/>
  <c r="U123" i="1" s="1"/>
  <c r="K123" i="1"/>
  <c r="J120" i="1"/>
  <c r="L120" i="1"/>
  <c r="K120" i="1"/>
  <c r="S75" i="1"/>
  <c r="U75" i="1" s="1"/>
  <c r="L39" i="1"/>
  <c r="L189" i="1" s="1"/>
  <c r="K39" i="1"/>
  <c r="J39" i="1"/>
  <c r="R39" i="1"/>
  <c r="R120" i="1"/>
  <c r="S120" i="1" s="1"/>
  <c r="U120" i="1" s="1"/>
  <c r="L50" i="1"/>
  <c r="K50" i="1"/>
  <c r="J50" i="1"/>
  <c r="R50" i="1"/>
  <c r="S50" i="1" s="1"/>
  <c r="U50" i="1" s="1"/>
  <c r="L44" i="1"/>
  <c r="K44" i="1"/>
  <c r="J44" i="1"/>
  <c r="R44" i="1"/>
  <c r="S44" i="1" s="1"/>
  <c r="U44" i="1" s="1"/>
  <c r="J100" i="1"/>
  <c r="L100" i="1"/>
  <c r="S100" i="1" s="1"/>
  <c r="U100" i="1" s="1"/>
  <c r="K100" i="1"/>
  <c r="J111" i="1"/>
  <c r="L111" i="1"/>
  <c r="K111" i="1"/>
  <c r="U111" i="1"/>
  <c r="J121" i="1"/>
  <c r="L121" i="1"/>
  <c r="K121" i="1"/>
  <c r="U121" i="1"/>
  <c r="J105" i="1"/>
  <c r="L105" i="1"/>
  <c r="K105" i="1"/>
  <c r="S122" i="1"/>
  <c r="U122" i="1" s="1"/>
  <c r="S39" i="1" l="1"/>
  <c r="U39" i="1" s="1"/>
  <c r="S189" i="1"/>
  <c r="S190" i="1" s="1"/>
  <c r="U5" i="1"/>
  <c r="U189" i="1" s="1"/>
  <c r="U190" i="1" s="1"/>
  <c r="R1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6" authorId="0" shapeId="0" xr:uid="{00000000-0006-0000-0000-000005000000}">
      <text>
        <r>
          <rPr>
            <sz val="12"/>
            <color theme="1"/>
            <rFont val="Aptos Narrow"/>
            <scheme val="minor"/>
          </rPr>
          <t>======
ID#AAABRBj3Dbw
Jennifer Okes    (2024-07-10 19:11:23)
Per email from Jeanni Stefanik on 7/10/24: SD20 Adams Final payment increased by $4,072.95 for 4YOs</t>
        </r>
      </text>
    </comment>
    <comment ref="G30" authorId="0" shapeId="0" xr:uid="{00000000-0006-0000-0000-000008000000}">
      <text>
        <r>
          <rPr>
            <sz val="12"/>
            <color theme="1"/>
            <rFont val="Aptos Narrow"/>
            <scheme val="minor"/>
          </rPr>
          <t>======
ID#AAABQXTVpKU
Jennifer Okes    (2024-06-30 18:40:56)
Per email from Jeanni Stefanik on 6/27/2024 - the amounts in column I do not reflect the additional amount for BVSD payment for 3yos with an IEP $288,919.52
------
ID#AAABRBj3Dbs
Jennifer Okes    (2024-07-10 19:10:10)
Per Jeanni's 7/10 email: SD480-Boulder Valley Increased final payment by $293,761.22</t>
        </r>
      </text>
    </comment>
    <comment ref="S80" authorId="0" shapeId="0" xr:uid="{00000000-0006-0000-0000-000003000000}">
      <text>
        <r>
          <rPr>
            <sz val="12"/>
            <color theme="1"/>
            <rFont val="Aptos Narrow"/>
            <scheme val="minor"/>
          </rPr>
          <t>======
ID#AAABQ17dCXY
Jennifer Okes    (2024-07-10 21:28:26)
Per email from Jeanni Stefanik on 7/10/24: SD Historical Allocation Amounts (Column R)
Reduced by 3 YO ineligible amounts SD 1400 LA Veta reduced by $1,880.46.  Jeanni's calculations added amount from column F to Column S.  This resulted in less CPP Historical Allocation Funding from CDEC which, in turn, increased the MOE Hold Harmless Funding from CDE.</t>
        </r>
      </text>
    </comment>
    <comment ref="S115" authorId="0" shapeId="0" xr:uid="{00000000-0006-0000-0000-000002000000}">
      <text>
        <r>
          <rPr>
            <sz val="12"/>
            <color theme="1"/>
            <rFont val="Aptos Narrow"/>
            <scheme val="minor"/>
          </rPr>
          <t>======
ID#AAABQ17dCXc
Jennifer Okes    (2024-07-10 21:29:02)
Per email from Jeanni Stefanik on 7/10/24: SD Historical Allocation Amounts (Column R)
Reduced by 3 YO ineligible amounts SD 2035 Montezuma reduced by $2,435. Jeanni's calculations added amount from column F to Column S. This resulted in less CPP Historical Allocation Funding from CDEC which, in turn, increased the MOE Hold Harmless Funding from CDE.</t>
        </r>
      </text>
    </comment>
    <comment ref="H121" authorId="0" shapeId="0" xr:uid="{00000000-0006-0000-0000-000004000000}">
      <text>
        <r>
          <rPr>
            <sz val="12"/>
            <color theme="1"/>
            <rFont val="Aptos Narrow"/>
            <scheme val="minor"/>
          </rPr>
          <t>======
ID#AAABQ17dCXM
Jennifer Okes    (2024-07-10 21:23:47)
Per email from Jeanni Stefanik on 7/10/24, SD 2405 Fort Morgan Final payment reduced by $2,396.10 for 4YOs</t>
        </r>
      </text>
    </comment>
    <comment ref="S141" authorId="0" shapeId="0" xr:uid="{00000000-0006-0000-0000-000001000000}">
      <text>
        <r>
          <rPr>
            <sz val="12"/>
            <color theme="1"/>
            <rFont val="Aptos Narrow"/>
            <scheme val="minor"/>
          </rPr>
          <t>======
ID#AAABQ17dCXk
Jennifer Okes    (2024-07-10 21:30:16)
Per email from Jeanni Stefanik on 7/10/24: SD Historical Allocation Amounts (Column R)
Reduced by 3 YO ineligible amounts SD 2690 Pueblo 60 reduced by $19,664.19. Jeanni's calculations added amount from column F to Column S. This resulted in less CPP Historical Allocation Funding from CDEC which, in turn, increased the MOE Hold Harmless Funding from CDE.</t>
        </r>
      </text>
    </comment>
    <comment ref="H143" authorId="0" shapeId="0" xr:uid="{00000000-0006-0000-0000-000007000000}">
      <text>
        <r>
          <rPr>
            <sz val="12"/>
            <color theme="1"/>
            <rFont val="Aptos Narrow"/>
            <scheme val="minor"/>
          </rPr>
          <t>======
ID#AAABQXTVpKY
Jennifer Okes    (2024-06-30 18:42:50)
Per email from Jeanni Stefanik on 6/27/2024 - the amounts in column I do not reflect the additional amount for Meeker - additional back payment for 2 children $1521.87
------
ID#AAABRBj3Db8
Jennifer Okes    (2024-07-10 19:17:12)
Per Jeanni Stefanik's email of 7/10/24 - SD 2710 Meeker Final payment increased by $760.94 for 4YOs</t>
        </r>
      </text>
    </comment>
    <comment ref="G175" authorId="0" shapeId="0" xr:uid="{00000000-0006-0000-0000-000006000000}">
      <text>
        <r>
          <rPr>
            <sz val="12"/>
            <color theme="1"/>
            <rFont val="Aptos Narrow"/>
            <scheme val="minor"/>
          </rPr>
          <t>======
ID#AAABQXTVpKc
Jennifer Okes    (2024-06-30 18:44:06)
Per email from Jeanni Stefanik on 6/27/2024 - the amounts in column I do not reflect the additional amount for AULT-HIGHLAND RE-9 - Weld County - back payment for 3 IEP children $8,519.22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RUEFWwyc14xbzdbFUzE6tKya/Tw=="/>
    </ext>
  </extLst>
</comments>
</file>

<file path=xl/sharedStrings.xml><?xml version="1.0" encoding="utf-8"?>
<sst xmlns="http://schemas.openxmlformats.org/spreadsheetml/2006/main" count="7122" uniqueCount="2069">
  <si>
    <t>State Agency Funding</t>
  </si>
  <si>
    <t>CO Dept of Early Childhood (CDEC)</t>
  </si>
  <si>
    <t>CO Dept of Education (CDE)</t>
  </si>
  <si>
    <t>Revenue Account</t>
  </si>
  <si>
    <t>10-000-00-0000-3010-000-3895</t>
  </si>
  <si>
    <t>10-000-00-0000-3000-000-3294</t>
  </si>
  <si>
    <t>Grants Receivable</t>
  </si>
  <si>
    <t>10-000-00-0000-8142-000-3895</t>
  </si>
  <si>
    <t>10-000-00-0000-8142-000-3294</t>
  </si>
  <si>
    <t>District Code</t>
  </si>
  <si>
    <t>District</t>
  </si>
  <si>
    <t>Basis for "MOE Hold-Harmless Funding": Total SF Funding for FY22-23 Funding for ALL PK Students</t>
  </si>
  <si>
    <t>Basis for "CPP Historical Allocation" per HB23-1235: CPP Funding for FY22-23 (50% PPR * CPP Positions)</t>
  </si>
  <si>
    <t>3 YOs Attestation Total Universal Preschool Colorado FY 2023-24</t>
  </si>
  <si>
    <t xml:space="preserve">3 YO Ineligible Payment </t>
  </si>
  <si>
    <t>3 YOs IEPs  Total Universal Preschool Colorado FY 2023-24</t>
  </si>
  <si>
    <t>4 YOs Total Universal Preschool Colorado FY 2023-24</t>
  </si>
  <si>
    <t>Total Universal Preschool Colorado  FY 2023-24 (E+F+G+H)</t>
  </si>
  <si>
    <t>% Change YOY vs. CPP</t>
  </si>
  <si>
    <t>% Change YOY for All PK</t>
  </si>
  <si>
    <t>Additional Money Needed to Equal PK Funding in FY22-23 (I-D)</t>
  </si>
  <si>
    <t>Number of Children Enrolled at School District in 4 YO program FY 2023-24  (Avg Monthly)</t>
  </si>
  <si>
    <t>Community Partner Pass Through in FY 2022-23</t>
  </si>
  <si>
    <t>Pass through Amount to Community Providers from FY 2022-23</t>
  </si>
  <si>
    <t>Total Community Provider - Universal Preschool Payments FY 2023-24</t>
  </si>
  <si>
    <t>Additional Money Needed to Equal PK Funding in FY2022-23 to Individual  Community Providers</t>
  </si>
  <si>
    <t>Total Universal Preschool Colorado Payments after passthrough to communty partner, if SD is serving 4 Yo's in FY 2023-24</t>
  </si>
  <si>
    <t>Additional Money Needed to Equal PK Funding in FY2022-23 to School District after passthrough to Community Providers</t>
  </si>
  <si>
    <t>MOE Hold Harmless Funding Needed to Equal Total PK Funding in FY2022-23 to School Districts less Passthrough to Community Providers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</si>
  <si>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</si>
  <si>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</si>
  <si>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</si>
  <si>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</si>
  <si>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</si>
  <si>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</si>
  <si>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</si>
  <si>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</si>
  <si>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</si>
  <si>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</si>
  <si>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</si>
  <si>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</si>
  <si>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</si>
  <si>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</si>
  <si>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</si>
  <si>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</si>
  <si>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</si>
  <si>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</si>
  <si>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</si>
  <si>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</si>
  <si>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</si>
  <si>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</si>
  <si>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</si>
  <si>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</si>
  <si>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</si>
  <si>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</si>
  <si>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</si>
  <si>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</si>
  <si>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</si>
  <si>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</si>
  <si>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</si>
  <si>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</si>
  <si>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</si>
  <si>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</si>
  <si>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</si>
  <si>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</si>
  <si>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</si>
  <si>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</si>
  <si>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</si>
  <si>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</si>
  <si>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</si>
  <si>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</si>
  <si>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</si>
  <si>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</si>
  <si>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</si>
  <si>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</si>
  <si>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</si>
  <si>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</si>
  <si>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</si>
  <si>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</si>
  <si>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</si>
  <si>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</si>
  <si>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</si>
  <si>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</si>
  <si>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</si>
  <si>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</si>
  <si>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</si>
  <si>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</si>
  <si>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</si>
  <si>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</si>
  <si>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</si>
  <si>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</si>
  <si>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</si>
  <si>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</si>
  <si>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</si>
  <si>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</si>
  <si>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</si>
  <si>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</si>
  <si>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</si>
  <si>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</si>
  <si>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</si>
  <si>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</si>
  <si>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</si>
  <si>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</si>
  <si>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</si>
  <si>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</si>
  <si>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>NORTH PARK R-1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</si>
  <si>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</si>
  <si>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</si>
  <si>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</si>
  <si>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</si>
  <si>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</si>
  <si>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</si>
  <si>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</si>
  <si>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</si>
  <si>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</si>
  <si>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</si>
  <si>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</si>
  <si>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</si>
  <si>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</si>
  <si>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</si>
  <si>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</si>
  <si>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</si>
  <si>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LAS ANIMAS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</si>
  <si>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</si>
  <si>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</si>
  <si>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</si>
  <si>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</si>
  <si>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</si>
  <si>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</si>
  <si>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</si>
  <si>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</si>
  <si>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</si>
  <si>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</si>
  <si>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</si>
  <si>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</si>
  <si>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</si>
  <si>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</si>
  <si>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</si>
  <si>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</si>
  <si>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</si>
  <si>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</si>
  <si>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</si>
  <si>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</si>
  <si>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</si>
  <si>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</si>
  <si>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</si>
  <si>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</si>
  <si>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</si>
  <si>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</si>
  <si>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</si>
  <si>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</si>
  <si>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</si>
  <si>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</si>
  <si>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</si>
  <si>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</si>
  <si>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</si>
  <si>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</si>
  <si>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</si>
  <si>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</si>
  <si>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</si>
  <si>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</si>
  <si>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</si>
  <si>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</si>
  <si>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</si>
  <si>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</si>
  <si>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</si>
  <si>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</si>
  <si>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</si>
  <si>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</si>
  <si>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</si>
  <si>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</si>
  <si>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</si>
  <si>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</si>
  <si>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</si>
  <si>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</si>
  <si>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</si>
  <si>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</si>
  <si>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</si>
  <si>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</si>
  <si>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</si>
  <si>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</si>
  <si>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</si>
  <si>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</si>
  <si>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</si>
  <si>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</si>
  <si>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</si>
  <si>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</si>
  <si>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</si>
  <si>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</si>
  <si>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</si>
  <si>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</si>
  <si>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</si>
  <si>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</si>
  <si>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</si>
  <si>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</si>
  <si>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</si>
  <si>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</si>
  <si>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</si>
  <si>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</si>
  <si>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</si>
  <si>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</si>
  <si>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</si>
  <si>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</si>
  <si>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</si>
  <si>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</si>
  <si>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</si>
  <si>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</si>
  <si>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Total</t>
  </si>
  <si>
    <t>Total CPP Historical Allocation Payments</t>
  </si>
  <si>
    <t>District Level Funding</t>
  </si>
  <si>
    <t>Current as of 06-18-24 10:00 AM</t>
  </si>
  <si>
    <t>Sum of Payment Amount</t>
  </si>
  <si>
    <t>Column Labels</t>
  </si>
  <si>
    <t>Row Labels</t>
  </si>
  <si>
    <t>UPK ECE 3</t>
  </si>
  <si>
    <t>UPK ECE 4</t>
  </si>
  <si>
    <t>Grand Total</t>
  </si>
  <si>
    <t>January</t>
  </si>
  <si>
    <t>February</t>
  </si>
  <si>
    <t>March</t>
  </si>
  <si>
    <t>April</t>
  </si>
  <si>
    <t>May</t>
  </si>
  <si>
    <t>August</t>
  </si>
  <si>
    <t>September</t>
  </si>
  <si>
    <t>October</t>
  </si>
  <si>
    <t>November</t>
  </si>
  <si>
    <t>December</t>
  </si>
  <si>
    <t>Payment Type</t>
  </si>
  <si>
    <t>IEP PAYMEMTS</t>
  </si>
  <si>
    <t>No</t>
  </si>
  <si>
    <t>Yes</t>
  </si>
  <si>
    <t>Pending Issues - not reflected in current totals</t>
  </si>
  <si>
    <t>Boulder Valley School District</t>
  </si>
  <si>
    <t>(see tab)</t>
  </si>
  <si>
    <t>Academy School District 20</t>
  </si>
  <si>
    <t>Adams 12 Five Star Schools</t>
  </si>
  <si>
    <t>ADAMS COUNTY HEAD START</t>
  </si>
  <si>
    <t>Adams County School District 14</t>
  </si>
  <si>
    <t>Agate School Dist #300</t>
  </si>
  <si>
    <t>AGUILAR PUBLIC SCHOOL DISTRICT RE 6 PRESCHOOL</t>
  </si>
  <si>
    <t>AKRON R-1 SCHOOL DISTRICT</t>
  </si>
  <si>
    <t>Alamosa School District</t>
  </si>
  <si>
    <t>Archuleta School District</t>
  </si>
  <si>
    <t>ARICKAREE R-2 School District</t>
  </si>
  <si>
    <t>ARRIBA-FLAGLER CSD 20 PRESCHOOL</t>
  </si>
  <si>
    <t>Aspen School District</t>
  </si>
  <si>
    <t>Ault-Highland RE-9 School District</t>
  </si>
  <si>
    <t>Aurora Public Schools (Adams-Arapahoe 28J)</t>
  </si>
  <si>
    <t>Bayfield School District</t>
  </si>
  <si>
    <t>BENNETT SCHOOL DISTRICT 29J</t>
  </si>
  <si>
    <t>Bethune School District No. R- 5</t>
  </si>
  <si>
    <t>BIG SANDY SCHOOLS 100J</t>
  </si>
  <si>
    <t>Brush School District RE-2J</t>
  </si>
  <si>
    <t>Buena Vista School District</t>
  </si>
  <si>
    <t>Buffalo School District RE-4J</t>
  </si>
  <si>
    <t>Burlington School District RE-6J</t>
  </si>
  <si>
    <t>BYERS SCHOOL DISTRICT 32 J</t>
  </si>
  <si>
    <t>Calhan School District</t>
  </si>
  <si>
    <t>Campo School District RE-6</t>
  </si>
  <si>
    <t>Canon City Schools</t>
  </si>
  <si>
    <t>Centennial School District R-1</t>
  </si>
  <si>
    <t>Center Consolidated School District 26JT</t>
  </si>
  <si>
    <t>Cheraw School District</t>
  </si>
  <si>
    <t>Cherry Creek School District</t>
  </si>
  <si>
    <t>Cheyenne Co School Dist RE-5</t>
  </si>
  <si>
    <t>Cheyenne Mountain School District</t>
  </si>
  <si>
    <t>Clear Creek School District Re-1</t>
  </si>
  <si>
    <t>Colorado Charter School Institute</t>
  </si>
  <si>
    <t>Colorado Springs School District 11</t>
  </si>
  <si>
    <t>Cotopaxi Consolidated Schools</t>
  </si>
  <si>
    <t>Creede School District</t>
  </si>
  <si>
    <t>Cripple Creek-Victor RE-1</t>
  </si>
  <si>
    <t>Crowley County RE-1-J</t>
  </si>
  <si>
    <t>Custer County School District</t>
  </si>
  <si>
    <t>De Beque Joint District No. 49</t>
  </si>
  <si>
    <t>Deer Trail School District No. 26J</t>
  </si>
  <si>
    <t>Delta County School District</t>
  </si>
  <si>
    <t>Denver Public Schools</t>
  </si>
  <si>
    <t>District 49 (Falcon)</t>
  </si>
  <si>
    <t>Dolores County School District RE-2J</t>
  </si>
  <si>
    <t>Dolores School District RE-4A</t>
  </si>
  <si>
    <t>Douglas County School District</t>
  </si>
  <si>
    <t>Durango School District 9-R</t>
  </si>
  <si>
    <t>Eagle County School District</t>
  </si>
  <si>
    <t>East Grand School District</t>
  </si>
  <si>
    <t>East Otero School District</t>
  </si>
  <si>
    <t>Eaton School District</t>
  </si>
  <si>
    <t>Edison School District 54JT</t>
  </si>
  <si>
    <t>Elbert County School District (Kiowa C-2)</t>
  </si>
  <si>
    <t>ELBERT SCHOOL DISTRICT #200</t>
  </si>
  <si>
    <t>Elizabeth School District</t>
  </si>
  <si>
    <t>ELLICOTT SCHOOL DISTRICT 22</t>
  </si>
  <si>
    <t>Englewood Schools</t>
  </si>
  <si>
    <t>Estes Park School District R-3</t>
  </si>
  <si>
    <t>Fort Morgan County School District RE-3</t>
  </si>
  <si>
    <t>Fountain-Fort Carson School District 8</t>
  </si>
  <si>
    <t>Fowler R-4J School District</t>
  </si>
  <si>
    <t>Fremont Re-2 School District</t>
  </si>
  <si>
    <t>Frenchman School District RE-3</t>
  </si>
  <si>
    <t>Garfield County School District 16</t>
  </si>
  <si>
    <t>Garfield School District No. Re-2</t>
  </si>
  <si>
    <t>Genoa-Hugo School District No. C-113</t>
  </si>
  <si>
    <t>Gilpin County Re-1 School District</t>
  </si>
  <si>
    <t>Granada School RE-1</t>
  </si>
  <si>
    <t>Greeley-Evans School District 6</t>
  </si>
  <si>
    <t>Gunnison Watershed School District RE1J</t>
  </si>
  <si>
    <t>HANOVER SCHOOL DISTRICT 28</t>
  </si>
  <si>
    <t>Harrison School District</t>
  </si>
  <si>
    <t>Haxtun School District RE-J2</t>
  </si>
  <si>
    <t>Hayden School District</t>
  </si>
  <si>
    <t>Hinsdale County School District RE-1</t>
  </si>
  <si>
    <t>Hoehne School District</t>
  </si>
  <si>
    <t>Holly School District No. Re-3</t>
  </si>
  <si>
    <t>Holyoke School District RE-1J</t>
  </si>
  <si>
    <t>Huerfano School District Re-1</t>
  </si>
  <si>
    <t>Idalia School District</t>
  </si>
  <si>
    <t>Ignacio School District</t>
  </si>
  <si>
    <t>Jeffco Public Schools</t>
  </si>
  <si>
    <t>Johnstown-Milliken (Weld School District RE-5J)</t>
  </si>
  <si>
    <t>Julesburg School District</t>
  </si>
  <si>
    <t>Karval Public Schools RE-23</t>
  </si>
  <si>
    <t>Kim Re-88 School District</t>
  </si>
  <si>
    <t>Kiowa County Re-1 School District (EADS)</t>
  </si>
  <si>
    <t>Kit Carson School District R-1</t>
  </si>
  <si>
    <t>La Veta School District Re-2</t>
  </si>
  <si>
    <t>Lake County School District</t>
  </si>
  <si>
    <t>Lamar School District RE-2</t>
  </si>
  <si>
    <t>Las Animas School District RE-1</t>
  </si>
  <si>
    <t>Lewis-Palmer School District 38</t>
  </si>
  <si>
    <t>Liberty School District J-4</t>
  </si>
  <si>
    <t>Limon School District</t>
  </si>
  <si>
    <t>Littleton Public Schools</t>
  </si>
  <si>
    <t>MANCOS SCHOOL DISTRICT</t>
  </si>
  <si>
    <t>Manitou Springs School District 14</t>
  </si>
  <si>
    <t>Mapleton Public Schools</t>
  </si>
  <si>
    <t>McClave School District</t>
  </si>
  <si>
    <t>Meeker School District Re1</t>
  </si>
  <si>
    <t>Mesa County Valley School District 51</t>
  </si>
  <si>
    <t>Miami-Yoder School District JT-60</t>
  </si>
  <si>
    <t>Moffat Consolidated School District #2</t>
  </si>
  <si>
    <t>Moffat County School District RE 1</t>
  </si>
  <si>
    <t>Monte Vista Public School District</t>
  </si>
  <si>
    <t>Montezuma-Cortez Re-1 School District</t>
  </si>
  <si>
    <t>Montrose County School District Re-1J</t>
  </si>
  <si>
    <t>Mountain Valley School Dist Re-1</t>
  </si>
  <si>
    <t>North Conejos School District</t>
  </si>
  <si>
    <t>North Park School District</t>
  </si>
  <si>
    <t>Norwood Public Schools</t>
  </si>
  <si>
    <t>OTIS SCHOOL DISTRICT R3</t>
  </si>
  <si>
    <t>Ouray School District R-1</t>
  </si>
  <si>
    <t>Park County School District Re-2</t>
  </si>
  <si>
    <t>Pawnee School District RE-12</t>
  </si>
  <si>
    <t>Peyton School District</t>
  </si>
  <si>
    <t>Plainview School, Kiowa RE-2</t>
  </si>
  <si>
    <t>Plateau School District Re-5</t>
  </si>
  <si>
    <t>Plateau Valley School District No. 50</t>
  </si>
  <si>
    <t>Platte Canyon School District No. 1</t>
  </si>
  <si>
    <t>Platte Valley School District RE-7</t>
  </si>
  <si>
    <t>Poudre School District</t>
  </si>
  <si>
    <t>Prairie School District</t>
  </si>
  <si>
    <t>Primero School District RE-2</t>
  </si>
  <si>
    <t>Pritchett School District RE-3</t>
  </si>
  <si>
    <t>Pueblo City School District 60</t>
  </si>
  <si>
    <t>Pueblo County School District 70</t>
  </si>
  <si>
    <t>Rangely School District RE4</t>
  </si>
  <si>
    <t>Re-1 Valley School District</t>
  </si>
  <si>
    <t>Revere School District</t>
  </si>
  <si>
    <t>Ridgway School District R-2</t>
  </si>
  <si>
    <t>Roaring Fork Schools</t>
  </si>
  <si>
    <t>Rocky Ford School District</t>
  </si>
  <si>
    <t>Salida School District No. R-32</t>
  </si>
  <si>
    <t>Sanford School District 6J</t>
  </si>
  <si>
    <t>Sangre De Cristo RE-22J</t>
  </si>
  <si>
    <t>Sargent School District No. Re-33J</t>
  </si>
  <si>
    <t>School District 27J</t>
  </si>
  <si>
    <t>Sheridan School District 2</t>
  </si>
  <si>
    <t>Sierra Grande School District R-30</t>
  </si>
  <si>
    <t>Silverton School District 1</t>
  </si>
  <si>
    <t>South Conejos School District</t>
  </si>
  <si>
    <t>South Routt School District RE-3</t>
  </si>
  <si>
    <t>Springfield School District RE-4</t>
  </si>
  <si>
    <t>St. Vrain Valley Schools</t>
  </si>
  <si>
    <t>Steamboat Springs School District</t>
  </si>
  <si>
    <t>Strasburg School District 31J</t>
  </si>
  <si>
    <t>Stratton School District No. R-4</t>
  </si>
  <si>
    <t>Summit Re-1 School District</t>
  </si>
  <si>
    <t>Telluride School District R-1</t>
  </si>
  <si>
    <t>Thompson School District</t>
  </si>
  <si>
    <t>Trinidad School District</t>
  </si>
  <si>
    <t>Upper Rio Grande School District (Del Norte C-7)</t>
  </si>
  <si>
    <t>Vilas School District RE-5</t>
  </si>
  <si>
    <t>Walsh School District RE 1</t>
  </si>
  <si>
    <t>Weld County School District RE-1</t>
  </si>
  <si>
    <t>Weld County School District RE-3J</t>
  </si>
  <si>
    <t>Weld County School District RE-8</t>
  </si>
  <si>
    <t>Weld School District RE-4 (Windsor)</t>
  </si>
  <si>
    <t>Weldon Valley School District RE-20J</t>
  </si>
  <si>
    <t>West End Public Schools</t>
  </si>
  <si>
    <t>West Grand School District 1-JT</t>
  </si>
  <si>
    <t>Westminster Public Schools</t>
  </si>
  <si>
    <t>Widefield School District 3</t>
  </si>
  <si>
    <t>Wiggins Re-50J School District</t>
  </si>
  <si>
    <t>Wiley School District RE-13 JT</t>
  </si>
  <si>
    <t>Woodland Park School District RE-2</t>
  </si>
  <si>
    <t>Woodlin School District No. R-104</t>
  </si>
  <si>
    <t>WRAY SCHOOL DISTRICT RD-2 PRESCHOOL</t>
  </si>
  <si>
    <t>Yuma School District 1</t>
  </si>
  <si>
    <t>Pass Through</t>
  </si>
  <si>
    <t xml:space="preserve">SD Code </t>
  </si>
  <si>
    <t>(Multiple Items)</t>
  </si>
  <si>
    <t>3YOSD1</t>
  </si>
  <si>
    <t>3YOSD10</t>
  </si>
  <si>
    <t>3YOSD100</t>
  </si>
  <si>
    <t>3YOSD101</t>
  </si>
  <si>
    <t>3YOSD102</t>
  </si>
  <si>
    <t>3YOSD103</t>
  </si>
  <si>
    <t>3YOSD105</t>
  </si>
  <si>
    <t>3YOSD106</t>
  </si>
  <si>
    <t>3YOSD107</t>
  </si>
  <si>
    <t>3YOSD108</t>
  </si>
  <si>
    <t>3YOSD109</t>
  </si>
  <si>
    <t>3YOSD11</t>
  </si>
  <si>
    <t>3YOSD112</t>
  </si>
  <si>
    <t>3YOSD113</t>
  </si>
  <si>
    <t>3YOSD114</t>
  </si>
  <si>
    <t>3YOSD115</t>
  </si>
  <si>
    <t>3YOSD117</t>
  </si>
  <si>
    <t>3YOSD118</t>
  </si>
  <si>
    <t>3YOSD119</t>
  </si>
  <si>
    <t>3YOSD12</t>
  </si>
  <si>
    <t>3YOSD120</t>
  </si>
  <si>
    <t>3YOSD123</t>
  </si>
  <si>
    <t>3YOSD124</t>
  </si>
  <si>
    <t>3YOSD125</t>
  </si>
  <si>
    <t>3YOSD126</t>
  </si>
  <si>
    <t>3YOSD127</t>
  </si>
  <si>
    <t>3YOSD128</t>
  </si>
  <si>
    <t>3YOSD129</t>
  </si>
  <si>
    <t>3YOSD13</t>
  </si>
  <si>
    <t>3YOSD130</t>
  </si>
  <si>
    <t>3YOSD131</t>
  </si>
  <si>
    <t>3YOSD132</t>
  </si>
  <si>
    <t>3YOSD134</t>
  </si>
  <si>
    <t>3YOSD135</t>
  </si>
  <si>
    <t>3YOSD136</t>
  </si>
  <si>
    <t>3YOSD137</t>
  </si>
  <si>
    <t>3YOSD138</t>
  </si>
  <si>
    <t>3YOSD139</t>
  </si>
  <si>
    <t>3YOSD141</t>
  </si>
  <si>
    <t>3YOSD142</t>
  </si>
  <si>
    <t>3YOSD143</t>
  </si>
  <si>
    <t>3YOSD144</t>
  </si>
  <si>
    <t>3YOSD145</t>
  </si>
  <si>
    <t>3YOSD146</t>
  </si>
  <si>
    <t>3YOSD147</t>
  </si>
  <si>
    <t>3YOSD148</t>
  </si>
  <si>
    <t>3YOSD149</t>
  </si>
  <si>
    <t>3YOSD15</t>
  </si>
  <si>
    <t>3YOSD150</t>
  </si>
  <si>
    <t>3YOSD151</t>
  </si>
  <si>
    <t>3YOSD152</t>
  </si>
  <si>
    <t>3YOSD154</t>
  </si>
  <si>
    <t>3YOSD155</t>
  </si>
  <si>
    <t>3YOSD156</t>
  </si>
  <si>
    <t>3YOSD157</t>
  </si>
  <si>
    <t>3YOSD158</t>
  </si>
  <si>
    <t>3YOSD159</t>
  </si>
  <si>
    <t>3YOSD16</t>
  </si>
  <si>
    <t>3YOSD160</t>
  </si>
  <si>
    <t>3YOSD161</t>
  </si>
  <si>
    <t>3YOSD162</t>
  </si>
  <si>
    <t>3YOSD163</t>
  </si>
  <si>
    <t>3YOSD164</t>
  </si>
  <si>
    <t>3YOSD165</t>
  </si>
  <si>
    <t>3YOSD166</t>
  </si>
  <si>
    <t>3YOSD167</t>
  </si>
  <si>
    <t>3YOSD168</t>
  </si>
  <si>
    <t>3YOSD17</t>
  </si>
  <si>
    <t>3YOSD170</t>
  </si>
  <si>
    <t>3YOSD171</t>
  </si>
  <si>
    <t>3YOSD172</t>
  </si>
  <si>
    <t>3YOSD173</t>
  </si>
  <si>
    <t>3YOSD176</t>
  </si>
  <si>
    <t>3YOSD177</t>
  </si>
  <si>
    <t>3YOSD178</t>
  </si>
  <si>
    <t>3YOSD179</t>
  </si>
  <si>
    <t>3YOSD18</t>
  </si>
  <si>
    <t>3YOSD180</t>
  </si>
  <si>
    <t>3YOSD181</t>
  </si>
  <si>
    <t>3YOSD182</t>
  </si>
  <si>
    <t>3YOSD183</t>
  </si>
  <si>
    <t>3YOSD184</t>
  </si>
  <si>
    <t>3YOSD19</t>
  </si>
  <si>
    <t>3YOSD2</t>
  </si>
  <si>
    <t>3YOSD20</t>
  </si>
  <si>
    <t>3YOSD21</t>
  </si>
  <si>
    <t>3YOSD22</t>
  </si>
  <si>
    <t>3YOSD23</t>
  </si>
  <si>
    <t>3YOSD25</t>
  </si>
  <si>
    <t>3YOSD26</t>
  </si>
  <si>
    <t>3YOSD27</t>
  </si>
  <si>
    <t>3YOSD3</t>
  </si>
  <si>
    <t>3YOSD30</t>
  </si>
  <si>
    <t>3YOSD32</t>
  </si>
  <si>
    <t>3YOSD33</t>
  </si>
  <si>
    <t>3YOSD34</t>
  </si>
  <si>
    <t>3YOSD35</t>
  </si>
  <si>
    <t>3YOSD36</t>
  </si>
  <si>
    <t>3YOSD37</t>
  </si>
  <si>
    <t>3YOSD38</t>
  </si>
  <si>
    <t>3YOSD39</t>
  </si>
  <si>
    <t>3YOSD4</t>
  </si>
  <si>
    <t>3YOSD40</t>
  </si>
  <si>
    <t>3YOSD41</t>
  </si>
  <si>
    <t>3YOSD42</t>
  </si>
  <si>
    <t>3YOSD44</t>
  </si>
  <si>
    <t>3YOSD45</t>
  </si>
  <si>
    <t>3YOSD46</t>
  </si>
  <si>
    <t>3YOSD47</t>
  </si>
  <si>
    <t>3YOSD48</t>
  </si>
  <si>
    <t>3YOSD49</t>
  </si>
  <si>
    <t>3YOSD50</t>
  </si>
  <si>
    <t>3YOSD52</t>
  </si>
  <si>
    <t>3YOSD53</t>
  </si>
  <si>
    <t>3YOSD54</t>
  </si>
  <si>
    <t>3YOSD56</t>
  </si>
  <si>
    <t>3YOSD57</t>
  </si>
  <si>
    <t>3YOSD58</t>
  </si>
  <si>
    <t>3YOSD59</t>
  </si>
  <si>
    <t>3YOSD6</t>
  </si>
  <si>
    <t>3YOSD61</t>
  </si>
  <si>
    <t>3YOSD63</t>
  </si>
  <si>
    <t>3YOSD65</t>
  </si>
  <si>
    <t>3YOSD66</t>
  </si>
  <si>
    <t>3YOSD7</t>
  </si>
  <si>
    <t>3YOSD70</t>
  </si>
  <si>
    <t>3YOSD71</t>
  </si>
  <si>
    <t>3YOSD72</t>
  </si>
  <si>
    <t>3YOSD73</t>
  </si>
  <si>
    <t>3YOSD74</t>
  </si>
  <si>
    <t>3YOSD76</t>
  </si>
  <si>
    <t>3YOSD77</t>
  </si>
  <si>
    <t>3YOSD78</t>
  </si>
  <si>
    <t>3YOSD79</t>
  </si>
  <si>
    <t>3YOSD8</t>
  </si>
  <si>
    <t>3YOSD80</t>
  </si>
  <si>
    <t>3YOSD81</t>
  </si>
  <si>
    <t>3YOSD82</t>
  </si>
  <si>
    <t>3YOSD83</t>
  </si>
  <si>
    <t>3YOSD85</t>
  </si>
  <si>
    <t>3YOSD86</t>
  </si>
  <si>
    <t>3YOSD87</t>
  </si>
  <si>
    <t>3YOSD88</t>
  </si>
  <si>
    <t>3YOSD89</t>
  </si>
  <si>
    <t>3YOSD9</t>
  </si>
  <si>
    <t>3YOSD91</t>
  </si>
  <si>
    <t>3YOSD92</t>
  </si>
  <si>
    <t>3YOSD94</t>
  </si>
  <si>
    <t>3YOSD95</t>
  </si>
  <si>
    <t>3YOSD96</t>
  </si>
  <si>
    <t>3YOSD98</t>
  </si>
  <si>
    <t>District Name</t>
  </si>
  <si>
    <t>Payment Amount</t>
  </si>
  <si>
    <t>Notes</t>
  </si>
  <si>
    <t>Deer Trail 26J</t>
  </si>
  <si>
    <t>n/a - not cpp participant/ serving 3s</t>
  </si>
  <si>
    <t>Walsh Re-1</t>
  </si>
  <si>
    <t>Cheyenne County Re-5</t>
  </si>
  <si>
    <t>Sanford 6J</t>
  </si>
  <si>
    <t>n/a - not serving 3s</t>
  </si>
  <si>
    <t>Peyton 23 Jt</t>
  </si>
  <si>
    <t>Edison 54 Jt</t>
  </si>
  <si>
    <t>NOT SUBMITTED</t>
  </si>
  <si>
    <t>Garfield Re-2</t>
  </si>
  <si>
    <t>La Veta Re-2</t>
  </si>
  <si>
    <t>Eads Re-1</t>
  </si>
  <si>
    <t>Hi-Plains R-23</t>
  </si>
  <si>
    <t>Branson Reorganized 82</t>
  </si>
  <si>
    <t>Kim Reorganized 88</t>
  </si>
  <si>
    <t>Plateau Re-5</t>
  </si>
  <si>
    <t>Manzanola 3J</t>
  </si>
  <si>
    <t>Cheraw 31</t>
  </si>
  <si>
    <t>Swink 33</t>
  </si>
  <si>
    <t>Wiley Re-13 Jt</t>
  </si>
  <si>
    <t>Pueblo County 70</t>
  </si>
  <si>
    <t>Hayden Re-1</t>
  </si>
  <si>
    <t>Otis R-3</t>
  </si>
  <si>
    <t>Lone Star 101</t>
  </si>
  <si>
    <t>n/a - not cpp participant/serving 3s</t>
  </si>
  <si>
    <t>Windsor Re-4</t>
  </si>
  <si>
    <t>Weld County S/D Re-8</t>
  </si>
  <si>
    <t>Briggsdale Re-10</t>
  </si>
  <si>
    <t>Prairie Re-11</t>
  </si>
  <si>
    <t>23-24 School District Providers 6.17.2024</t>
  </si>
  <si>
    <t>License #</t>
  </si>
  <si>
    <t>Name</t>
  </si>
  <si>
    <t>County</t>
  </si>
  <si>
    <t>Business.Name</t>
  </si>
  <si>
    <t>Adventure Elementary School</t>
  </si>
  <si>
    <t>Adams</t>
  </si>
  <si>
    <t>Trailside Academy School</t>
  </si>
  <si>
    <t>Welby Community School</t>
  </si>
  <si>
    <t>Preschool On Poze</t>
  </si>
  <si>
    <t>Explore Pk-8</t>
  </si>
  <si>
    <t>Valley View Innovation School</t>
  </si>
  <si>
    <t>Global Primary Academy</t>
  </si>
  <si>
    <t>Mapleton Public Schools (3 Year Old Applications)</t>
  </si>
  <si>
    <t>ADAMS</t>
  </si>
  <si>
    <t>Adams 12 Five Star Schools - Stem Lab Preschool</t>
  </si>
  <si>
    <t>Adams 12 Five Star Schools - Westview Preschool</t>
  </si>
  <si>
    <t>Adams 12 Five Star Schools - Federal Heights Preschool</t>
  </si>
  <si>
    <t>Adams 12 Five Star Schools - Arapahoe Ridge Preschool</t>
  </si>
  <si>
    <t>Adams 12 Five Star Schools - Mountain View Preschool</t>
  </si>
  <si>
    <t>Adams 12 Five Star Schools - Tarver Preschool</t>
  </si>
  <si>
    <t>Adams 12 Five Star Schools - Woodglen Preschool</t>
  </si>
  <si>
    <t>Adams 12 Five Star Schools - Malley Drive Preschool</t>
  </si>
  <si>
    <t>Adams 12 Five Star Schools - Riverdale Preschool</t>
  </si>
  <si>
    <t>Adams 12 Five Star Schools - North Star Preschool</t>
  </si>
  <si>
    <t>Adams 12 Five Star Schools - Thunder Vista Preschool</t>
  </si>
  <si>
    <t>Broomfield</t>
  </si>
  <si>
    <t>Adams 12 Five Star Schools - Bright Horizons Preschool</t>
  </si>
  <si>
    <t>Adams 12 Five Star Schools - North Mor Preschool</t>
  </si>
  <si>
    <t>Adams 12 Five Star Schools - Thornton Preschool</t>
  </si>
  <si>
    <t>Adams 12 Five Star Schools - Hunters Glen Preschool</t>
  </si>
  <si>
    <t>Adams 12 Five Star Schools - Centennial Preschool</t>
  </si>
  <si>
    <t>Adams 12 Five Star Schools - Cherry Drive Preschool</t>
  </si>
  <si>
    <t>Adams 12 Five Star Schools - Coronado Hills Preschool</t>
  </si>
  <si>
    <t>Adams 12 Five Star / Arapahoe Ridge Base</t>
  </si>
  <si>
    <t>Adams 12 Five Star Schools - 3 Year Old Application</t>
  </si>
  <si>
    <t>Adams 14 Sanville Preschool Center</t>
  </si>
  <si>
    <t>Adams 14 Monaco Elementary Preschool</t>
  </si>
  <si>
    <t>ACSD #14 MONACO ELEMENTARY CARE PROGRAM</t>
  </si>
  <si>
    <t>Adams 14 Stars Early Learning Center</t>
  </si>
  <si>
    <t>Adams 14 Rose Hill Elementary Preschool</t>
  </si>
  <si>
    <t>Adams 14 Alsup Elementary Preschool</t>
  </si>
  <si>
    <t>Adams 14 Kemp Elementary Preschool</t>
  </si>
  <si>
    <t>Adams 14 Dupont Elementary Preschool</t>
  </si>
  <si>
    <t>Adams 14 Central Elementary Preschool</t>
  </si>
  <si>
    <t>Adams 14 Preschool At Hanson Campus</t>
  </si>
  <si>
    <t>Adams County School District 14 (3 Year Old Applications)</t>
  </si>
  <si>
    <t>27j Preschool @ Bright Beginnings</t>
  </si>
  <si>
    <t>SD27J Preschool</t>
  </si>
  <si>
    <t>27j Preschool @ Padilla</t>
  </si>
  <si>
    <t>27j Preschool @ Southeast</t>
  </si>
  <si>
    <t>27j Preschool @ Brantner</t>
  </si>
  <si>
    <t>27j Preschool @ South</t>
  </si>
  <si>
    <t>27j Preschool@Thimmig</t>
  </si>
  <si>
    <t>27j Preschool @ Turnberry</t>
  </si>
  <si>
    <t>27j Preschool @ Westridge Elementary</t>
  </si>
  <si>
    <t>27j Preschool @ NE Elementary</t>
  </si>
  <si>
    <t>27j Preschool @ Pennock</t>
  </si>
  <si>
    <t>27j Preschool @ Second Creek Elementary</t>
  </si>
  <si>
    <t>27j Preschool @ Reunion</t>
  </si>
  <si>
    <t>27j Preschool @ Southlawn</t>
  </si>
  <si>
    <t>27j Preschool @ Henderson Elementary</t>
  </si>
  <si>
    <t>27j Schools (3 Year Old Application)</t>
  </si>
  <si>
    <t>Bennett 29j Elementary &amp; Preschool- 4 Year Olds</t>
  </si>
  <si>
    <t>Bennett 29j Preschool - 3 Year Olds</t>
  </si>
  <si>
    <t>Strasburg Elementary Preschool</t>
  </si>
  <si>
    <t>Strasburg School District 31j</t>
  </si>
  <si>
    <t>Wps Early Learning Center At F. M. Day</t>
  </si>
  <si>
    <t>Wps Harris Park Elementary</t>
  </si>
  <si>
    <t>Wps John E. Flynn A Marzano Academy</t>
  </si>
  <si>
    <t>Wps Orchard Park Academy</t>
  </si>
  <si>
    <t>Wps Tennyson Knolls Preparatory School</t>
  </si>
  <si>
    <t>Wps Westminster Academy For International Studies</t>
  </si>
  <si>
    <t>Wps Josephine Hodgkins Leadership Academy</t>
  </si>
  <si>
    <t>Wps Fairview</t>
  </si>
  <si>
    <t>Wps Colorado Stem Academy</t>
  </si>
  <si>
    <t>Wps Mesa Elementary School</t>
  </si>
  <si>
    <t>Wps Sunset Ridge</t>
  </si>
  <si>
    <t>Wps Early Learning Center At Gregory Hill</t>
  </si>
  <si>
    <t>Wps Metropolitan Arts Academy</t>
  </si>
  <si>
    <t>Wps Sherrelwood Elementary</t>
  </si>
  <si>
    <t>Wps Colorado Sports Leadership Academy</t>
  </si>
  <si>
    <t>Westminster Public Schools (3 Year Old Applications)</t>
  </si>
  <si>
    <t>Alamosa</t>
  </si>
  <si>
    <t>Sangre De Cristo Preschool</t>
  </si>
  <si>
    <t>SANGRE DE CRISTO SCHOOL DISTRICT RE 22J</t>
  </si>
  <si>
    <t>3YOSD116</t>
  </si>
  <si>
    <t>Sangre De Cristo School District Re 22j</t>
  </si>
  <si>
    <t>ALAMOSA</t>
  </si>
  <si>
    <t>Englewood Early Childhood Education At Maddox--for 4 Year Old Applications</t>
  </si>
  <si>
    <t>Arapahoe</t>
  </si>
  <si>
    <t>Englewood Early Childhood Education At Maddox--for 3 Year Old Applications</t>
  </si>
  <si>
    <t>ARAPAHOE</t>
  </si>
  <si>
    <t>Sheridan Early Childhood Center</t>
  </si>
  <si>
    <t>Sheridan School District NO.2</t>
  </si>
  <si>
    <t>Sheridan School District No.2</t>
  </si>
  <si>
    <t>Black Forest Hills Elementary Preschool</t>
  </si>
  <si>
    <t>Buffalo Trail</t>
  </si>
  <si>
    <t>Meadow Point Elementary Preschool</t>
  </si>
  <si>
    <t>Arrowhead Elementary Preschool</t>
  </si>
  <si>
    <t>Sunrise Elementary Preschool</t>
  </si>
  <si>
    <t>Altitude Elementary Preschool</t>
  </si>
  <si>
    <t>Rolling Hills Elementary Preschool</t>
  </si>
  <si>
    <t>Mission Viejo Elementary Preschool</t>
  </si>
  <si>
    <t>Antelope Ridge Elementary Preschool</t>
  </si>
  <si>
    <t>Canyon Creek Elementary Preschool</t>
  </si>
  <si>
    <t>Homestead Elementary Preschool</t>
  </si>
  <si>
    <t>Mountain Vista Elementary Preschool</t>
  </si>
  <si>
    <t>Indian Ridge Elementary Preschool</t>
  </si>
  <si>
    <t>Timberline Elementary Preschool</t>
  </si>
  <si>
    <t>Highline Elementary Preschool</t>
  </si>
  <si>
    <t>Cimarron Preschool</t>
  </si>
  <si>
    <t>Trails West Elementary Preschool</t>
  </si>
  <si>
    <t>Cherry Hills Village Preschool</t>
  </si>
  <si>
    <t>Independence Elementary Preschool</t>
  </si>
  <si>
    <t>Pine Ridge Elementary Preschool</t>
  </si>
  <si>
    <t>Peakview Elementary Preschool</t>
  </si>
  <si>
    <t>Belleview Elementary Preschool</t>
  </si>
  <si>
    <t>Creekside Elementary Preschool</t>
  </si>
  <si>
    <t>Sagebrush Elementary Preschool</t>
  </si>
  <si>
    <t>Willow Creek Elementary</t>
  </si>
  <si>
    <t>High Plains Elementary</t>
  </si>
  <si>
    <t>Aspen Crossing Elementary Preschool</t>
  </si>
  <si>
    <t>Dakota Valley Preschool</t>
  </si>
  <si>
    <t>Cottonwood Elementary Preschool</t>
  </si>
  <si>
    <t>Walnut Hills Elementary Preschool</t>
  </si>
  <si>
    <t>Eastridge Elementary Preschool</t>
  </si>
  <si>
    <t>Red Hawk Ridge Elementary Preschool</t>
  </si>
  <si>
    <t>Polton Elementary Preschool</t>
  </si>
  <si>
    <t>Holly Ridge Elementary Preschool</t>
  </si>
  <si>
    <t>Summit Elementary Preschool</t>
  </si>
  <si>
    <t>Woodland Elementary Preschool</t>
  </si>
  <si>
    <t>Village East Elementary Preschool</t>
  </si>
  <si>
    <t>Fox Hollow Elementary Preschool</t>
  </si>
  <si>
    <t>The Journey Preschool</t>
  </si>
  <si>
    <t>The Outback Preschool</t>
  </si>
  <si>
    <t>Dry Creek Elementary Preschool</t>
  </si>
  <si>
    <t>Ponderosa Preschool</t>
  </si>
  <si>
    <t>Coyote Hills Preschool</t>
  </si>
  <si>
    <t>Heritage Elementary Preschool</t>
  </si>
  <si>
    <t>The Cottage Preschool</t>
  </si>
  <si>
    <t>Littleton Preparatory Charter School Pre-k</t>
  </si>
  <si>
    <t>The Village Ece</t>
  </si>
  <si>
    <t>Centennial Preschool---Littleton</t>
  </si>
  <si>
    <t>CO</t>
  </si>
  <si>
    <t>Deer Trail School Dist 26j Preschool</t>
  </si>
  <si>
    <t>Deer Trail School District No. 26j</t>
  </si>
  <si>
    <t>Aps Early Beginnings</t>
  </si>
  <si>
    <t>Aurora Public Schools</t>
  </si>
  <si>
    <t>Del Mar Academy</t>
  </si>
  <si>
    <t>Vaughn Elementary</t>
  </si>
  <si>
    <t>Kenton Elementary</t>
  </si>
  <si>
    <t>Park Lane Elementary</t>
  </si>
  <si>
    <t>Dalton Elementary</t>
  </si>
  <si>
    <t>Side Creek Elementary</t>
  </si>
  <si>
    <t>Dartmouth Elementary</t>
  </si>
  <si>
    <t>Montview Elementary</t>
  </si>
  <si>
    <t>Arkansas Elementary</t>
  </si>
  <si>
    <t>Meadowood Child Development Center</t>
  </si>
  <si>
    <t>Vista Peak Exploratory P8</t>
  </si>
  <si>
    <t>Elkhart Elementary</t>
  </si>
  <si>
    <t>Boston P8</t>
  </si>
  <si>
    <t>Laredo Elementary</t>
  </si>
  <si>
    <t>Clara Brown P8</t>
  </si>
  <si>
    <t>Jewell Elementary</t>
  </si>
  <si>
    <t>Charles Burrell P8</t>
  </si>
  <si>
    <t>Sixth Avenue Elementary</t>
  </si>
  <si>
    <t>Iowa Elementary</t>
  </si>
  <si>
    <t>Yale Elementary</t>
  </si>
  <si>
    <t>Aurora Highlands P-8</t>
  </si>
  <si>
    <t>Altura Elementary</t>
  </si>
  <si>
    <t>Edna And John W. Mosley P8</t>
  </si>
  <si>
    <t>Murphy Creek P8</t>
  </si>
  <si>
    <t>Crawford Elementary</t>
  </si>
  <si>
    <t>Virginia Court Elementary</t>
  </si>
  <si>
    <t>Fulton Academy</t>
  </si>
  <si>
    <t>Harmony Ridge P8</t>
  </si>
  <si>
    <t>Lansing Elementary</t>
  </si>
  <si>
    <t>Jamaica Child Development Center</t>
  </si>
  <si>
    <t>Aurora Frontier P8</t>
  </si>
  <si>
    <t>Laredo Child Development Center</t>
  </si>
  <si>
    <t>Clyde Miller Elementary Preschool</t>
  </si>
  <si>
    <t>Vassar Elementary</t>
  </si>
  <si>
    <t>Byers Sch Dst 32 J Early Childhood</t>
  </si>
  <si>
    <t>Byers School District 32 J</t>
  </si>
  <si>
    <t>Archuleta</t>
  </si>
  <si>
    <t>Walsh Re 1 Preschool</t>
  </si>
  <si>
    <t>Baca</t>
  </si>
  <si>
    <t>Walsh School District Re 1</t>
  </si>
  <si>
    <t>BACA</t>
  </si>
  <si>
    <t>Pritchett Re-3 School District Prs</t>
  </si>
  <si>
    <t>PRITCHETT SCHOOL DISTRICT RE-3</t>
  </si>
  <si>
    <t>Pritchett School District Re-3</t>
  </si>
  <si>
    <t>Springfield School District Re-4 Preschool</t>
  </si>
  <si>
    <t>Springfield School District Re-4</t>
  </si>
  <si>
    <t>Vilas Preschool</t>
  </si>
  <si>
    <t>3YOSD133</t>
  </si>
  <si>
    <t>Vilas School District Re-5</t>
  </si>
  <si>
    <t>Campo Child Care Center &amp; Preschool</t>
  </si>
  <si>
    <t>Campo School District Re-6</t>
  </si>
  <si>
    <t>Jump Start Learning Center</t>
  </si>
  <si>
    <t>Bent</t>
  </si>
  <si>
    <t>Las Animas School District</t>
  </si>
  <si>
    <t>Mcclave Preschool And Day Care Center</t>
  </si>
  <si>
    <t>BENT</t>
  </si>
  <si>
    <t>Mead Elementary Preschool</t>
  </si>
  <si>
    <t>Weld</t>
  </si>
  <si>
    <t>Mountain View Preschool</t>
  </si>
  <si>
    <t>Boulder</t>
  </si>
  <si>
    <t>Timberline Pk-8 Preschool</t>
  </si>
  <si>
    <t>Eagle Crest Elementary Preschool</t>
  </si>
  <si>
    <t>Central Elementary Preschool</t>
  </si>
  <si>
    <t>Lyons Elementary Preschool Prgm</t>
  </si>
  <si>
    <t>Red Hawk Elementary Preschool, Svvsd</t>
  </si>
  <si>
    <t>Columbine Elementary School</t>
  </si>
  <si>
    <t>Spark! Discovery Preschool</t>
  </si>
  <si>
    <t>Blue Mountain Elementary Preschool</t>
  </si>
  <si>
    <t>Fall River Elementary Discovery Den</t>
  </si>
  <si>
    <t>Northridge Elementary Preschool</t>
  </si>
  <si>
    <t>Rocky Mountain Elementary Preschool</t>
  </si>
  <si>
    <t>Highlands Elementary Preschool</t>
  </si>
  <si>
    <t>Hygiene Elementary Preschool</t>
  </si>
  <si>
    <t>Longmont Estates Preschool</t>
  </si>
  <si>
    <t>Grand View Elementary Preschool Weld</t>
  </si>
  <si>
    <t>Alpine Elementary School - Alpine Academy</t>
  </si>
  <si>
    <t>Burlington Elementary Preschool Longmont</t>
  </si>
  <si>
    <t>Erie Elementary Preschool</t>
  </si>
  <si>
    <t>Indian Peaks Elementary Preschool</t>
  </si>
  <si>
    <t>Soaring Heights Preschool</t>
  </si>
  <si>
    <t>Niwot Elementary Preschool</t>
  </si>
  <si>
    <t>Sanborn Elementary</t>
  </si>
  <si>
    <t>Black Rock Elementary Preschool</t>
  </si>
  <si>
    <t>BOULDER</t>
  </si>
  <si>
    <t>Bvsd Birch Elementary Preschool</t>
  </si>
  <si>
    <t>Bvsd Coal Creek Elementary Preschool</t>
  </si>
  <si>
    <t>Bvsd Creekside Elementary Preschool</t>
  </si>
  <si>
    <t>Bvsd Mapleton Preschool</t>
  </si>
  <si>
    <t>Bvsd University Hill Elementary Preschool</t>
  </si>
  <si>
    <t>Bvsd Heatherwood Elementary Preschool</t>
  </si>
  <si>
    <t>Bvsd Lafayette Elementary Preschool</t>
  </si>
  <si>
    <t>Bvsd Eisenhower Elementary Preschool</t>
  </si>
  <si>
    <t>BVSD HEATHERWOOD ELEMENTARY SAC</t>
  </si>
  <si>
    <t>Bvsd Pioneer Elementary Preschool</t>
  </si>
  <si>
    <t>Bvsd Bear Creek Elementary Preschool</t>
  </si>
  <si>
    <t>Bvsd Fireside Elementary Preschool</t>
  </si>
  <si>
    <t>Bvsd Kohl Elementary Preschool</t>
  </si>
  <si>
    <t>Bvsd Community Montessori Elementary Preschool</t>
  </si>
  <si>
    <t>Bvsd Aspen Creek Pk-8 Preschool</t>
  </si>
  <si>
    <t>Bvsd Columbine Elementary Preschool</t>
  </si>
  <si>
    <t>Bvsd Mesa Elementary Preschool</t>
  </si>
  <si>
    <t>Bvsd Emerald Elementary Preschool</t>
  </si>
  <si>
    <t>Bvsd Louisville Elementary Preschool</t>
  </si>
  <si>
    <t>Bvsd Meadowlark Pk-8 Preschool</t>
  </si>
  <si>
    <t>Bvsd Ryan Elementary Preschool</t>
  </si>
  <si>
    <t>Bvsd Monarch Pk-8 Preschool</t>
  </si>
  <si>
    <t>Bvsd Alicia Sanchez Elementary Preschool</t>
  </si>
  <si>
    <t>Bvsd Douglass Elementary Preschool</t>
  </si>
  <si>
    <t>Bvsd Eldorado Pk-8 Preschool</t>
  </si>
  <si>
    <t>Bvsd Nederland Elementary Preschool</t>
  </si>
  <si>
    <t>The Grove BVSD's Early Learning Program</t>
  </si>
  <si>
    <t>Chaffee</t>
  </si>
  <si>
    <t>CHAFFEE</t>
  </si>
  <si>
    <t>Salida Early Childhood Center</t>
  </si>
  <si>
    <t>Salida School District R-32j</t>
  </si>
  <si>
    <t>Kit Carson School District R-1/ 4 Year Old Program</t>
  </si>
  <si>
    <t>Cheyenne</t>
  </si>
  <si>
    <t>Kit Carson School District R-1/ 3 Year Old Program</t>
  </si>
  <si>
    <t>CHEYENNE</t>
  </si>
  <si>
    <t>Cheyenne Wells Preschools/ 4 Year Old Program</t>
  </si>
  <si>
    <t>Cheyenne Co School Dist Re-5/ 3 Year Program</t>
  </si>
  <si>
    <t>Georgetown Community School</t>
  </si>
  <si>
    <t>Clear Creek</t>
  </si>
  <si>
    <t>King-Murphy Preschool</t>
  </si>
  <si>
    <t>Carlson Early Childhood Program</t>
  </si>
  <si>
    <t>3YOSD28</t>
  </si>
  <si>
    <t>CLEAR CREEK</t>
  </si>
  <si>
    <t>Little Treasures Preschool (North Conejos School District's 3-yr-old program)</t>
  </si>
  <si>
    <t>Conejos</t>
  </si>
  <si>
    <t>Sanford Preschool</t>
  </si>
  <si>
    <t>Sanford School District 6j</t>
  </si>
  <si>
    <t>CONEJOS</t>
  </si>
  <si>
    <t>South Conejos School Dist Prs</t>
  </si>
  <si>
    <t>3YOSD122</t>
  </si>
  <si>
    <t>Centennial Preschool</t>
  </si>
  <si>
    <t>Costilla</t>
  </si>
  <si>
    <t>COSTILLA</t>
  </si>
  <si>
    <t>Sierra Grande Preschool And Child Care</t>
  </si>
  <si>
    <t>3YOSD121</t>
  </si>
  <si>
    <t>Crowley County School District</t>
  </si>
  <si>
    <t>Crowley</t>
  </si>
  <si>
    <t>Custer County Schools</t>
  </si>
  <si>
    <t>Custer</t>
  </si>
  <si>
    <t>Backpack Early Learning Acad @ Hotchkiss K-8</t>
  </si>
  <si>
    <t>Delta</t>
  </si>
  <si>
    <t>Delta Family Center-BELA Preschool</t>
  </si>
  <si>
    <t>Cedaredge Elementary BELA</t>
  </si>
  <si>
    <t>North Fork School Of Integrated Studies (NFSIS BELA)</t>
  </si>
  <si>
    <t>Paonia Elementary Bela Preschool</t>
  </si>
  <si>
    <t>North Fork Montessori @ Crawford</t>
  </si>
  <si>
    <t>DELTA</t>
  </si>
  <si>
    <t>Dps Center For Talent And Development At Greenlee Elementary</t>
  </si>
  <si>
    <t>Denver</t>
  </si>
  <si>
    <t>Dps Dora Moore Ece-8 School</t>
  </si>
  <si>
    <t>Dps Doull Elementary School</t>
  </si>
  <si>
    <t>Dps Int'l Academy Of Denver @ Harrington</t>
  </si>
  <si>
    <t>Dps Kaiser Elementary School</t>
  </si>
  <si>
    <t>Dps Park Hill Elementary</t>
  </si>
  <si>
    <t>Dps Marie L. Greenwood Academy</t>
  </si>
  <si>
    <t>Dps McMeen Elementary School</t>
  </si>
  <si>
    <t>Dps Munroe Elementary School</t>
  </si>
  <si>
    <t>Dps Oakland Elementary</t>
  </si>
  <si>
    <t>Dps Palmer Elementary School</t>
  </si>
  <si>
    <t>Dps Sandra Todd-Williams Academy</t>
  </si>
  <si>
    <t>Dps Valdez Elementary School</t>
  </si>
  <si>
    <t>Dps Teller Elementary School</t>
  </si>
  <si>
    <t>Dps Traylor Academy</t>
  </si>
  <si>
    <t>Dps Westerly Creek Elementary</t>
  </si>
  <si>
    <t>Dps Edison Elementary School</t>
  </si>
  <si>
    <t>DPS Academia Ana Marie Sandoval</t>
  </si>
  <si>
    <t>Dps Inspire Elementary School</t>
  </si>
  <si>
    <t>Kipp Northeast Elementary</t>
  </si>
  <si>
    <t>Dps Johnson Elementary School</t>
  </si>
  <si>
    <t>Dps Swansea Elementary School</t>
  </si>
  <si>
    <t>Dps Bryant Webster School</t>
  </si>
  <si>
    <t>Dps College View Elementary</t>
  </si>
  <si>
    <t>Dps John H Amesse Elementary</t>
  </si>
  <si>
    <t>Dps Force Elementary School</t>
  </si>
  <si>
    <t>Dps Brown Elementary School</t>
  </si>
  <si>
    <t>Dps Willow Elementary</t>
  </si>
  <si>
    <t>Dps Barnum Elementary School</t>
  </si>
  <si>
    <t>Dps Eagleton Elementary School</t>
  </si>
  <si>
    <t>Dps Bromwell Elementary</t>
  </si>
  <si>
    <t>Dps Colfax Elementary School</t>
  </si>
  <si>
    <t>Dps Columbian Elementary School</t>
  </si>
  <si>
    <t>Dps Denison Montessori</t>
  </si>
  <si>
    <t>Dps Escalante - Biggs Academy</t>
  </si>
  <si>
    <t>Dps Florida Pitt Waller Ece-8 School</t>
  </si>
  <si>
    <t>Dps Garden Place Academy</t>
  </si>
  <si>
    <t>Dps Godsman Elementary</t>
  </si>
  <si>
    <t>Dps Goldrick Elementary School</t>
  </si>
  <si>
    <t>Dps Gust Elementary School</t>
  </si>
  <si>
    <t>Dps Holm Elementary School</t>
  </si>
  <si>
    <t>Dps Ellis School</t>
  </si>
  <si>
    <t>Dps Pascual LeDoux Academy</t>
  </si>
  <si>
    <t>Dps Isabella Bird Community School</t>
  </si>
  <si>
    <t>Dps Knapp Elementary School</t>
  </si>
  <si>
    <t>Dps Lowry Elementary School</t>
  </si>
  <si>
    <t>Dps Maxwell Elementary School</t>
  </si>
  <si>
    <t>Dps Ashley Elementary School</t>
  </si>
  <si>
    <t>Dps Smith Elementary School</t>
  </si>
  <si>
    <t>Dps Lincoln Elementary School</t>
  </si>
  <si>
    <t>Dps Bradley International School</t>
  </si>
  <si>
    <t>Dps Stedman Elementary School</t>
  </si>
  <si>
    <t>Dps Trevista At Horace Mann School</t>
  </si>
  <si>
    <t>Dps Place Bridge Academy</t>
  </si>
  <si>
    <t>Dps Cowell Elementary School</t>
  </si>
  <si>
    <t>Dps Hallett Fundamental Academy</t>
  </si>
  <si>
    <t>Dps Newlon Elementary</t>
  </si>
  <si>
    <t>Dps Dcis At Fairmont Elementary School</t>
  </si>
  <si>
    <t>Dps Green Valley Elementary</t>
  </si>
  <si>
    <t>Dps Farrell B. Howell Ece-8 School</t>
  </si>
  <si>
    <t>Dps Montclair School Of Academic Enrichment</t>
  </si>
  <si>
    <t>Academy 360 - DPS</t>
  </si>
  <si>
    <t>DPS Barney Ford Elementary School</t>
  </si>
  <si>
    <t>Dps Beach Court Elementary School</t>
  </si>
  <si>
    <t>x. Dps Fairview Elementary School</t>
  </si>
  <si>
    <t>Rocky Mountain Prep - Berkeley Campus</t>
  </si>
  <si>
    <t>Rocky Mountain Preparatory Creekside</t>
  </si>
  <si>
    <t>Rocky Mountain Prep @ Kepner Middle School</t>
  </si>
  <si>
    <t>Highline Academy Northeast</t>
  </si>
  <si>
    <t>Dps Samuels Elementary School</t>
  </si>
  <si>
    <t>Dps McGlone Elementary</t>
  </si>
  <si>
    <t>Dps Marrama Elementary</t>
  </si>
  <si>
    <t>Dps Joe Shoemaker School</t>
  </si>
  <si>
    <t>Dps Stephen Knight Center For Early Education (skcee)</t>
  </si>
  <si>
    <t>Dps Steck Elementary School</t>
  </si>
  <si>
    <t>Dps Southmoor Elementary School</t>
  </si>
  <si>
    <t>Dps McKinley-Thatcher Elementary School</t>
  </si>
  <si>
    <t>Dps Grant Ranch Ece-8 School</t>
  </si>
  <si>
    <t>Dps Whittier Ece-8 School</t>
  </si>
  <si>
    <t>Dps Columbine Elementary School</t>
  </si>
  <si>
    <t>Dps Cole Arts And Science Academy</t>
  </si>
  <si>
    <t>Dps Valverde Elementary School</t>
  </si>
  <si>
    <t>Dps Swigert International School</t>
  </si>
  <si>
    <t>Dps Schmitt Elementary School</t>
  </si>
  <si>
    <t>Dps Sabin Elementary School</t>
  </si>
  <si>
    <t>Kipp Sunshine Peak Elementary</t>
  </si>
  <si>
    <t>Dps Cheltenham Elementary School</t>
  </si>
  <si>
    <t>Dps Centennial School</t>
  </si>
  <si>
    <t>Seventh Street Elementary School</t>
  </si>
  <si>
    <t>Dolores</t>
  </si>
  <si>
    <t>Dolores County School District Re-2j</t>
  </si>
  <si>
    <t>DOLORES</t>
  </si>
  <si>
    <t>Douglas Cty Schl Cherokee Trail Preschl</t>
  </si>
  <si>
    <t>Douglas</t>
  </si>
  <si>
    <t>Douglas Cty Schl Coyote Creek Pups</t>
  </si>
  <si>
    <t>Douglas Cty Schl Sage Canyon Prsl</t>
  </si>
  <si>
    <t>Douglas Cty Schl Redstone</t>
  </si>
  <si>
    <t>Douglas Cty Schl Mammoth Heights</t>
  </si>
  <si>
    <t>Douglas Cty Schl Franktown Prschl</t>
  </si>
  <si>
    <t>Douglas Cty Schl Saddle Ranch Prschl</t>
  </si>
  <si>
    <t>Buffalo Ridge Elementary</t>
  </si>
  <si>
    <t>Douglas Cty Schl Heritage Prschl</t>
  </si>
  <si>
    <t>Douglas Cty Schl Flagstone Prschl</t>
  </si>
  <si>
    <t>Douglas Cty Schl Iron Horse Prschl</t>
  </si>
  <si>
    <t>Douglas Cty Schl Eldorado Preschl</t>
  </si>
  <si>
    <t>Douglas Cty Schl Pioneer Prschl</t>
  </si>
  <si>
    <t>Douglas Cty Schl Meadowview Prschl</t>
  </si>
  <si>
    <t>Douglas Cty Schl Bear Canyon</t>
  </si>
  <si>
    <t>Douglas Cty Schl Pine Lane Prschl</t>
  </si>
  <si>
    <t>Douglas Cty Schl Legacy Point Prschl</t>
  </si>
  <si>
    <t>Pine Grove Preschool</t>
  </si>
  <si>
    <t>Douglas Cty Schl Lone Tree Prschl</t>
  </si>
  <si>
    <t>Douglas Cty Schl Ecc South</t>
  </si>
  <si>
    <t>Douglas Cty Schl Frontier Valley Prschl</t>
  </si>
  <si>
    <t>Douglas Cty Schl Castle Rock Elementary</t>
  </si>
  <si>
    <t>Acres Green Base Program</t>
  </si>
  <si>
    <t>Douglas Cty Schl Summit View</t>
  </si>
  <si>
    <t>Douglas Cty Schl Roxborough Prschl</t>
  </si>
  <si>
    <t>Douglas Cty Schl Arrowwood Preschl</t>
  </si>
  <si>
    <t>Douglas Cty Schl Mountain View</t>
  </si>
  <si>
    <t>Timber Trail Preschool</t>
  </si>
  <si>
    <t>Douglas Cty Schl Sand Creek Prschl</t>
  </si>
  <si>
    <t>Gold Rush Elementary</t>
  </si>
  <si>
    <t>Trailblazer Preschool</t>
  </si>
  <si>
    <t>Fox Creek Preschool</t>
  </si>
  <si>
    <t>Douglas Cty Schl Copper Mesa Elem Prschl</t>
  </si>
  <si>
    <t>Clear Sky Elementary</t>
  </si>
  <si>
    <t>Douglas Cty Schl Acres Green Preschl</t>
  </si>
  <si>
    <t>Little Cougar Full Day Pre-Kindergarten At Cougar Run Elementary</t>
  </si>
  <si>
    <t>Douglas Cty Schl Rock Ridge Elem Prschl</t>
  </si>
  <si>
    <t>Douglas Cty Schl Wildcat Mountain Prschl</t>
  </si>
  <si>
    <t>Douglas Cty Schl Soaring Hawk</t>
  </si>
  <si>
    <t>Eagle Ridge Elementary Preschool</t>
  </si>
  <si>
    <t>Sedalia Preschool</t>
  </si>
  <si>
    <t>Douglas Cty Schl Stone Mountain</t>
  </si>
  <si>
    <t>DOUGLAS</t>
  </si>
  <si>
    <t>Edwards Early Learning Center</t>
  </si>
  <si>
    <t>Eagle</t>
  </si>
  <si>
    <t>Eagle Valley Elementary Preschool</t>
  </si>
  <si>
    <t>Homestake Peak</t>
  </si>
  <si>
    <t>Red Sandstone Elementary Preschool Program</t>
  </si>
  <si>
    <t>Gypsum Elementary Preschool</t>
  </si>
  <si>
    <t>Brush Creek Elementary School</t>
  </si>
  <si>
    <t>Eagle County Schools Red Hill Elementary</t>
  </si>
  <si>
    <t>EAGLE</t>
  </si>
  <si>
    <t>Singing Hills Preschool</t>
  </si>
  <si>
    <t>Elbert</t>
  </si>
  <si>
    <t>Running Creek Preschool</t>
  </si>
  <si>
    <t>ELBERT</t>
  </si>
  <si>
    <t>Kiowa Preschool And Learning Center</t>
  </si>
  <si>
    <t>Elbert County School District C-2</t>
  </si>
  <si>
    <t>Big Sandy Preschool</t>
  </si>
  <si>
    <t>Big Sandy Schools 100j</t>
  </si>
  <si>
    <t>Elbert Preschool Dist 200</t>
  </si>
  <si>
    <t>Elbert School District #200</t>
  </si>
  <si>
    <t>Calhan Rjt 1 Preschool</t>
  </si>
  <si>
    <t>El Paso</t>
  </si>
  <si>
    <t>EL PASO</t>
  </si>
  <si>
    <t>Widefield Parks And Recreation Preschool</t>
  </si>
  <si>
    <t>North Preschool</t>
  </si>
  <si>
    <t>Webster Preschool</t>
  </si>
  <si>
    <t>Grand Mountain Preschool</t>
  </si>
  <si>
    <t>Conrad Early Learning Center</t>
  </si>
  <si>
    <t>Weikel Early Intervention</t>
  </si>
  <si>
    <t>Eagleside Elementary Preschool</t>
  </si>
  <si>
    <t>D11 Preschool: Martinez Elementary</t>
  </si>
  <si>
    <t>D11 Preschool: Midland Elementary</t>
  </si>
  <si>
    <t>Buena Vista Elementary School</t>
  </si>
  <si>
    <t>D11 Preschool: Henry Elementary</t>
  </si>
  <si>
    <t>D11 Preschool: Columbia Elementary</t>
  </si>
  <si>
    <t>D11 Preschool: Freedom Elementary</t>
  </si>
  <si>
    <t>D11 Preschool: King Elementary</t>
  </si>
  <si>
    <t>D11 Preschool: Stratton Elementary</t>
  </si>
  <si>
    <t>D11 Preschool: Keller Elementary</t>
  </si>
  <si>
    <t>D11 Preschool: Chipeta Elementary</t>
  </si>
  <si>
    <t>D11 Preschool: Audubon Elementary</t>
  </si>
  <si>
    <t>D11 Preschool: Adams Elementary</t>
  </si>
  <si>
    <t>D11 Preschool: Wilson Elementary</t>
  </si>
  <si>
    <t>D11 Preschool: Edison Elementary</t>
  </si>
  <si>
    <t>D11 Preschool: Monroe Elementary</t>
  </si>
  <si>
    <t>D11 Preschool: Penrose Elementary</t>
  </si>
  <si>
    <t>D11 Preschool: Twain Elementary</t>
  </si>
  <si>
    <t>D11 Preschool: Fremont Elementary</t>
  </si>
  <si>
    <t>D11 Preschool: Jackson Elementary</t>
  </si>
  <si>
    <t>D11 Preschool: Howbert Elementary</t>
  </si>
  <si>
    <t>D11 Preschool: Trailblazer Elementary</t>
  </si>
  <si>
    <t>D11 Preschool: West Elementary</t>
  </si>
  <si>
    <t>D11 Preschool: McAuliffe Elementary</t>
  </si>
  <si>
    <t>D11 Preschool: Madison Elementary</t>
  </si>
  <si>
    <t>D11 Preschool: Scott Elementary</t>
  </si>
  <si>
    <t>D11 Preschool: Rudy Elementary</t>
  </si>
  <si>
    <t>D11 Preschool: Rogers Elementary</t>
  </si>
  <si>
    <t>D11 Preschool: Taylor Elementary</t>
  </si>
  <si>
    <t>D11 Preschool/ss</t>
  </si>
  <si>
    <t>Early Childhood Education School District 11</t>
  </si>
  <si>
    <t>Canon Preschool</t>
  </si>
  <si>
    <t>Ute Pass Community Preschool</t>
  </si>
  <si>
    <t>Manitou Springs Dist 14 Preschool</t>
  </si>
  <si>
    <t>District 20: Discovery Canyon Elementary</t>
  </si>
  <si>
    <t>District 20: Frontier Elementary</t>
  </si>
  <si>
    <t>District 20: Ranch Creek Elementary</t>
  </si>
  <si>
    <t>District 20: Explorer Elementary</t>
  </si>
  <si>
    <t>District 20: Academy International</t>
  </si>
  <si>
    <t>District 20: Academy Endeavour</t>
  </si>
  <si>
    <t>District 20: Encompass Heights Elementary</t>
  </si>
  <si>
    <t>District 20: Antelope Trails Elementary</t>
  </si>
  <si>
    <t>District 20: Edith Wolford Elementary</t>
  </si>
  <si>
    <t>District 20: The Da Vinci Academy</t>
  </si>
  <si>
    <t>District 20: High Plains Elementary</t>
  </si>
  <si>
    <t>District 20: Woodmen Roberts Elementary</t>
  </si>
  <si>
    <t>District 20: Legacy Peak Elementary</t>
  </si>
  <si>
    <t>Ellicott Preschool</t>
  </si>
  <si>
    <t>Peyton Elementary Preschool Program</t>
  </si>
  <si>
    <t>Prairie Heights Preschool</t>
  </si>
  <si>
    <t>Hanover School District 28</t>
  </si>
  <si>
    <t>Bear Creek Early Childhood Center</t>
  </si>
  <si>
    <t>Kilmer Pre-school</t>
  </si>
  <si>
    <t>Lewis Palmer Elementary School</t>
  </si>
  <si>
    <t>Palmer Lake Early Childhood Center</t>
  </si>
  <si>
    <t>D49 Stetson Preschool</t>
  </si>
  <si>
    <t>School District 49</t>
  </si>
  <si>
    <t>D49 Falcon Preschool</t>
  </si>
  <si>
    <t>D49 Bennett Ranch Preschool</t>
  </si>
  <si>
    <t>D49 Springs Ranch Preschool</t>
  </si>
  <si>
    <t>D49 Odyssey Preschool</t>
  </si>
  <si>
    <t>D49 Meridian Ranch Preschool</t>
  </si>
  <si>
    <t>D49 Remington Preschool</t>
  </si>
  <si>
    <t>D49 Woodmen Hills Preschool</t>
  </si>
  <si>
    <t>D49 Ridgeview Preschool</t>
  </si>
  <si>
    <t>D49 Inspiration View Preschool</t>
  </si>
  <si>
    <t>Edison Eagle's Nest Preschool</t>
  </si>
  <si>
    <t>3YOSD43</t>
  </si>
  <si>
    <t>Edison School District 54jt</t>
  </si>
  <si>
    <t>Miami - Yoder Preschool</t>
  </si>
  <si>
    <t>Miami-Yoder School District Jt-60</t>
  </si>
  <si>
    <t>Mountain View Core Knowledge Preschool</t>
  </si>
  <si>
    <t>Fremont</t>
  </si>
  <si>
    <t>Canon City Schools/McKinley Elementary</t>
  </si>
  <si>
    <t>Penrose Kits Preschool</t>
  </si>
  <si>
    <t>Fremont Cubs Preschool</t>
  </si>
  <si>
    <t>FREMONT</t>
  </si>
  <si>
    <t>Cotopaxi Early Learning Center</t>
  </si>
  <si>
    <t>3YOSD31</t>
  </si>
  <si>
    <t>Basalt Elementary Preschool</t>
  </si>
  <si>
    <t>Glenwood Springs Elementary Preschool</t>
  </si>
  <si>
    <t>Garfield</t>
  </si>
  <si>
    <t>Crystal River Elementary Early Childhood Center</t>
  </si>
  <si>
    <t>Sopris Elementary Preschool Program</t>
  </si>
  <si>
    <t>Riverview Early Childhood Program</t>
  </si>
  <si>
    <t>GARFIELD</t>
  </si>
  <si>
    <t>Graham Mesa Elementary Preschool</t>
  </si>
  <si>
    <t>Highland Elementary Preschool</t>
  </si>
  <si>
    <t>Elk Creek Elementary Preschool</t>
  </si>
  <si>
    <t>Cactus Valley Elementary Preschool</t>
  </si>
  <si>
    <t>Wamsley Elementary Preschool</t>
  </si>
  <si>
    <t>Kathryn Senor Elementary Preschool</t>
  </si>
  <si>
    <t>Bea Underwood Preschool</t>
  </si>
  <si>
    <t>Grand Valley Center For Family Learning</t>
  </si>
  <si>
    <t>Garfield School District No . Re-16</t>
  </si>
  <si>
    <t>Gilpin County Preschool</t>
  </si>
  <si>
    <t>Gilpin</t>
  </si>
  <si>
    <t>3YOSD55</t>
  </si>
  <si>
    <t>GILPIN</t>
  </si>
  <si>
    <t>Kremmling Preschool</t>
  </si>
  <si>
    <t>Grand</t>
  </si>
  <si>
    <t>West Grand Early Childhood Center</t>
  </si>
  <si>
    <t>West Grand School District 1-jt</t>
  </si>
  <si>
    <t>GRAND</t>
  </si>
  <si>
    <t>Granby Elementary Preschool</t>
  </si>
  <si>
    <t>Fraser Valley Elementary Preschool</t>
  </si>
  <si>
    <t>Gunnison Re-1j Preschool</t>
  </si>
  <si>
    <t>Gunnison</t>
  </si>
  <si>
    <t>Gunnison Watershed School District Re1j</t>
  </si>
  <si>
    <t>GUNNISON</t>
  </si>
  <si>
    <t>Hinsdale County School District Re-1</t>
  </si>
  <si>
    <t>Hinsdale</t>
  </si>
  <si>
    <t>HINSDALE</t>
  </si>
  <si>
    <t>Peakview Preschool</t>
  </si>
  <si>
    <t>Huerfano</t>
  </si>
  <si>
    <t>HUERFANO</t>
  </si>
  <si>
    <t>La Veta School District Preschool</t>
  </si>
  <si>
    <t>Walden Preschool</t>
  </si>
  <si>
    <t>Jackson</t>
  </si>
  <si>
    <t>Colorado</t>
  </si>
  <si>
    <t>Rocky Mountain Deaf School</t>
  </si>
  <si>
    <t>Jefferson</t>
  </si>
  <si>
    <t>Foothills Preschool</t>
  </si>
  <si>
    <t>Norma Anderson Preschool</t>
  </si>
  <si>
    <t>Van Arsdale Preschool</t>
  </si>
  <si>
    <t>Sierra Preschool</t>
  </si>
  <si>
    <t>Mortensen Preschool</t>
  </si>
  <si>
    <t>Meiklejohn Preschool</t>
  </si>
  <si>
    <t>Mountain Phoenix Community School</t>
  </si>
  <si>
    <t>Rose Stein Preschool</t>
  </si>
  <si>
    <t>West Jefferson Preschool</t>
  </si>
  <si>
    <t>Two Roads Preschool</t>
  </si>
  <si>
    <t>Patterson Preschool</t>
  </si>
  <si>
    <t>Stony Creek Preschool</t>
  </si>
  <si>
    <t>Blue Heron Preschool</t>
  </si>
  <si>
    <t>Jefferson County Open School Preschool</t>
  </si>
  <si>
    <t>Columbine Area Preschool</t>
  </si>
  <si>
    <t>Edgewater Preschool</t>
  </si>
  <si>
    <t>Eiber Preschool</t>
  </si>
  <si>
    <t>Foster Preschool</t>
  </si>
  <si>
    <t>Green Gables Preschool</t>
  </si>
  <si>
    <t>Hutchinson Preschool</t>
  </si>
  <si>
    <t>Kendallvue Preschool</t>
  </si>
  <si>
    <t>Kyffin Preschool</t>
  </si>
  <si>
    <t>Lawrence Preschool</t>
  </si>
  <si>
    <t>Leawood Preschool</t>
  </si>
  <si>
    <t>Lumberg Preschool</t>
  </si>
  <si>
    <t>Maple Grove Preschool</t>
  </si>
  <si>
    <t>Normandy Preschool</t>
  </si>
  <si>
    <t>Marshdale Preschool</t>
  </si>
  <si>
    <t>Mt. Carbon Preschool</t>
  </si>
  <si>
    <t>Powderhorn Preschool</t>
  </si>
  <si>
    <t>Governor's Ranch Preschool</t>
  </si>
  <si>
    <t>Weber Preschool</t>
  </si>
  <si>
    <t>Secrest Preschool</t>
  </si>
  <si>
    <t>Semper Preschool</t>
  </si>
  <si>
    <t>Shaffer Preschool</t>
  </si>
  <si>
    <t>Stevens Preschool</t>
  </si>
  <si>
    <t>Stott Preschool</t>
  </si>
  <si>
    <t>Warder Preschool</t>
  </si>
  <si>
    <t>Betty Adams Preschool</t>
  </si>
  <si>
    <t>Welchester Preschool</t>
  </si>
  <si>
    <t>Westgate Preschool</t>
  </si>
  <si>
    <t>Coronado Preschool</t>
  </si>
  <si>
    <t>Montessori Peaks Academy</t>
  </si>
  <si>
    <t>Campbell Preschool</t>
  </si>
  <si>
    <t>Van Arsdale Before And After Sch Cc</t>
  </si>
  <si>
    <t>Slater Preschool</t>
  </si>
  <si>
    <t>Shelton Preschool</t>
  </si>
  <si>
    <t>Bergen Meadow Preschool</t>
  </si>
  <si>
    <t>Irwin Preschool At Warren Tech North</t>
  </si>
  <si>
    <t>Irwin Preschool</t>
  </si>
  <si>
    <t>Dutch Creek Preschool</t>
  </si>
  <si>
    <t>Kendrick Lakes Preschool</t>
  </si>
  <si>
    <t>Wilmot Preschool</t>
  </si>
  <si>
    <t>Elk Creek Preschool</t>
  </si>
  <si>
    <t>Pennington Preschool</t>
  </si>
  <si>
    <t>Ute Meadows Preschool</t>
  </si>
  <si>
    <t>Ryan Preschool</t>
  </si>
  <si>
    <t>Free Horizon Montessori Pk-8</t>
  </si>
  <si>
    <t>JEFFERSON</t>
  </si>
  <si>
    <t>Eagles Nest Preschool/ 4 Year Old Program</t>
  </si>
  <si>
    <t>Kiowa</t>
  </si>
  <si>
    <t>Kiowa County Re-1 School District</t>
  </si>
  <si>
    <t>Kiowa County Re-1 School District/ 3 Year Old Program</t>
  </si>
  <si>
    <t>Kiowa County School District Re-2/ 4 Year Old Progam</t>
  </si>
  <si>
    <t>3YOSD99</t>
  </si>
  <si>
    <t>Plainview School, Kiowa Re-2/ 3 Year Old Program</t>
  </si>
  <si>
    <t>Arriba Flagler Csd 20 Preschool 4yo</t>
  </si>
  <si>
    <t>Kit Carson</t>
  </si>
  <si>
    <t>Arriba-flagler Csd 20 Preschool 3 Yo</t>
  </si>
  <si>
    <t>KIT CARSON</t>
  </si>
  <si>
    <t>Hi Plains Preschool</t>
  </si>
  <si>
    <t>Hi-Plains School District #R-23</t>
  </si>
  <si>
    <t>3YOSD62</t>
  </si>
  <si>
    <t>Stratton School District R-4 Preschool</t>
  </si>
  <si>
    <t>Bethune Preschool</t>
  </si>
  <si>
    <t>Burlington Elementary Preschool</t>
  </si>
  <si>
    <t>Burlington School District Re-6j</t>
  </si>
  <si>
    <t>The Center At Lake County Elem. School</t>
  </si>
  <si>
    <t>Lake</t>
  </si>
  <si>
    <t>LAKE</t>
  </si>
  <si>
    <t>Needham Preschool</t>
  </si>
  <si>
    <t>La Plata</t>
  </si>
  <si>
    <t>Animas Valley Preschool</t>
  </si>
  <si>
    <t>Sunnyside Preschool</t>
  </si>
  <si>
    <t>Riverview Preschool</t>
  </si>
  <si>
    <t>Fort Lewis Mesa Preschool</t>
  </si>
  <si>
    <t>Park Preschool</t>
  </si>
  <si>
    <t>Florida Mesa Preschool</t>
  </si>
  <si>
    <t>Durango School District 9-r</t>
  </si>
  <si>
    <t>LA PLATA</t>
  </si>
  <si>
    <t>Ignacio Early Learning Program</t>
  </si>
  <si>
    <t>Psd Early Childhood @ Irish</t>
  </si>
  <si>
    <t>Larimer</t>
  </si>
  <si>
    <t>PSD Early Childhood @ Beattie</t>
  </si>
  <si>
    <t>Psd Early Childhood @ Bamford</t>
  </si>
  <si>
    <t>Psd Early Childhood @ Bacon</t>
  </si>
  <si>
    <t>Psd Early Childhood @ Bauder</t>
  </si>
  <si>
    <t>Psd Early Childhood @ Kruse</t>
  </si>
  <si>
    <t>Psd Early Childhood @ Clpe</t>
  </si>
  <si>
    <t>Psd Early Childhood @ Eyestone</t>
  </si>
  <si>
    <t>Psd Early Childhood @ Harris</t>
  </si>
  <si>
    <t>Psd Early Childhood @ Johnson</t>
  </si>
  <si>
    <t>Psd Early Childhood @ Linton</t>
  </si>
  <si>
    <t>Psd Early Childhood @ Putnam</t>
  </si>
  <si>
    <t>Psd Early Childhood @ Tavelli</t>
  </si>
  <si>
    <t>Not Active Psd Early Childhood @ Shepardson</t>
  </si>
  <si>
    <t>Psd Early Childhood @ Traut</t>
  </si>
  <si>
    <t>Psd Early Childhood @ Laurel</t>
  </si>
  <si>
    <t>Psd Early Childhood @ Lopez</t>
  </si>
  <si>
    <t>Psd Early Childhood @ Olander</t>
  </si>
  <si>
    <t>PSD Early Childhood @ Bennett</t>
  </si>
  <si>
    <t>Psd Early Childhood Ed @ Timnath</t>
  </si>
  <si>
    <t>Psd Early Childhood @ McGraw</t>
  </si>
  <si>
    <t>LARIMER</t>
  </si>
  <si>
    <t>Thompson Early Childhood At Coyote Ridge Elementary</t>
  </si>
  <si>
    <t>Stansberry Early Childhood Center</t>
  </si>
  <si>
    <t>Thompson Early Childhood At Cottonwood Plains Elementary</t>
  </si>
  <si>
    <t>Thompson Early Childhood At Berthoud Elementary</t>
  </si>
  <si>
    <t>High Plains Early Childhood Center</t>
  </si>
  <si>
    <t>Riverview Early Childhood Center</t>
  </si>
  <si>
    <t>Thompson Early Childhood At Winona Elementary</t>
  </si>
  <si>
    <t>Peakview Academy At Conrad Ball Early Childhood</t>
  </si>
  <si>
    <t>Thompson Early Childhood At Laurene Edmondson Elementary</t>
  </si>
  <si>
    <t>Thompson Early Childhood At Carrie Martin Elementary</t>
  </si>
  <si>
    <t>Thompson Early Childhood At Ponderosa Elementary</t>
  </si>
  <si>
    <t>Thompson Early Childhood At Berthoud/Turner</t>
  </si>
  <si>
    <t>Thompson Early Childhood At Monroe Elementary - Will Move To Peakview</t>
  </si>
  <si>
    <t>Thompson Early Childhood At Centennial Elementary</t>
  </si>
  <si>
    <t>Thompson Early Childhood At Lincoln Elementary</t>
  </si>
  <si>
    <t>Thompson Early Childhood At Sarah Milner Elementary</t>
  </si>
  <si>
    <t>Park Place Preschool</t>
  </si>
  <si>
    <t>Primero Puppyland Preschool</t>
  </si>
  <si>
    <t>Las Animas</t>
  </si>
  <si>
    <t>Primero RE-2 School District</t>
  </si>
  <si>
    <t>Primero Puppyland</t>
  </si>
  <si>
    <t>Aguilar Public Sch Dist Re 6 Preschool</t>
  </si>
  <si>
    <t>3YOSD5</t>
  </si>
  <si>
    <t>Aguilar Public School District</t>
  </si>
  <si>
    <t>3YOSD153</t>
  </si>
  <si>
    <t>Branson School District</t>
  </si>
  <si>
    <t>Kim Preschool</t>
  </si>
  <si>
    <t>3YOSD69</t>
  </si>
  <si>
    <t>Genoa Hugo Special Needs Preschool/ 4 Year Old Program</t>
  </si>
  <si>
    <t>Lincoln</t>
  </si>
  <si>
    <t>Genoa-Hugo School District No. C-113/ 3 Year Old Program</t>
  </si>
  <si>
    <t>LINCOLN</t>
  </si>
  <si>
    <t>Limon School District/ LCDC 3 Year Old Program</t>
  </si>
  <si>
    <t>Karval School Dist Pre School/ 4 Year Old Program</t>
  </si>
  <si>
    <t>3YOSD68</t>
  </si>
  <si>
    <t>Karval Public Schools Re-23/ 3 Year Old Program</t>
  </si>
  <si>
    <t>Hagen Early Education Center</t>
  </si>
  <si>
    <t>Logan</t>
  </si>
  <si>
    <t>Caliche Little Buffs Day Care</t>
  </si>
  <si>
    <t>Fleming Preschool</t>
  </si>
  <si>
    <t>Frenchman School District Re-3</t>
  </si>
  <si>
    <t>Buffalo School District Re-4j</t>
  </si>
  <si>
    <t>Peetz Little Bulldogs Preschool</t>
  </si>
  <si>
    <t>Peetz Plateau School District Re-5</t>
  </si>
  <si>
    <t>Debeque Elementary School-preschool</t>
  </si>
  <si>
    <t>Mesa</t>
  </si>
  <si>
    <t>MESA</t>
  </si>
  <si>
    <t>Plateau Valley Preschool</t>
  </si>
  <si>
    <t>Appleton D51 Preschool</t>
  </si>
  <si>
    <t>Pomona D51 Preschool</t>
  </si>
  <si>
    <t>Tope D51 Preschool</t>
  </si>
  <si>
    <t>Career Center D51 Preschool</t>
  </si>
  <si>
    <t>Orchard Ave D51 Preschool</t>
  </si>
  <si>
    <t>Lincoln Orchard Mesa D51 Preschool</t>
  </si>
  <si>
    <t>Fruitvale D51 Preschool</t>
  </si>
  <si>
    <t>Dos Rios D51 Preschool</t>
  </si>
  <si>
    <t>Rim Rock D51 Preschool</t>
  </si>
  <si>
    <t>Dia D51 Preschool</t>
  </si>
  <si>
    <t>Clifton D51 Preschool</t>
  </si>
  <si>
    <t>Pear Park D51 Preschool</t>
  </si>
  <si>
    <t>Shelledy D51 Preschool</t>
  </si>
  <si>
    <t>Taylor D51 Preschool</t>
  </si>
  <si>
    <t>Mesa View D51 Preschool</t>
  </si>
  <si>
    <t>Thunder Mountain D51 Preschool</t>
  </si>
  <si>
    <t>Chatfield D51 Preschool</t>
  </si>
  <si>
    <t>Nisley D51 Preschool</t>
  </si>
  <si>
    <t>Rocky Mountain D51 Preschool</t>
  </si>
  <si>
    <t>Loma D51 Preschool</t>
  </si>
  <si>
    <t>Broadway D51 Preschool</t>
  </si>
  <si>
    <t>Mineral</t>
  </si>
  <si>
    <t>East Preschool</t>
  </si>
  <si>
    <t>Moffat</t>
  </si>
  <si>
    <t>Moffat County School District Re 1</t>
  </si>
  <si>
    <t>MOFFAT</t>
  </si>
  <si>
    <t>Beech Street Preschool</t>
  </si>
  <si>
    <t>Montezuma</t>
  </si>
  <si>
    <t>MONTEZUMA</t>
  </si>
  <si>
    <t>Teddy Bear Preschool</t>
  </si>
  <si>
    <t>Dolores School District Re-4a</t>
  </si>
  <si>
    <t>Mancos Early Learning Center</t>
  </si>
  <si>
    <t>Mancos School District</t>
  </si>
  <si>
    <t>Early Childhood Center</t>
  </si>
  <si>
    <t>Montrose</t>
  </si>
  <si>
    <t>Johnson Early Childhood Center</t>
  </si>
  <si>
    <t>Olathe Early Childhood Center</t>
  </si>
  <si>
    <t>MONTROSE</t>
  </si>
  <si>
    <t>Naturita Pre-k</t>
  </si>
  <si>
    <t>Brush Preschool</t>
  </si>
  <si>
    <t>Morgan</t>
  </si>
  <si>
    <t>Brush School District Re-2j</t>
  </si>
  <si>
    <t>MORGAN</t>
  </si>
  <si>
    <t>Children's Center</t>
  </si>
  <si>
    <t>Morgan County School District Re-3</t>
  </si>
  <si>
    <t>Sherman Early Childhood Center</t>
  </si>
  <si>
    <t>Weldon Valley Preschool &amp; Child Care Center</t>
  </si>
  <si>
    <t>3YOSD140</t>
  </si>
  <si>
    <t>Weldon Valley School District Re-20j</t>
  </si>
  <si>
    <t>Wiggins Preschool</t>
  </si>
  <si>
    <t>Otero</t>
  </si>
  <si>
    <t>3YOSD169</t>
  </si>
  <si>
    <t>Manzanola School District 3j</t>
  </si>
  <si>
    <t>Manzanola School District 3J</t>
  </si>
  <si>
    <t>Fowler R-4j School District</t>
  </si>
  <si>
    <t>Cheraw Preschool</t>
  </si>
  <si>
    <t>3YOSD24</t>
  </si>
  <si>
    <t>OTERO</t>
  </si>
  <si>
    <t>3YOSD174</t>
  </si>
  <si>
    <t>Swink 33 School District</t>
  </si>
  <si>
    <t>Early Learning Center Of Ouray</t>
  </si>
  <si>
    <t>Ouray</t>
  </si>
  <si>
    <t>OURAY</t>
  </si>
  <si>
    <t>Ridgway School District</t>
  </si>
  <si>
    <t>Deer Creek Preschool</t>
  </si>
  <si>
    <t>Park</t>
  </si>
  <si>
    <t>PARK</t>
  </si>
  <si>
    <t>Edith Teter Preschool</t>
  </si>
  <si>
    <t>Holyoke School District Re-1J</t>
  </si>
  <si>
    <t>Phillips</t>
  </si>
  <si>
    <t>Bullpup Preschool</t>
  </si>
  <si>
    <t>3YOSD175</t>
  </si>
  <si>
    <t>Haxtun School District Re-j2</t>
  </si>
  <si>
    <t>Aspen School District Preschool (The Cottage)</t>
  </si>
  <si>
    <t>Pitkin</t>
  </si>
  <si>
    <t>PITKIN</t>
  </si>
  <si>
    <t>Granada Preschool</t>
  </si>
  <si>
    <t>Prowers</t>
  </si>
  <si>
    <t>Granada School Re-1</t>
  </si>
  <si>
    <t>PROWERS</t>
  </si>
  <si>
    <t>Melvin Hendrickson Developmental Center</t>
  </si>
  <si>
    <t>Lamar School District Re-2</t>
  </si>
  <si>
    <t>Holly Preschool / Daycare Center</t>
  </si>
  <si>
    <t>3YOSD64</t>
  </si>
  <si>
    <t>Wiley Preschool</t>
  </si>
  <si>
    <t>Wiley School District Re-13 Jt</t>
  </si>
  <si>
    <t>Bessemer Preschool</t>
  </si>
  <si>
    <t>Pueblo</t>
  </si>
  <si>
    <t>Pueblo School District 60</t>
  </si>
  <si>
    <t>Columbian Preschool</t>
  </si>
  <si>
    <t>Heritage Preschool</t>
  </si>
  <si>
    <t>Bradford Preschool</t>
  </si>
  <si>
    <t>Belmont Preschool</t>
  </si>
  <si>
    <t>Eva Baca Preschool</t>
  </si>
  <si>
    <t>Irving</t>
  </si>
  <si>
    <t>Highland Park</t>
  </si>
  <si>
    <t>Haaff</t>
  </si>
  <si>
    <t>South Park Preschool</t>
  </si>
  <si>
    <t>Morton Preschool</t>
  </si>
  <si>
    <t>Beulah Heights Preschool</t>
  </si>
  <si>
    <t>Minnequa Preschool</t>
  </si>
  <si>
    <t>Goodnight</t>
  </si>
  <si>
    <t>Paragon</t>
  </si>
  <si>
    <t>PUEBLO</t>
  </si>
  <si>
    <t>North Mesa Elementary</t>
  </si>
  <si>
    <t>South Mesa Elementary</t>
  </si>
  <si>
    <t>Prairie Winds Elementary</t>
  </si>
  <si>
    <t>Avondale Elementary</t>
  </si>
  <si>
    <t>Liberty Point Elementary</t>
  </si>
  <si>
    <t>Rye Elementary Preschool</t>
  </si>
  <si>
    <t>Cedar Ridge Elementary Prs</t>
  </si>
  <si>
    <t>Sierra Vista Elementary</t>
  </si>
  <si>
    <t>Desert Sage Elementary</t>
  </si>
  <si>
    <t>Vineland Elementary</t>
  </si>
  <si>
    <t>Meeker Elementary Preschool- Meeker, Co</t>
  </si>
  <si>
    <t>Rio Blanco</t>
  </si>
  <si>
    <t>RIO BLANCO</t>
  </si>
  <si>
    <t>Parkview Elementary</t>
  </si>
  <si>
    <t>Rangely School District Re4</t>
  </si>
  <si>
    <t>Upper Rio Grande School District And Del Norte Head Start</t>
  </si>
  <si>
    <t>Rio Grande</t>
  </si>
  <si>
    <t>Upper Rio Grande School District</t>
  </si>
  <si>
    <t>Marsh School</t>
  </si>
  <si>
    <t>RIO GRANDE</t>
  </si>
  <si>
    <t>Sargent Early Learning Center</t>
  </si>
  <si>
    <t>Hayden Valley Preschool</t>
  </si>
  <si>
    <t>Routt</t>
  </si>
  <si>
    <t>ROUTT</t>
  </si>
  <si>
    <t>Sssd Preschool Programs - Soda Creek, Sleeping Giant, Strawberry Park</t>
  </si>
  <si>
    <t>Sleeping Giant Preschool</t>
  </si>
  <si>
    <t>Soroco Preschool</t>
  </si>
  <si>
    <t>Soroco Preschool @ Yampa</t>
  </si>
  <si>
    <t>South Routt School District Re-3</t>
  </si>
  <si>
    <t>Saguache</t>
  </si>
  <si>
    <t>3YOSD90</t>
  </si>
  <si>
    <t>SAGUACHE</t>
  </si>
  <si>
    <t>Moffat Child Care</t>
  </si>
  <si>
    <t>3YOSD84</t>
  </si>
  <si>
    <t>Haskin Elementary Preschool</t>
  </si>
  <si>
    <t>Center Consolidated Schools</t>
  </si>
  <si>
    <t>San Juan</t>
  </si>
  <si>
    <t>Telluride District Preschool</t>
  </si>
  <si>
    <t>San Miguel</t>
  </si>
  <si>
    <t>SAN MIGUEL</t>
  </si>
  <si>
    <t>Norwood Preschool</t>
  </si>
  <si>
    <t>Julesburg Early Education Center</t>
  </si>
  <si>
    <t>Sedgwick</t>
  </si>
  <si>
    <t>Revere Lil' Raiders</t>
  </si>
  <si>
    <t>Silverthorne Elementary Preschool</t>
  </si>
  <si>
    <t>Summit</t>
  </si>
  <si>
    <t>Dillon Valley Elementary Preschool</t>
  </si>
  <si>
    <t>Frisco Elementary Preschool</t>
  </si>
  <si>
    <t>Summit Cove Elementary Preschool</t>
  </si>
  <si>
    <t>Upper Blue Elementary School Preschool</t>
  </si>
  <si>
    <t>SUMMIT</t>
  </si>
  <si>
    <t>Columbine Pal</t>
  </si>
  <si>
    <t>Teller</t>
  </si>
  <si>
    <t>Woodland Park School District</t>
  </si>
  <si>
    <t>Wpsd Early Childhood Center</t>
  </si>
  <si>
    <t>Wpsd Early Childhood Center-SES</t>
  </si>
  <si>
    <t>TELLER</t>
  </si>
  <si>
    <t>Akron Elementary School</t>
  </si>
  <si>
    <t>Washington</t>
  </si>
  <si>
    <t>Akron R-1 School District</t>
  </si>
  <si>
    <t>WASHINGTON</t>
  </si>
  <si>
    <t>Arickaree Preschool</t>
  </si>
  <si>
    <t>Arickaree R-2 School District</t>
  </si>
  <si>
    <t>Otis Preschool</t>
  </si>
  <si>
    <t>3YOSD93</t>
  </si>
  <si>
    <t>Woodlin Preschool</t>
  </si>
  <si>
    <t>Gilcrest Elementary Prs</t>
  </si>
  <si>
    <t>Weld County School District Re-1</t>
  </si>
  <si>
    <t>Pete Mirich Elementary Prs</t>
  </si>
  <si>
    <t>Platteville Elementary Prs</t>
  </si>
  <si>
    <t>Weld County School District No. Re-1 Gilcrest</t>
  </si>
  <si>
    <t>The Paws Program Llc</t>
  </si>
  <si>
    <t>Weld Re-3J School District</t>
  </si>
  <si>
    <t>Hoff Elementary Preschool</t>
  </si>
  <si>
    <t>Hudson Elementary Preschool</t>
  </si>
  <si>
    <t>Meadow Ridge Elementary Preschool</t>
  </si>
  <si>
    <t>Weld Re-3J School District 3 Year Old Preschool</t>
  </si>
  <si>
    <t>WELD</t>
  </si>
  <si>
    <t>Grandview Elementary</t>
  </si>
  <si>
    <t>Weld Re-4 School District (Windsor)</t>
  </si>
  <si>
    <t>Tozer Elementary</t>
  </si>
  <si>
    <t>Skyview Elementary</t>
  </si>
  <si>
    <t>Elwell Early Learning Center</t>
  </si>
  <si>
    <t>Weld Re-5J School District (Johnstown-Milliken)</t>
  </si>
  <si>
    <t>Milliken Early Learning Center - Milliken Elementary School</t>
  </si>
  <si>
    <t>District 6 Early Childhood Center</t>
  </si>
  <si>
    <t>Billie Martinez Preschool</t>
  </si>
  <si>
    <t>Madison Preschool</t>
  </si>
  <si>
    <t>Meeker Elementary Preschool- Greeley, Co</t>
  </si>
  <si>
    <t>Scott Preschool</t>
  </si>
  <si>
    <t>Shawsheen Elementary</t>
  </si>
  <si>
    <t>Tointon Academy Preschool</t>
  </si>
  <si>
    <t>Platte Valley Early Learning Center</t>
  </si>
  <si>
    <t>Platte Valley Early Learning Center - Closed</t>
  </si>
  <si>
    <t>Platte Valley School District Re-7</t>
  </si>
  <si>
    <t>Little Trappers</t>
  </si>
  <si>
    <t>Weld Re-8 School District</t>
  </si>
  <si>
    <t>Kenneth Homyak Pk-8</t>
  </si>
  <si>
    <t>Weld Re8 School District</t>
  </si>
  <si>
    <t>Ault-Highland Re-9 School District</t>
  </si>
  <si>
    <t>Briggsdale Preschool</t>
  </si>
  <si>
    <t>Briggsdale School RE-10</t>
  </si>
  <si>
    <t>3YOSD14</t>
  </si>
  <si>
    <t>Briggsdale School Re-10</t>
  </si>
  <si>
    <t>Prairie Preschool</t>
  </si>
  <si>
    <t>3YOSD104</t>
  </si>
  <si>
    <t>Pawnee Preschool</t>
  </si>
  <si>
    <t>Pawnee School District Re-12</t>
  </si>
  <si>
    <t>Little Indians Preschool</t>
  </si>
  <si>
    <t>Yuma</t>
  </si>
  <si>
    <t>YUMA</t>
  </si>
  <si>
    <t>Wray School District Rd-2 Preschool (4 Yr Old)</t>
  </si>
  <si>
    <t>Wray School District Rd-2 Preschool (3 yr old)</t>
  </si>
  <si>
    <t>Little Visions Preschool</t>
  </si>
  <si>
    <t>Liberty Preschool</t>
  </si>
  <si>
    <t>3YOSD75</t>
  </si>
  <si>
    <t>Colorado Charter School Institute 3 Yo Applications (Montessori Del Mundo, New Legacy)</t>
  </si>
  <si>
    <t>3YOSD29</t>
  </si>
  <si>
    <t>COLORADO SCHOOL FOR THE DEAF AND THE BLIND</t>
  </si>
  <si>
    <t>Little Dragonflies Learning Cove</t>
  </si>
  <si>
    <t>PIONEER PRESCHOOL</t>
  </si>
  <si>
    <t>Cripple Creek</t>
  </si>
  <si>
    <t>Count of Child ID</t>
  </si>
  <si>
    <t>Average</t>
  </si>
  <si>
    <t>#N/A</t>
  </si>
  <si>
    <t>Code</t>
  </si>
  <si>
    <t>Pass-through Amount</t>
  </si>
  <si>
    <t>Pass-through FTE</t>
  </si>
  <si>
    <t>Attestation Sent</t>
  </si>
  <si>
    <t>Agree with District?</t>
  </si>
  <si>
    <t>Adjusted Amount</t>
  </si>
  <si>
    <t>Documentation submitted</t>
  </si>
  <si>
    <t>Approved?</t>
  </si>
  <si>
    <t>FY 2022-23 Pass through</t>
  </si>
  <si>
    <t>Paid FY 2023-24</t>
  </si>
  <si>
    <t>Pass through Amount Owed</t>
  </si>
  <si>
    <t>Academy District 20</t>
  </si>
  <si>
    <t>CPCD Academy District 20 Preschool</t>
  </si>
  <si>
    <t>did not report</t>
  </si>
  <si>
    <t>Academy District 20 did not list pass-through</t>
  </si>
  <si>
    <t>Northglenn United Methodist Church Early Childhood Center</t>
  </si>
  <si>
    <t>Step by Step Child Development Center</t>
  </si>
  <si>
    <t>Pending</t>
  </si>
  <si>
    <t>Bal Swan Children's Center</t>
  </si>
  <si>
    <t>Sunshine Head Start</t>
  </si>
  <si>
    <t>Adams 14 pass-through</t>
  </si>
  <si>
    <t>15 correct FTE</t>
  </si>
  <si>
    <t>LIttle Giants Learning Center</t>
  </si>
  <si>
    <t>Akron Head Start</t>
  </si>
  <si>
    <t>Children's Garden</t>
  </si>
  <si>
    <t>Transaction report Revised contract</t>
  </si>
  <si>
    <t>Gingerbread Learning Center</t>
  </si>
  <si>
    <t>incomplete</t>
  </si>
  <si>
    <t>hold</t>
  </si>
  <si>
    <t>unable to send w/o district response</t>
  </si>
  <si>
    <r>
      <rPr>
        <b/>
        <sz val="12"/>
        <color rgb="FF222222"/>
        <rFont val="Arial"/>
      </rPr>
      <t>Alamosa -100</t>
    </r>
    <r>
      <rPr>
        <sz val="12"/>
        <color rgb="FF222222"/>
        <rFont val="Arial"/>
      </rPr>
      <t> pending partner attestation-License 45564 Gingerbread Learning Center-can not determine if amount is owed to community partner-CDEC paid $259,529.28 in FY 2023-24, </t>
    </r>
    <r>
      <rPr>
        <b/>
        <sz val="12"/>
        <color rgb="FF222222"/>
        <rFont val="Arial"/>
      </rPr>
      <t>assuming $0 owed  to community provider. </t>
    </r>
  </si>
  <si>
    <t>Durango 4-C Headstart</t>
  </si>
  <si>
    <t>Seeds of Learning</t>
  </si>
  <si>
    <t>Wings Early Childhood Center</t>
  </si>
  <si>
    <t>Early Learning Center</t>
  </si>
  <si>
    <r>
      <rPr>
        <b/>
        <sz val="12"/>
        <color rgb="FF222222"/>
        <rFont val="Arial"/>
      </rPr>
      <t>Aspen-2640</t>
    </r>
    <r>
      <rPr>
        <sz val="12"/>
        <color rgb="FF222222"/>
        <rFont val="Arial"/>
      </rPr>
      <t>-discrepancy on pass through between SD $6,352.50 &amp; community partner  lic 78935-$27,920, but does not impact amount owed to SD as the pass through is greater than the amount owed ($3,707,26), </t>
    </r>
    <r>
      <rPr>
        <b/>
        <sz val="12"/>
        <color rgb="FF222222"/>
        <rFont val="Arial"/>
      </rPr>
      <t>assumed community provider amounts</t>
    </r>
  </si>
  <si>
    <t>Woody Creek Kids</t>
  </si>
  <si>
    <t>Little Red School House</t>
  </si>
  <si>
    <t>Wildwood</t>
  </si>
  <si>
    <t>ABC Ault</t>
  </si>
  <si>
    <t>82882, 822885, 100573</t>
  </si>
  <si>
    <t>City of Aurora</t>
  </si>
  <si>
    <r>
      <rPr>
        <b/>
        <sz val="12"/>
        <color rgb="FF222222"/>
        <rFont val="Arial"/>
      </rPr>
      <t>Aurora Public Schools-180</t>
    </r>
    <r>
      <rPr>
        <sz val="12"/>
        <color rgb="FF222222"/>
        <rFont val="Arial"/>
      </rPr>
      <t>- Total pass through in 2022-23 $482,266.00, community providers owed $187,581.01, unclear how much to each license 82882,100576</t>
    </r>
    <r>
      <rPr>
        <b/>
        <sz val="12"/>
        <color rgb="FF222222"/>
        <rFont val="Arial"/>
      </rPr>
      <t>, Lic # 82882 &amp; 100573 are under the business of City of Aurora total funds should be sent to business.</t>
    </r>
  </si>
  <si>
    <t>Children's Academy</t>
  </si>
  <si>
    <t>Creative Learning Academy</t>
  </si>
  <si>
    <t>Little Angels</t>
  </si>
  <si>
    <t>Lowry Intergenerational Center</t>
  </si>
  <si>
    <t>INACTIVE - Children's Chalet</t>
  </si>
  <si>
    <t>n/a</t>
  </si>
  <si>
    <r>
      <rPr>
        <sz val="12"/>
        <color rgb="FF222222"/>
        <rFont val="Arial"/>
      </rPr>
      <t>community partner not participating, therefore no pass through amount,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</si>
  <si>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Bayfield Early Education Program</t>
  </si>
  <si>
    <t>Discovery Time Learning Center</t>
  </si>
  <si>
    <r>
      <rPr>
        <sz val="12"/>
        <color rgb="FF222222"/>
        <rFont val="Arial"/>
      </rPr>
      <t>Community Partner-Discovery Time Learning Center License 1737418-incomplete information, can not determine if amount is owed to community partner, CDEC paid Discovery Time Learning  $144,202.27 in FY 2023-24, </t>
    </r>
    <r>
      <rPr>
        <b/>
        <sz val="12"/>
        <color rgb="FF222222"/>
        <rFont val="Arial"/>
      </rPr>
      <t>assuming $0 owed to community provider </t>
    </r>
  </si>
  <si>
    <t>Boulder HS Woodland</t>
  </si>
  <si>
    <t>Family Learning Center</t>
  </si>
  <si>
    <t>New Horizons Cooperative Preschool</t>
  </si>
  <si>
    <t>Little Folks Preschool</t>
  </si>
  <si>
    <t>SPIN</t>
  </si>
  <si>
    <t>Head Start</t>
  </si>
  <si>
    <t>Mountain View</t>
  </si>
  <si>
    <t>Rocky Mountain</t>
  </si>
  <si>
    <t>Santillis</t>
  </si>
  <si>
    <t>The Giving Tree</t>
  </si>
  <si>
    <t>Monument View Montessori</t>
  </si>
  <si>
    <t>6/13 submission</t>
  </si>
  <si>
    <t>Academy at High Point</t>
  </si>
  <si>
    <t>Community Leadership Academy</t>
  </si>
  <si>
    <t>Montessori Del Mundo</t>
  </si>
  <si>
    <t>New Legacy Charter School</t>
  </si>
  <si>
    <t>CPCD- Carver</t>
  </si>
  <si>
    <t>Total CPCD Funding</t>
  </si>
  <si>
    <t>CPP and District amounts by licensed site</t>
  </si>
  <si>
    <t>CPCD- Grant</t>
  </si>
  <si>
    <t>CPCD- Monroe</t>
  </si>
  <si>
    <t>CPCD- Queen Palmer</t>
  </si>
  <si>
    <t>CPCD- Twain</t>
  </si>
  <si>
    <t>Small Wonders</t>
  </si>
  <si>
    <t>NOT PROVIDED</t>
  </si>
  <si>
    <t>Metrix spoke w/ director on 5/16 - "uncomfortable with the attestation process"</t>
  </si>
  <si>
    <t>Early Connections</t>
  </si>
  <si>
    <t>Ruth Washburn</t>
  </si>
  <si>
    <t>INACTIVE - Junior Academy</t>
  </si>
  <si>
    <r>
      <rPr>
        <sz val="12"/>
        <color rgb="FF222222"/>
        <rFont val="Arial"/>
      </rPr>
      <t>community partner not participating, therefore no pass through amount,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</si>
  <si>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Creede Early Learning Center</t>
  </si>
  <si>
    <t>Kids Campus/Crowley County Child Care Center</t>
  </si>
  <si>
    <t>Sunshine Academy</t>
  </si>
  <si>
    <t>Additional documentation</t>
  </si>
  <si>
    <t>Early Excellence</t>
  </si>
  <si>
    <t>Family Star</t>
  </si>
  <si>
    <t>License # incorrect; Family Star Licenses #15573, 81563</t>
  </si>
  <si>
    <t>Hope Center</t>
  </si>
  <si>
    <t>Washington St. CC</t>
  </si>
  <si>
    <t>Catholic Charities</t>
  </si>
  <si>
    <t>Clayton Early Learning</t>
  </si>
  <si>
    <t>Dalton Gang Preschool</t>
  </si>
  <si>
    <t>Day One Learning Center</t>
  </si>
  <si>
    <t>Early Success Academy</t>
  </si>
  <si>
    <t>Florence Crittenton</t>
  </si>
  <si>
    <t>King Baptist</t>
  </si>
  <si>
    <t>Lil People</t>
  </si>
  <si>
    <t>Linden Early Learning Center</t>
  </si>
  <si>
    <t>Little Einstein's</t>
  </si>
  <si>
    <t>Mile High Learning Center</t>
  </si>
  <si>
    <t>New Legacy</t>
  </si>
  <si>
    <t>Sewall</t>
  </si>
  <si>
    <t>Smarty Pants</t>
  </si>
  <si>
    <t>Venture for Success</t>
  </si>
  <si>
    <t>Volunteers of America</t>
  </si>
  <si>
    <t>Warren Village</t>
  </si>
  <si>
    <t>WCRU Preschool</t>
  </si>
  <si>
    <t>YMCA</t>
  </si>
  <si>
    <t>CPCD Evans</t>
  </si>
  <si>
    <t>6/10/24 submission, see notes</t>
  </si>
  <si>
    <t>CPP and District amounts by licensed site 
I decided to submit the attestations for District 40, Evans and Falcon. But when I submitted them, I think that I submitted them under the wrong license #. I submitted Falcon for Evans and Evans for Falcon. Can you switch the FTEs and amounts to the correct license?
Thank you!
Amanda Rogers</t>
  </si>
  <si>
    <t>CPCD Falcon</t>
  </si>
  <si>
    <t>6/10/24 submission</t>
  </si>
  <si>
    <t>Campbell Center</t>
  </si>
  <si>
    <t>Durango Early Learning Center</t>
  </si>
  <si>
    <t>Needham Head Start</t>
  </si>
  <si>
    <t>CLOSED - Florisa Mesa Head Start</t>
  </si>
  <si>
    <r>
      <rPr>
        <sz val="12"/>
        <color rgb="FF222222"/>
        <rFont val="Arial"/>
      </rPr>
      <t>community partner not participating, therefore no pass through amount,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</si>
  <si>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CLOSED - Park Head Start</t>
  </si>
  <si>
    <r>
      <rPr>
        <sz val="12"/>
        <color rgb="FF222222"/>
        <rFont val="Arial"/>
      </rPr>
      <t>community partner not participating, therefore no pass through amount,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</si>
  <si>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Eternal Hills Preschool</t>
  </si>
  <si>
    <t>Granby Play Days</t>
  </si>
  <si>
    <t>Grand Kids Learning Center</t>
  </si>
  <si>
    <t>WP EEC</t>
  </si>
  <si>
    <t>Child Development Services</t>
  </si>
  <si>
    <t>First Impressions Learning Center</t>
  </si>
  <si>
    <t>Eaton Early Learning Center</t>
  </si>
  <si>
    <t>Evans Early Childhood Center</t>
  </si>
  <si>
    <t>CPCD Eagleside INACTIVE</t>
  </si>
  <si>
    <r>
      <rPr>
        <b/>
        <sz val="12"/>
        <color rgb="FF222222"/>
        <rFont val="Arial"/>
      </rPr>
      <t>Fountain 1000</t>
    </r>
    <r>
      <rPr>
        <sz val="12"/>
        <color rgb="FF222222"/>
        <rFont val="Arial"/>
      </rPr>
      <t>-community partner not participating, therefore no pass through amount,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</si>
  <si>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CPCD - Conrad</t>
  </si>
  <si>
    <t>CPCD Head Start Fort Carson</t>
  </si>
  <si>
    <t>-For</t>
  </si>
  <si>
    <t>FFC8 did not list pass-through</t>
  </si>
  <si>
    <t>CPCD Mountainside</t>
  </si>
  <si>
    <t>Chalk Time</t>
  </si>
  <si>
    <t>ABC East</t>
  </si>
  <si>
    <t>ABC Union Colony</t>
  </si>
  <si>
    <t>Early Childhood University</t>
  </si>
  <si>
    <t>INACTIVE - ABC Billie Martinez</t>
  </si>
  <si>
    <r>
      <rPr>
        <b/>
        <sz val="12"/>
        <color rgb="FF222222"/>
        <rFont val="Arial"/>
      </rPr>
      <t>3120-Greeley</t>
    </r>
    <r>
      <rPr>
        <sz val="12"/>
        <color rgb="FF222222"/>
        <rFont val="Arial"/>
      </rPr>
      <t>-lic 1724085 &amp; 1623056 community partner not participating, therefore no pass through amount,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</si>
  <si>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INACTIVE - ABC Scott</t>
  </si>
  <si>
    <r>
      <rPr>
        <b/>
        <sz val="12"/>
        <color rgb="FF222222"/>
        <rFont val="Arial"/>
      </rPr>
      <t>3120-Greeley</t>
    </r>
    <r>
      <rPr>
        <sz val="12"/>
        <color rgb="FF222222"/>
        <rFont val="Arial"/>
      </rPr>
      <t>-lic 1724085 &amp; 1623056 community partner not participating, therefore no pass through amount,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</si>
  <si>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Paradise Place</t>
  </si>
  <si>
    <t>Stepping Stones</t>
  </si>
  <si>
    <t>Tenderfoot</t>
  </si>
  <si>
    <r>
      <rPr>
        <b/>
        <sz val="12"/>
        <color rgb="FF222222"/>
        <rFont val="Arial"/>
      </rPr>
      <t>Gunnison 1360- </t>
    </r>
    <r>
      <rPr>
        <sz val="12"/>
        <color rgb="FF222222"/>
        <rFont val="Arial"/>
      </rPr>
      <t>community provider active lic. 10282 but no payments, therefore not pass through amount,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</si>
  <si>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CPCD Turman</t>
  </si>
  <si>
    <t>No - FTE</t>
  </si>
  <si>
    <t>317 correct FTE</t>
  </si>
  <si>
    <t>COG Early Learning Center</t>
  </si>
  <si>
    <t>10 correct FTE</t>
  </si>
  <si>
    <t>Dragons Wagon Preschool</t>
  </si>
  <si>
    <t>Gardner Valley School</t>
  </si>
  <si>
    <t>HeadStart</t>
  </si>
  <si>
    <t>Lakewood Headstart</t>
  </si>
  <si>
    <t>Renaissance</t>
  </si>
  <si>
    <t>INACTIVE - Oakstreet</t>
  </si>
  <si>
    <r>
      <rPr>
        <sz val="12"/>
        <color rgb="FF222222"/>
        <rFont val="Arial"/>
      </rPr>
      <t>community partner not participating, therefore no pass through amount,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</si>
  <si>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New Horizons</t>
  </si>
  <si>
    <t>Blooming Littles</t>
  </si>
  <si>
    <t>New Horizon Academy</t>
  </si>
  <si>
    <t>Welcome Home Child &amp; Family Development Center</t>
  </si>
  <si>
    <t>Tri-Lake Community Preschool</t>
  </si>
  <si>
    <t>Limon Child Development Center</t>
  </si>
  <si>
    <t>None uploaded on application</t>
  </si>
  <si>
    <t>corrected FTE 13</t>
  </si>
  <si>
    <t>Littleton Preparatory Charter School Pre-K</t>
  </si>
  <si>
    <t>City of Thornton - Margaret W. Carpenter Recreation Center</t>
  </si>
  <si>
    <t>Little Imaginations</t>
  </si>
  <si>
    <t>Little Rascals</t>
  </si>
  <si>
    <t>Wishes and Dreams</t>
  </si>
  <si>
    <t>Por Dia</t>
  </si>
  <si>
    <t>Amount for 4-year-olds only</t>
  </si>
  <si>
    <r>
      <rPr>
        <b/>
        <sz val="12"/>
        <color rgb="FF222222"/>
        <rFont val="Arial"/>
      </rPr>
      <t>MONTEZUMA-CORTEZ RE-1-2035</t>
    </r>
    <r>
      <rPr>
        <sz val="12"/>
        <color rgb="FF222222"/>
        <rFont val="Arial"/>
      </rPr>
      <t> discrepancy between SD and licensed providers-SD identified pass through as $153,186.12, total confirmed partners is $133,817.76-Montezuma is owed a historical amount, which is contingent on the pass through amount. </t>
    </r>
    <r>
      <rPr>
        <b/>
        <sz val="12"/>
        <color rgb="FF222222"/>
        <rFont val="Arial"/>
      </rPr>
      <t>Which amount should be used to calculate pass through?</t>
    </r>
  </si>
  <si>
    <t>Treehouse Early Learning</t>
  </si>
  <si>
    <r>
      <rPr>
        <b/>
        <sz val="12"/>
        <color rgb="FF222222"/>
        <rFont val="Arial"/>
      </rPr>
      <t>MONTEZUMA-CORTEZ RE-1-2035</t>
    </r>
    <r>
      <rPr>
        <sz val="12"/>
        <color rgb="FF222222"/>
        <rFont val="Arial"/>
      </rPr>
      <t> discrepancy between SD and licensed providers-SD identified pass through as $153,186.12, total confirmed partners is $133,817.76-Montezuma is owed a historical amount, which is contingent on the pass through amount. </t>
    </r>
    <r>
      <rPr>
        <b/>
        <sz val="12"/>
        <color rgb="FF222222"/>
        <rFont val="Arial"/>
      </rPr>
      <t>Which amount should be used to calculate pass through?</t>
    </r>
  </si>
  <si>
    <t>Children's Kiva</t>
  </si>
  <si>
    <r>
      <rPr>
        <b/>
        <sz val="12"/>
        <color rgb="FF222222"/>
        <rFont val="Arial"/>
      </rPr>
      <t>MONTEZUMA-CORTEZ RE-1-2035</t>
    </r>
    <r>
      <rPr>
        <sz val="12"/>
        <color rgb="FF222222"/>
        <rFont val="Arial"/>
      </rPr>
      <t> discrepancy between SD and licensed providers-SD identified pass through as $153,186.12, total confirmed partners is $133,817.76-Montezuma is owed a historical amount, which is contingent on the pass through amount. </t>
    </r>
    <r>
      <rPr>
        <b/>
        <sz val="12"/>
        <color rgb="FF222222"/>
        <rFont val="Arial"/>
      </rPr>
      <t>Which amount should be used to calculate pass through?</t>
    </r>
  </si>
  <si>
    <t>Little Treasures Preschooll</t>
  </si>
  <si>
    <t>Lake George Charter School Preschool</t>
  </si>
  <si>
    <t>The Family Center-La Familia</t>
  </si>
  <si>
    <t>Alphabest Red Feather</t>
  </si>
  <si>
    <t>Alphabest Livermore</t>
  </si>
  <si>
    <t>Bright Horizons West</t>
  </si>
  <si>
    <t>CSU Early Childhood Center</t>
  </si>
  <si>
    <t>Teaching Tree</t>
  </si>
  <si>
    <t>Eastside child care center</t>
  </si>
  <si>
    <t>Southside Children center #2</t>
  </si>
  <si>
    <t>INACTIVE - Janelle Doleshall Preschool</t>
  </si>
  <si>
    <r>
      <rPr>
        <b/>
        <sz val="12"/>
        <color rgb="FF222222"/>
        <rFont val="Arial"/>
      </rPr>
      <t>Revere School District-2865</t>
    </r>
    <r>
      <rPr>
        <sz val="12"/>
        <color rgb="FF222222"/>
        <rFont val="Arial"/>
      </rPr>
      <t>-community partner not participating, therefore no pass through amount,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</si>
  <si>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Blue Lake Preschool</t>
  </si>
  <si>
    <t>2.5 correct FTE</t>
  </si>
  <si>
    <t>El Busesito</t>
  </si>
  <si>
    <t>CRMS Preschool</t>
  </si>
  <si>
    <t>Growing Years</t>
  </si>
  <si>
    <r>
      <rPr>
        <b/>
        <sz val="12"/>
        <color theme="1"/>
        <rFont val="Aptos Narrow"/>
      </rPr>
      <t>Roaring Fork 1180</t>
    </r>
    <r>
      <rPr>
        <sz val="12"/>
        <color theme="1"/>
        <rFont val="Aptos Narrow"/>
      </rPr>
      <t>-community provider activeGrowing Years lic. 102287, but no payments, therefore not pass through amount. </t>
    </r>
    <r>
      <rPr>
        <b/>
        <sz val="12"/>
        <color theme="1"/>
        <rFont val="Aptos Narrow"/>
      </rPr>
      <t>assuming $0 owed to community provider</t>
    </r>
    <r>
      <rPr>
        <sz val="12"/>
        <color theme="1"/>
        <rFont val="Aptos Narrow"/>
      </rPr>
      <t>.</t>
    </r>
  </si>
  <si>
    <t>Honey Tree</t>
  </si>
  <si>
    <t>Mini College</t>
  </si>
  <si>
    <t>Otero College Child Development Services</t>
  </si>
  <si>
    <t>Children's Discovery Ranch</t>
  </si>
  <si>
    <t>Adams County Head Start - Brighton</t>
  </si>
  <si>
    <t>27J pass-through</t>
  </si>
  <si>
    <t>6/16 incomplete submission</t>
  </si>
  <si>
    <t>Rising Star</t>
  </si>
  <si>
    <t>Silverton Family Learning Center</t>
  </si>
  <si>
    <t>Discovery Learning Center</t>
  </si>
  <si>
    <t>Heritage Park Preschool</t>
  </si>
  <si>
    <t>North Routt Community Charter School</t>
  </si>
  <si>
    <t>Young Tracks Preschool and Childcare Center</t>
  </si>
  <si>
    <t>Timberline Learning Center</t>
  </si>
  <si>
    <t>Carriage House</t>
  </si>
  <si>
    <t>Lake Dillon Preschool</t>
  </si>
  <si>
    <t>Summit County preschool</t>
  </si>
  <si>
    <t>New Director/staff have no access to documentation, attaching word doc with that message.</t>
  </si>
  <si>
    <t>scCOG</t>
  </si>
  <si>
    <t>Trinidad pass-through</t>
  </si>
  <si>
    <t>Provider active, but no payments?</t>
  </si>
  <si>
    <r>
      <rPr>
        <sz val="12"/>
        <color rgb="FF222222"/>
        <rFont val="Arial"/>
      </rPr>
      <t>community provider active lic. 1725842 but no payments, therefore not pass through amount, 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</si>
  <si>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Rio Grande Child Development and Family Services</t>
  </si>
  <si>
    <t>INACTIVE - Paradox Charter School</t>
  </si>
  <si>
    <r>
      <rPr>
        <b/>
        <sz val="12"/>
        <color rgb="FF222222"/>
        <rFont val="Arial"/>
      </rPr>
      <t>West End 2190</t>
    </r>
    <r>
      <rPr>
        <sz val="12"/>
        <color rgb="FF222222"/>
        <rFont val="Arial"/>
      </rPr>
      <t>-identified pass through but no amount or community partner identified, license 1505676 Paradox Charter- inactive , 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</si>
  <si>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t>Adams County Head Start</t>
  </si>
  <si>
    <t>WPS pass-through</t>
  </si>
  <si>
    <t>32 is the correct FTE</t>
  </si>
  <si>
    <t xml:space="preserve">Discrepancy between SD and providers 1528191 &amp; 47171 SD $24,120 1528191 $120,583 + 47171 $68,480 </t>
  </si>
  <si>
    <t>Westminster Learning Center</t>
  </si>
  <si>
    <t>License 1607629</t>
  </si>
  <si>
    <t>Wray Community Learning Center</t>
  </si>
  <si>
    <r>
      <rPr>
        <b/>
        <sz val="12"/>
        <color rgb="FF222222"/>
        <rFont val="Arial"/>
      </rPr>
      <t>Aurora Public Schools-180</t>
    </r>
    <r>
      <rPr>
        <sz val="12"/>
        <color rgb="FF222222"/>
        <rFont val="Arial"/>
      </rPr>
      <t>- Total pass through in 2022-23 $482,266.00, community providers owed $187,581.01, unclear how much to each license 82882,100573</t>
    </r>
  </si>
  <si>
    <r>
      <rPr>
        <b/>
        <sz val="12"/>
        <color rgb="FF222222"/>
        <rFont val="Arial"/>
      </rPr>
      <t>Aurora Public Schools-180</t>
    </r>
    <r>
      <rPr>
        <sz val="12"/>
        <color rgb="FF222222"/>
        <rFont val="Arial"/>
      </rPr>
      <t>- Total pass through in 2022-23 $482,266.00, community providers owed $187,581.01, unclear how much to each license 82882,100574</t>
    </r>
  </si>
  <si>
    <r>
      <rPr>
        <b/>
        <sz val="12"/>
        <color rgb="FF222222"/>
        <rFont val="Arial"/>
      </rPr>
      <t>Aurora Public Schools-180</t>
    </r>
    <r>
      <rPr>
        <sz val="12"/>
        <color rgb="FF222222"/>
        <rFont val="Arial"/>
      </rPr>
      <t>- Total pass through in 2022-23 $482,266.00, community providers owed $187,581.01, unclear how much to each license 82882,100575</t>
    </r>
  </si>
  <si>
    <r>
      <rPr>
        <sz val="12"/>
        <color rgb="FF222222"/>
        <rFont val="Arial"/>
      </rPr>
      <t>identified pass through but no amount or community partner identified, therefore no calculation for community partner payouts can be calculated,</t>
    </r>
    <r>
      <rPr>
        <b/>
        <sz val="12"/>
        <color rgb="FF222222"/>
        <rFont val="Arial"/>
      </rPr>
      <t>assuming $0 owed to community provider</t>
    </r>
    <r>
      <rPr>
        <sz val="12"/>
        <color rgb="FF222222"/>
        <rFont val="Arial"/>
      </rPr>
      <t>.</t>
    </r>
  </si>
  <si>
    <r>
      <rPr>
        <b/>
        <sz val="12"/>
        <color theme="1"/>
        <rFont val="Aptos Narrow"/>
      </rPr>
      <t xml:space="preserve">Platte Valley-3130 </t>
    </r>
    <r>
      <rPr>
        <sz val="12"/>
        <color theme="1"/>
        <rFont val="Aptos Narrow"/>
      </rPr>
      <t>SD identified pass through and amount of $317,204.68, but not partner information not provided, unable to calculate if community provider is owed funding,</t>
    </r>
    <r>
      <rPr>
        <b/>
        <sz val="12"/>
        <color theme="1"/>
        <rFont val="Aptos Narrow"/>
      </rPr>
      <t>assuming $0 owed to community provider</t>
    </r>
    <r>
      <rPr>
        <sz val="12"/>
        <color theme="1"/>
        <rFont val="Aptos Narrow"/>
      </rPr>
      <t>.</t>
    </r>
  </si>
  <si>
    <t>Email Address</t>
  </si>
  <si>
    <t>Total Historical Funding</t>
  </si>
  <si>
    <t>3YO Payment Amount</t>
  </si>
  <si>
    <t>Remaining Amount</t>
  </si>
  <si>
    <t>Receiving UPK for 4yo?</t>
  </si>
  <si>
    <t>Pass-through funds?</t>
  </si>
  <si>
    <t>Total Pass-Through Amount</t>
  </si>
  <si>
    <t>Total Pass-Through FTE</t>
  </si>
  <si>
    <t>Sum Amount submitted for partners</t>
  </si>
  <si>
    <t>Sum FTE submitted for partners</t>
  </si>
  <si>
    <t>Calculated 4YO Allowance</t>
  </si>
  <si>
    <t>Status</t>
  </si>
  <si>
    <t>Partner Attestation Status</t>
  </si>
  <si>
    <t>morelk@mapleton.us</t>
  </si>
  <si>
    <t>Escalate</t>
  </si>
  <si>
    <t>Discrepancy</t>
  </si>
  <si>
    <t>Lic. 1504272 reports $35,720</t>
  </si>
  <si>
    <t>gina.lanier@adams12.org</t>
  </si>
  <si>
    <r>
      <rPr>
        <sz val="11"/>
        <color theme="1"/>
        <rFont val="Arial"/>
      </rPr>
      <t xml:space="preserve">2 partners pending
</t>
    </r>
    <r>
      <rPr>
        <b/>
        <sz val="11"/>
        <color rgb="FFFF0000"/>
        <rFont val="Arial"/>
      </rPr>
      <t>Lic. 45552 Northglenn UMC reports $49,872.90, District $67,684.65</t>
    </r>
  </si>
  <si>
    <t>dmoss@adams14.org</t>
  </si>
  <si>
    <r>
      <rPr>
        <sz val="11"/>
        <color theme="1"/>
        <rFont val="Arial"/>
      </rPr>
      <t xml:space="preserve">1 partner pending
</t>
    </r>
    <r>
      <rPr>
        <b/>
        <sz val="11"/>
        <color rgb="FFFF0000"/>
        <rFont val="Arial"/>
      </rPr>
      <t xml:space="preserve">Lic. 1541095 reports $47,563 15 FTE, district $51,163 16 FTE
</t>
    </r>
  </si>
  <si>
    <t>syoshimoto@sd27j.net</t>
  </si>
  <si>
    <t>Lic. 1527678 reports $52,622.72, district $98,742.66</t>
  </si>
  <si>
    <t>btravis@bsd29j.com</t>
  </si>
  <si>
    <t>Pending Follow Up - Partner Attestation Sent</t>
  </si>
  <si>
    <t>6/7 - no response from district for partner amount; sent partner attestation with $0</t>
  </si>
  <si>
    <t>Confirmed no pass through</t>
  </si>
  <si>
    <t>ntaylor@strasburg31j.com</t>
  </si>
  <si>
    <t>Complete</t>
  </si>
  <si>
    <t>snees@westminsterpublicschools.org</t>
  </si>
  <si>
    <t>Lic. 1528191 reports $120,583 32 FTE, district $124,120</t>
  </si>
  <si>
    <t>kvanry@alamosaschools.org</t>
  </si>
  <si>
    <t>6/7 - partner amounts still not provided in 6/2 resubmission; sent partner attestations with $0</t>
  </si>
  <si>
    <t>jeneneholcomb@sangreschools.org</t>
  </si>
  <si>
    <t>kara_blanchard@engschools.net</t>
  </si>
  <si>
    <t>achapman@ssd2.org</t>
  </si>
  <si>
    <t>Amount Confirmed</t>
  </si>
  <si>
    <t>mholtzman@cherrycreekschools.org</t>
  </si>
  <si>
    <t>jvlevesque@lps.k12.co.us</t>
  </si>
  <si>
    <t>tshibata@dt26j.com</t>
  </si>
  <si>
    <t>crcobb@aurorak12.org</t>
  </si>
  <si>
    <t>Complete - Pending Partner Attestation</t>
  </si>
  <si>
    <t>Some Partners Confirmed</t>
  </si>
  <si>
    <t>2 partners pending</t>
  </si>
  <si>
    <t>mosbarger.bart@byers.k12.co.us</t>
  </si>
  <si>
    <t>mhodgson@pagosa.k12.co.us</t>
  </si>
  <si>
    <t>s.jones@walsheagles.com</t>
  </si>
  <si>
    <t>sheryl.warner@pritchettre3.org</t>
  </si>
  <si>
    <t>deb.sharpe@spre4.org</t>
  </si>
  <si>
    <t>abby@vilask12.org</t>
  </si>
  <si>
    <t>paige.leblanc@campok12.org</t>
  </si>
  <si>
    <t>elsie.goines@la-schools.net</t>
  </si>
  <si>
    <t>jennifer.hemphill@mcclaveschool.org</t>
  </si>
  <si>
    <t>blankinship_shela@svvsd.org</t>
  </si>
  <si>
    <t>kim.carpentier@bvsd.org</t>
  </si>
  <si>
    <t>1 partner pending</t>
  </si>
  <si>
    <t>dioneg@bvschools.org</t>
  </si>
  <si>
    <t>tgilson@salidaschools.org</t>
  </si>
  <si>
    <t>sammie.johnson@kcsdr1.org</t>
  </si>
  <si>
    <t>6/7 - no response from district; response "Yes" for pass-through, but total, name of partner, and partner amount not provided</t>
  </si>
  <si>
    <t>karli.strobel@cheyennesd.net</t>
  </si>
  <si>
    <t>hollie.harlan@ccsdre1.org</t>
  </si>
  <si>
    <t>No community pass-through - submitted in-district schools/amounts</t>
  </si>
  <si>
    <t>littletreasurespreschool@gmail.com</t>
  </si>
  <si>
    <t>Exceeds remaining allocation; 1 partner pending</t>
  </si>
  <si>
    <t>smartinez@sanfordschools.org</t>
  </si>
  <si>
    <t>jhannebaum@southconejos.com</t>
  </si>
  <si>
    <t>valerie.serna@centennial.k12.co.us</t>
  </si>
  <si>
    <t>matencio@sierragrandeschool.net</t>
  </si>
  <si>
    <t>dawn.chavez@cck12.net</t>
  </si>
  <si>
    <t>laurie.yarger@ccbobcats.net</t>
  </si>
  <si>
    <t>angela.fedler@deltaschools.com</t>
  </si>
  <si>
    <t>aives@dpsk12.net</t>
  </si>
  <si>
    <r>
      <rPr>
        <sz val="11"/>
        <color theme="1"/>
        <rFont val="Arial"/>
      </rPr>
      <t xml:space="preserve">6 partners pending (others confirmed except 1)
</t>
    </r>
    <r>
      <rPr>
        <b/>
        <sz val="11"/>
        <color rgb="FFFF0000"/>
        <rFont val="Arial"/>
      </rPr>
      <t>Lic. 1526293 reports $113,400, district $126,000</t>
    </r>
  </si>
  <si>
    <t>lhuskey@dc2j.org</t>
  </si>
  <si>
    <t>cheryl.decristino@dcsdk12.org</t>
  </si>
  <si>
    <t>Nora.Tellezsoto@eagleschools.net</t>
  </si>
  <si>
    <t>Tmcvicker@esdk12.org</t>
  </si>
  <si>
    <t>kgabehart@kiowaschool.org</t>
  </si>
  <si>
    <t>mtoscano@bigsandy100j.org</t>
  </si>
  <si>
    <t>kfranek@elbertschool.org</t>
  </si>
  <si>
    <t>Keithy@agateschools.net</t>
  </si>
  <si>
    <t>svanasse@calhanschool.org</t>
  </si>
  <si>
    <t>sbecker@hsd2.org</t>
  </si>
  <si>
    <t>Kimbert@wsd3.org</t>
  </si>
  <si>
    <t>Lic. 1607629 reports $68,729.60</t>
  </si>
  <si>
    <t>jvergunst@ffc8.org</t>
  </si>
  <si>
    <t>CPCD reports $408,755, district $426,266</t>
  </si>
  <si>
    <t>LAURA.HRONIK@d11.org</t>
  </si>
  <si>
    <r>
      <rPr>
        <b/>
        <sz val="11"/>
        <color rgb="FF0000FF"/>
        <rFont val="Arial"/>
      </rPr>
      <t>Note: Partner License #1562966 inactive for UPK</t>
    </r>
    <r>
      <rPr>
        <sz val="11"/>
        <color theme="1"/>
        <rFont val="Arial"/>
      </rPr>
      <t xml:space="preserve">
</t>
    </r>
    <r>
      <rPr>
        <b/>
        <sz val="11"/>
        <color rgb="FFFF0000"/>
        <rFont val="Arial"/>
      </rPr>
      <t xml:space="preserve">Lic. 46162 reports $85,797, district $48,808.96
CPCD reports $164,558, district $32,946.60 </t>
    </r>
    <r>
      <rPr>
        <sz val="11"/>
        <color rgb="FFFF0000"/>
        <rFont val="Arial"/>
      </rPr>
      <t>- requested amount by license</t>
    </r>
  </si>
  <si>
    <t>mgordon@cmsd12.org</t>
  </si>
  <si>
    <t>emcmartin@mssd14.org</t>
  </si>
  <si>
    <t>jaleesa.steward@asd20.org</t>
  </si>
  <si>
    <t>shelleyettleman@esd22.org</t>
  </si>
  <si>
    <t>bronwynpeterson@peyton.k12.co.us</t>
  </si>
  <si>
    <t>jmoore@hanoverhornets.org</t>
  </si>
  <si>
    <t>MStudtmann@lewispalmer.org</t>
  </si>
  <si>
    <t>heather.diaz@d49.org</t>
  </si>
  <si>
    <r>
      <rPr>
        <b/>
        <sz val="11"/>
        <color rgb="FFFF0000"/>
        <rFont val="Arial"/>
      </rPr>
      <t>CPCD reports $155,288 total pass-through, district $80,057.85</t>
    </r>
    <r>
      <rPr>
        <sz val="11"/>
        <color rgb="FFFF0000"/>
        <rFont val="Arial"/>
      </rPr>
      <t xml:space="preserve"> - requested amount by license</t>
    </r>
  </si>
  <si>
    <t>adavis@edison54jt.org</t>
  </si>
  <si>
    <t>Christine.walker@miamiyoder.org</t>
  </si>
  <si>
    <t>heidi.anderson@canoncityschools.org</t>
  </si>
  <si>
    <t>jcorsentino@re-2.org</t>
  </si>
  <si>
    <t>mleatherbery@cotopaxire3.org</t>
  </si>
  <si>
    <t>acole@rfschools.com</t>
  </si>
  <si>
    <t>Lic. 102605 reports $22,000, district $13,500; Lic. 1648327 reports $119,500, district $81,000</t>
  </si>
  <si>
    <t>jblanford@garfieldre2.net</t>
  </si>
  <si>
    <t>cgerard@garfield16.org</t>
  </si>
  <si>
    <t>suerk@wgsd.us</t>
  </si>
  <si>
    <t>Exceeds remaining allocation</t>
  </si>
  <si>
    <t>kelly.becker@egsd.org</t>
  </si>
  <si>
    <t>jkennedy@gunnisonschools.net</t>
  </si>
  <si>
    <t>rebeccah@lakecityschool.org</t>
  </si>
  <si>
    <t>emason@huerfano.k12.co.us</t>
  </si>
  <si>
    <t>shannon.montalbano@lvk12.org</t>
  </si>
  <si>
    <t>susie.sheehan@npk12.org</t>
  </si>
  <si>
    <t>Kelly.Varney@jeffco.k12.co.us</t>
  </si>
  <si>
    <t>lacy.vancampen@eadseagles.org</t>
  </si>
  <si>
    <t>brianna.wilson@plainviewhawks.org</t>
  </si>
  <si>
    <t>bbrent@af20.net</t>
  </si>
  <si>
    <t>taliah@hp-patriots.com</t>
  </si>
  <si>
    <t>kdavis@strattonschools.org</t>
  </si>
  <si>
    <t>llandrum@bethuneschool.com</t>
  </si>
  <si>
    <t>Ireents@burlingtonk12.org</t>
  </si>
  <si>
    <t>mamartinez@lakecountyschools.net</t>
  </si>
  <si>
    <t>jbaufield@durangoschools.org</t>
  </si>
  <si>
    <t>Note: Partners 99762 ($15,840) and 1648344 ($18,920) no longer operating</t>
  </si>
  <si>
    <t>bhesford@bayfield.k12.co.us</t>
  </si>
  <si>
    <t>mbrunson@ignacioschools.org</t>
  </si>
  <si>
    <t>Partner License #1774237 is now under the district; formerly License #1726587 (inactive for UPK)</t>
  </si>
  <si>
    <t>sharonw@psdschools.org</t>
  </si>
  <si>
    <r>
      <rPr>
        <sz val="11"/>
        <color theme="1"/>
        <rFont val="Arial"/>
      </rPr>
      <t xml:space="preserve">1 partner pending
</t>
    </r>
    <r>
      <rPr>
        <b/>
        <sz val="11"/>
        <color rgb="FFFF0000"/>
        <rFont val="Arial"/>
      </rPr>
      <t>Lic. 34176 reports $45,955.44, district $39,322.08</t>
    </r>
  </si>
  <si>
    <t>jenny.linder@tsd.org</t>
  </si>
  <si>
    <t>brian_lund@psdr3.k12.co.us</t>
  </si>
  <si>
    <t>bonnie.aaron@trinidad.k12.co.us</t>
  </si>
  <si>
    <t>CPCD reports $457,325.31, district $319,120.30</t>
  </si>
  <si>
    <t>kritz@primeroschool.com</t>
  </si>
  <si>
    <t>joe.deangelis@hoehnesd.org</t>
  </si>
  <si>
    <t>financial@aguilarschools.com</t>
  </si>
  <si>
    <t>kimpreschool@live.com</t>
  </si>
  <si>
    <t>lcox@genoahugo.org</t>
  </si>
  <si>
    <t>steinhartk@limonbadgers.com</t>
  </si>
  <si>
    <t>Lic. 30067 reports $137,071.35, 13 FTE</t>
  </si>
  <si>
    <t>business.manager@ksdre23.org</t>
  </si>
  <si>
    <t>Pending Follow Up - Incomplete</t>
  </si>
  <si>
    <t>Incomplete - no signature; emailed 5/17; incomplete 5/29, 5/31</t>
  </si>
  <si>
    <t>wrightj@re1valleyschools.org</t>
  </si>
  <si>
    <t>schliessera@flemingschools.org</t>
  </si>
  <si>
    <t>trampj@merinok12.com</t>
  </si>
  <si>
    <t>ewertzs@peetzschool.org</t>
  </si>
  <si>
    <t>lgonzalez@debeque.k12.co.us</t>
  </si>
  <si>
    <t>mcbieser@pvsd50.org</t>
  </si>
  <si>
    <t>melanie.trujillo@d51schools.org</t>
  </si>
  <si>
    <t>lucinda.carpenter@creedek12.net</t>
  </si>
  <si>
    <t>stephanie.davis@moffatsd.org</t>
  </si>
  <si>
    <t>andrea.martinez@cortez.k12.co.us</t>
  </si>
  <si>
    <r>
      <rPr>
        <sz val="11"/>
        <color theme="1"/>
        <rFont val="Arial"/>
      </rPr>
      <t xml:space="preserve">1 partner pending; 1 partner confirmed
</t>
    </r>
    <r>
      <rPr>
        <b/>
        <sz val="11"/>
        <color rgb="FFFF0000"/>
        <rFont val="Arial"/>
      </rPr>
      <t>Lic. 97253 Por Dia reports $44,019 with note "4-year-olds only", District $63,387.36</t>
    </r>
  </si>
  <si>
    <t>vrosenkrance@dolores.k12.co.us</t>
  </si>
  <si>
    <t>lacy.browning@mcsd.org</t>
  </si>
  <si>
    <t>kparrino@westendschools.org</t>
  </si>
  <si>
    <t>6/7 - no response from district; partner school is inactive, but pass-through amount not provided if applicable</t>
  </si>
  <si>
    <t>k.smith@brushschools.org</t>
  </si>
  <si>
    <t>tara.boyer@morgan.k12.co.us</t>
  </si>
  <si>
    <t>Discrepancy between total pass-through and sum for partner(s)</t>
  </si>
  <si>
    <t>tsperry@weldonvalley.org</t>
  </si>
  <si>
    <t>misslisa@wiggins50.k12.co.us</t>
  </si>
  <si>
    <t>rlovato@lajunta.k12.co.us</t>
  </si>
  <si>
    <t>Kermit.Snyder@rockyford.k12.co.us</t>
  </si>
  <si>
    <t>alfie.lotrich@fowler.k12.co.us</t>
  </si>
  <si>
    <t>holly.pacheco@cheraw.k12.co.us</t>
  </si>
  <si>
    <t>pray@ourayschools.org</t>
  </si>
  <si>
    <t>arutherford@ridgway.k12.co.us</t>
  </si>
  <si>
    <t>jcarlson@pcsdk12.org</t>
  </si>
  <si>
    <t>cindy.bear@parkcountyre2.org</t>
  </si>
  <si>
    <t>stumpfky@hcosd.org</t>
  </si>
  <si>
    <t>paigethompson@haxtunk12.org</t>
  </si>
  <si>
    <t>lbixel@aspenk12.net</t>
  </si>
  <si>
    <r>
      <rPr>
        <sz val="11"/>
        <color theme="1"/>
        <rFont val="Arial"/>
      </rPr>
      <t xml:space="preserve">1 partner pending
</t>
    </r>
    <r>
      <rPr>
        <b/>
        <sz val="11"/>
        <color rgb="FFFF0000"/>
        <rFont val="Arial"/>
      </rPr>
      <t>Lic. 78935 reports $27, 920.00, district $6,352.50</t>
    </r>
  </si>
  <si>
    <t>charity.rink@granadaschools.org</t>
  </si>
  <si>
    <t>denise.gallegos@lamarschools.org</t>
  </si>
  <si>
    <t>k.gomez@hollyschool.org</t>
  </si>
  <si>
    <t>tammy.smith@wileyschool.org</t>
  </si>
  <si>
    <t>david.horner@pueblod60.org</t>
  </si>
  <si>
    <t>ckeasling@district70.org</t>
  </si>
  <si>
    <t>becky.brennanbauer@meeker.k12.co.us</t>
  </si>
  <si>
    <t>matt.scoggins@rangelyk12.org</t>
  </si>
  <si>
    <t>avelasquez@urtigers.co</t>
  </si>
  <si>
    <t>$120, 272.90</t>
  </si>
  <si>
    <r>
      <rPr>
        <b/>
        <sz val="11"/>
        <color theme="1"/>
        <rFont val="Arial"/>
      </rPr>
      <t xml:space="preserve">Note from Supt. Horrocks - 5-year avg used for 3YO allowance, which is why 4YO is calculating as negative (total amount/4yo not adjusted by 5-year avg.) </t>
    </r>
    <r>
      <rPr>
        <sz val="11"/>
        <color theme="1"/>
        <rFont val="Arial"/>
      </rPr>
      <t>- should be OK since 100% pass-through anyways?</t>
    </r>
  </si>
  <si>
    <t>staceymj@monte.k12.co.us</t>
  </si>
  <si>
    <t>sargentearlylearningcenter@gmail.com</t>
  </si>
  <si>
    <t>eowen@haydenschools.org</t>
  </si>
  <si>
    <t>sjuneau@ssk12.org</t>
  </si>
  <si>
    <t>cbartholomew@southrouttk12.org</t>
  </si>
  <si>
    <t>reedl@valley.k12.co.us</t>
  </si>
  <si>
    <t>llucero@moffatschools.org</t>
  </si>
  <si>
    <t>jsanchez@center.k12.co.us</t>
  </si>
  <si>
    <t>finance@silvertonschool.org</t>
  </si>
  <si>
    <t>ccasillas@telluride.k12.co.us</t>
  </si>
  <si>
    <t>todd.bittner@norwoodk12.org</t>
  </si>
  <si>
    <t>hansen_ta@julesburg.org</t>
  </si>
  <si>
    <t>sandra.rahe@revereschool.com</t>
  </si>
  <si>
    <t>Note: Partner school not participating in UPK</t>
  </si>
  <si>
    <t>krissy.moulton@summitk12.org</t>
  </si>
  <si>
    <t>mmondragon@ccvschools.com</t>
  </si>
  <si>
    <t>aryan@wpsdk12.org</t>
  </si>
  <si>
    <t>In district preschools</t>
  </si>
  <si>
    <t>k.mccaffrey@akronrams.org</t>
  </si>
  <si>
    <t>Partner confirmed $78,428.44</t>
  </si>
  <si>
    <t>mistyl@arickaree.org</t>
  </si>
  <si>
    <t>holli.ison@otisr3.com</t>
  </si>
  <si>
    <t>melissa.riggs@woodlinschool.com</t>
  </si>
  <si>
    <t>stinarr@wcsdre1.org</t>
  </si>
  <si>
    <t>lgonzales@eaton.k12.co.us</t>
  </si>
  <si>
    <t>lisaclark@re3j.com</t>
  </si>
  <si>
    <t>nikki.schmidt@weldre4.org</t>
  </si>
  <si>
    <t>michael.everest@weldre5j.org</t>
  </si>
  <si>
    <t>sgershwin@greeleyschools.org</t>
  </si>
  <si>
    <t>jdecker@pvre7.org</t>
  </si>
  <si>
    <t>6/7 - no response from district; partner name and amount not provided. Unable to send partner attestation if applicable.</t>
  </si>
  <si>
    <t>business@weld8.org</t>
  </si>
  <si>
    <t>rring@weldre9.org</t>
  </si>
  <si>
    <t>mrsfulton@briggsdaleschool.org</t>
  </si>
  <si>
    <t>tellis@pawneeschool.org</t>
  </si>
  <si>
    <t>arvizoa@yumaschools.net</t>
  </si>
  <si>
    <t>klinman@wrayschools.org</t>
  </si>
  <si>
    <t>misscrystal0505@gmail.com</t>
  </si>
  <si>
    <t>Not serving 4yo</t>
  </si>
  <si>
    <t>jacksont@libertyschoolj4.com</t>
  </si>
  <si>
    <t>DavidSever@csi.state.co.us</t>
  </si>
  <si>
    <t>1 partners pending</t>
  </si>
  <si>
    <t>Not serving 4s</t>
  </si>
  <si>
    <t>Mancos</t>
  </si>
  <si>
    <t>No pass through</t>
  </si>
  <si>
    <t>LCO verified with district on 6/17/24 that they did not contract with community partners, therefore no passthrough of funds.</t>
  </si>
  <si>
    <t>Manzanola</t>
  </si>
  <si>
    <t>Swink</t>
  </si>
  <si>
    <t>Lonestart</t>
  </si>
  <si>
    <t>Not serving 3s or 4s</t>
  </si>
  <si>
    <t>Prairie</t>
  </si>
  <si>
    <t>IEP</t>
  </si>
  <si>
    <t>Count of Payment Name</t>
  </si>
  <si>
    <t>Has pending payments?</t>
  </si>
  <si>
    <t>can deduct from approved reconciliation</t>
  </si>
  <si>
    <t>BVSD Reconciliation - Pending - 06-09-24</t>
  </si>
  <si>
    <t>3YO Missing Payments</t>
  </si>
  <si>
    <t>3YO Pending CDEC Review</t>
  </si>
  <si>
    <t>*3 students currently calculated as $0</t>
  </si>
  <si>
    <t>3YO Overpayment</t>
  </si>
  <si>
    <t>Total Reconciliation</t>
  </si>
  <si>
    <t># Eligible Months</t>
  </si>
  <si>
    <t># Sugar Payments</t>
  </si>
  <si>
    <t>difference</t>
  </si>
  <si>
    <t>review status</t>
  </si>
  <si>
    <t>no payment</t>
  </si>
  <si>
    <t>TBD</t>
  </si>
  <si>
    <t>CDEC Review - Start Date</t>
  </si>
  <si>
    <t>Additional Payment - Provider or Family</t>
  </si>
  <si>
    <t>no payment due</t>
  </si>
  <si>
    <t>Overpaid</t>
  </si>
  <si>
    <t>Payment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</si>
</sst>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* #,##0_);_(* \(#,##0\);_(* &quot;-&quot;??_);_(@_)"/>
  </numFmts>
  <fonts count="43">
    <font>
      <sz val="12"/>
      <color theme="1"/>
      <name val="Aptos Narrow"/>
      <scheme val="minor"/>
    </font>
    <font>
      <b/>
      <sz val="10"/>
      <color theme="1"/>
      <name val="Trebuchet MS"/>
    </font>
    <font>
      <sz val="12"/>
      <color rgb="FF000000"/>
      <name val="&quot;Aptos Narrow&quot;"/>
    </font>
    <font>
      <sz val="12"/>
      <color rgb="FF0070C0"/>
      <name val="&quot;Aptos Narrow&quot;"/>
    </font>
    <font>
      <sz val="12"/>
      <color rgb="FFFF0000"/>
      <name val="&quot;Aptos Narrow&quot;"/>
    </font>
    <font>
      <b/>
      <sz val="11"/>
      <color theme="1"/>
      <name val="Trebuchet MS"/>
    </font>
    <font>
      <sz val="10"/>
      <color theme="1"/>
      <name val="Trebuchet MS"/>
    </font>
    <font>
      <sz val="10"/>
      <color rgb="FF000000"/>
      <name val="Trebuchet MS"/>
    </font>
    <font>
      <sz val="11"/>
      <color theme="1"/>
      <name val="Trebuchet MS"/>
    </font>
    <font>
      <sz val="10"/>
      <color rgb="FFFF0000"/>
      <name val="Trebuchet MS"/>
    </font>
    <font>
      <sz val="12"/>
      <color rgb="FFFF0000"/>
      <name val="Aptos Narrow"/>
    </font>
    <font>
      <sz val="12"/>
      <color theme="1"/>
      <name val="Aptos Narrow"/>
    </font>
    <font>
      <b/>
      <sz val="12"/>
      <color theme="1"/>
      <name val="Aptos Narrow"/>
    </font>
    <font>
      <sz val="12"/>
      <color theme="1"/>
      <name val="Aptos Narrow"/>
      <scheme val="minor"/>
    </font>
    <font>
      <b/>
      <sz val="10"/>
      <color theme="1"/>
      <name val="Arial"/>
    </font>
    <font>
      <sz val="10"/>
      <color theme="1"/>
      <name val="Arial"/>
    </font>
    <font>
      <b/>
      <u/>
      <sz val="11"/>
      <color rgb="FF1155CC"/>
      <name val="Trebuchet MS"/>
    </font>
    <font>
      <b/>
      <u/>
      <sz val="10"/>
      <color rgb="FF1155CC"/>
      <name val="Arial"/>
    </font>
    <font>
      <b/>
      <u/>
      <sz val="11"/>
      <color theme="1"/>
      <name val="Trebuchet MS"/>
    </font>
    <font>
      <b/>
      <u/>
      <sz val="11"/>
      <color theme="1"/>
      <name val="Trebuchet MS"/>
    </font>
    <font>
      <u/>
      <sz val="11"/>
      <color theme="1"/>
      <name val="Trebuchet MS"/>
    </font>
    <font>
      <b/>
      <sz val="12"/>
      <color rgb="FF222222"/>
      <name val="Arial"/>
    </font>
    <font>
      <u/>
      <sz val="11"/>
      <color theme="1"/>
      <name val="Trebuchet MS"/>
    </font>
    <font>
      <sz val="12"/>
      <color rgb="FF222222"/>
      <name val="Arial"/>
    </font>
    <font>
      <u/>
      <sz val="11"/>
      <color theme="1"/>
      <name val="Trebuchet MS"/>
    </font>
    <font>
      <b/>
      <u/>
      <sz val="11"/>
      <color theme="1"/>
      <name val="Trebuchet MS"/>
    </font>
    <font>
      <b/>
      <sz val="11"/>
      <color theme="1"/>
      <name val="Aptos Narrow"/>
    </font>
    <font>
      <b/>
      <sz val="11"/>
      <color theme="1"/>
      <name val="Arial"/>
    </font>
    <font>
      <sz val="11"/>
      <color theme="1"/>
      <name val="Aptos Narrow"/>
    </font>
    <font>
      <sz val="11"/>
      <color rgb="FFFFCFC9"/>
      <name val="Arial"/>
    </font>
    <font>
      <b/>
      <sz val="11"/>
      <color rgb="FFFF0000"/>
      <name val="Arial"/>
    </font>
    <font>
      <sz val="11"/>
      <color theme="1"/>
      <name val="Arial"/>
    </font>
    <font>
      <sz val="11"/>
      <color rgb="FF473821"/>
      <name val="Arial"/>
    </font>
    <font>
      <sz val="11"/>
      <color rgb="FFFF0000"/>
      <name val="Arial"/>
    </font>
    <font>
      <sz val="11"/>
      <color rgb="FFD4EDBC"/>
      <name val="Arial"/>
    </font>
    <font>
      <b/>
      <sz val="11"/>
      <color rgb="FFFF0000"/>
      <name val="Aptos Narrow"/>
    </font>
    <font>
      <sz val="11"/>
      <color rgb="FF11734B"/>
      <name val="Arial"/>
    </font>
    <font>
      <sz val="12"/>
      <color theme="1"/>
      <name val="Arial"/>
    </font>
    <font>
      <b/>
      <sz val="11"/>
      <color rgb="FF0000FF"/>
      <name val="Arial"/>
    </font>
    <font>
      <b/>
      <sz val="11"/>
      <color rgb="FFD4EDBC"/>
      <name val="Arial"/>
    </font>
    <font>
      <b/>
      <sz val="12"/>
      <color theme="1"/>
      <name val="Arial"/>
    </font>
    <font>
      <sz val="11"/>
      <color rgb="FFBFE0F6"/>
      <name val="Arial"/>
    </font>
    <font>
      <sz val="10"/>
      <color rgb="FFFF0000"/>
      <name val="Arial"/>
    </font>
  </fonts>
  <fills count="2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D0D0D0"/>
        <bgColor rgb="FFD0D0D0"/>
      </patternFill>
    </fill>
    <fill>
      <patternFill patternType="solid">
        <fgColor rgb="FFB3E5A1"/>
        <bgColor rgb="FFB3E5A1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FFF00"/>
        <bgColor rgb="FFFFFF00"/>
      </patternFill>
    </fill>
    <fill>
      <patternFill patternType="solid">
        <fgColor rgb="FFC1E4F5"/>
        <bgColor rgb="FFC1E4F5"/>
      </patternFill>
    </fill>
    <fill>
      <patternFill patternType="solid">
        <fgColor rgb="FFC0E6F5"/>
        <bgColor rgb="FFC0E6F5"/>
      </patternFill>
    </fill>
    <fill>
      <patternFill patternType="solid">
        <fgColor rgb="FFF3F3F3"/>
        <bgColor rgb="FFF3F3F3"/>
      </patternFill>
    </fill>
    <fill>
      <patternFill patternType="solid">
        <fgColor rgb="FF92D050"/>
        <bgColor rgb="FF92D050"/>
      </patternFill>
    </fill>
    <fill>
      <patternFill patternType="solid">
        <fgColor rgb="FFB7B7B7"/>
        <bgColor rgb="FFB7B7B7"/>
      </patternFill>
    </fill>
    <fill>
      <patternFill patternType="solid">
        <fgColor rgb="FFD8D8D8"/>
        <bgColor rgb="FFD8D8D8"/>
      </patternFill>
    </fill>
    <fill>
      <patternFill patternType="solid">
        <fgColor rgb="FF00B050"/>
        <bgColor rgb="FF00B05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E1CD"/>
        <bgColor rgb="FFB7E1CD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D9F2D0"/>
        <bgColor rgb="FFD9F2D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45B0E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44B3E1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1" fillId="0" borderId="0" xfId="0" applyFont="1" applyAlignment="1">
      <alignment wrapText="1"/>
    </xf>
    <xf numFmtId="164" fontId="1" fillId="2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4" borderId="0" xfId="0" applyFont="1" applyFill="1" applyAlignment="1">
      <alignment wrapText="1"/>
    </xf>
    <xf numFmtId="164" fontId="2" fillId="0" borderId="0" xfId="0" applyNumberFormat="1" applyFont="1" applyAlignment="1">
      <alignment horizontal="right"/>
    </xf>
    <xf numFmtId="164" fontId="4" fillId="0" borderId="0" xfId="0" applyNumberFormat="1" applyFont="1"/>
    <xf numFmtId="164" fontId="2" fillId="0" borderId="0" xfId="0" applyNumberFormat="1" applyFont="1"/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164" fontId="1" fillId="5" borderId="1" xfId="0" applyNumberFormat="1" applyFont="1" applyFill="1" applyBorder="1" applyAlignment="1">
      <alignment wrapText="1"/>
    </xf>
    <xf numFmtId="164" fontId="1" fillId="6" borderId="1" xfId="0" applyNumberFormat="1" applyFont="1" applyFill="1" applyBorder="1" applyAlignment="1">
      <alignment wrapText="1"/>
    </xf>
    <xf numFmtId="164" fontId="5" fillId="7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164" fontId="6" fillId="2" borderId="1" xfId="0" applyNumberFormat="1" applyFont="1" applyFill="1" applyBorder="1" applyAlignment="1">
      <alignment horizontal="right" wrapText="1"/>
    </xf>
    <xf numFmtId="164" fontId="6" fillId="3" borderId="1" xfId="0" applyNumberFormat="1" applyFont="1" applyFill="1" applyBorder="1" applyAlignment="1">
      <alignment horizontal="right" wrapText="1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right" wrapText="1"/>
    </xf>
    <xf numFmtId="44" fontId="6" fillId="0" borderId="1" xfId="0" applyNumberFormat="1" applyFont="1" applyBorder="1"/>
    <xf numFmtId="8" fontId="6" fillId="4" borderId="1" xfId="0" applyNumberFormat="1" applyFont="1" applyFill="1" applyBorder="1" applyAlignment="1">
      <alignment horizontal="right" wrapText="1"/>
    </xf>
    <xf numFmtId="9" fontId="7" fillId="0" borderId="1" xfId="0" applyNumberFormat="1" applyFont="1" applyBorder="1"/>
    <xf numFmtId="1" fontId="6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wrapText="1"/>
    </xf>
    <xf numFmtId="164" fontId="6" fillId="5" borderId="1" xfId="0" applyNumberFormat="1" applyFont="1" applyFill="1" applyBorder="1" applyAlignment="1">
      <alignment wrapText="1"/>
    </xf>
    <xf numFmtId="164" fontId="7" fillId="0" borderId="1" xfId="0" applyNumberFormat="1" applyFont="1" applyBorder="1"/>
    <xf numFmtId="164" fontId="6" fillId="5" borderId="1" xfId="0" applyNumberFormat="1" applyFont="1" applyFill="1" applyBorder="1" applyAlignment="1">
      <alignment horizontal="right" wrapText="1"/>
    </xf>
    <xf numFmtId="0" fontId="6" fillId="6" borderId="0" xfId="0" applyFont="1" applyFill="1"/>
    <xf numFmtId="0" fontId="6" fillId="7" borderId="0" xfId="0" applyFont="1" applyFill="1"/>
    <xf numFmtId="0" fontId="6" fillId="0" borderId="0" xfId="0" applyFont="1"/>
    <xf numFmtId="0" fontId="8" fillId="0" borderId="0" xfId="0" applyFont="1"/>
    <xf numFmtId="8" fontId="6" fillId="7" borderId="0" xfId="0" applyNumberFormat="1" applyFont="1" applyFill="1"/>
    <xf numFmtId="0" fontId="7" fillId="0" borderId="1" xfId="0" applyFont="1" applyBorder="1"/>
    <xf numFmtId="0" fontId="6" fillId="0" borderId="1" xfId="0" applyFont="1" applyBorder="1"/>
    <xf numFmtId="164" fontId="6" fillId="3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1" fontId="6" fillId="0" borderId="1" xfId="0" applyNumberFormat="1" applyFont="1" applyBorder="1"/>
    <xf numFmtId="0" fontId="1" fillId="0" borderId="2" xfId="0" applyFont="1" applyBorder="1" applyAlignment="1">
      <alignment wrapText="1"/>
    </xf>
    <xf numFmtId="164" fontId="1" fillId="2" borderId="3" xfId="0" applyNumberFormat="1" applyFont="1" applyFill="1" applyBorder="1" applyAlignment="1">
      <alignment horizontal="right" wrapText="1"/>
    </xf>
    <xf numFmtId="164" fontId="1" fillId="3" borderId="3" xfId="0" applyNumberFormat="1" applyFont="1" applyFill="1" applyBorder="1" applyAlignment="1">
      <alignment horizontal="right" wrapText="1"/>
    </xf>
    <xf numFmtId="164" fontId="6" fillId="0" borderId="2" xfId="0" applyNumberFormat="1" applyFont="1" applyBorder="1"/>
    <xf numFmtId="164" fontId="9" fillId="0" borderId="2" xfId="0" applyNumberFormat="1" applyFont="1" applyBorder="1"/>
    <xf numFmtId="9" fontId="6" fillId="0" borderId="2" xfId="0" applyNumberFormat="1" applyFont="1" applyBorder="1"/>
    <xf numFmtId="165" fontId="6" fillId="0" borderId="2" xfId="0" applyNumberFormat="1" applyFont="1" applyBorder="1"/>
    <xf numFmtId="164" fontId="1" fillId="0" borderId="2" xfId="0" applyNumberFormat="1" applyFont="1" applyBorder="1" applyAlignment="1">
      <alignment wrapText="1"/>
    </xf>
    <xf numFmtId="164" fontId="1" fillId="5" borderId="3" xfId="0" applyNumberFormat="1" applyFont="1" applyFill="1" applyBorder="1" applyAlignment="1">
      <alignment wrapText="1"/>
    </xf>
    <xf numFmtId="164" fontId="1" fillId="5" borderId="4" xfId="0" applyNumberFormat="1" applyFont="1" applyFill="1" applyBorder="1" applyAlignment="1">
      <alignment horizontal="right" wrapText="1"/>
    </xf>
    <xf numFmtId="164" fontId="1" fillId="6" borderId="4" xfId="0" applyNumberFormat="1" applyFont="1" applyFill="1" applyBorder="1" applyAlignment="1">
      <alignment horizontal="right" wrapText="1"/>
    </xf>
    <xf numFmtId="164" fontId="1" fillId="7" borderId="4" xfId="0" applyNumberFormat="1" applyFont="1" applyFill="1" applyBorder="1" applyAlignment="1">
      <alignment horizontal="right" wrapText="1"/>
    </xf>
    <xf numFmtId="164" fontId="6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164" fontId="11" fillId="0" borderId="0" xfId="0" applyNumberFormat="1" applyFont="1"/>
    <xf numFmtId="0" fontId="12" fillId="0" borderId="0" xfId="0" applyFont="1"/>
    <xf numFmtId="164" fontId="13" fillId="0" borderId="0" xfId="0" applyNumberFormat="1" applyFont="1"/>
    <xf numFmtId="8" fontId="14" fillId="8" borderId="5" xfId="0" applyNumberFormat="1" applyFont="1" applyFill="1" applyBorder="1"/>
    <xf numFmtId="44" fontId="11" fillId="0" borderId="0" xfId="0" applyNumberFormat="1" applyFont="1"/>
    <xf numFmtId="0" fontId="5" fillId="0" borderId="6" xfId="0" applyFont="1" applyBorder="1" applyAlignment="1">
      <alignment wrapText="1"/>
    </xf>
    <xf numFmtId="0" fontId="1" fillId="0" borderId="6" xfId="0" applyFont="1" applyBorder="1" applyAlignment="1">
      <alignment wrapText="1"/>
    </xf>
    <xf numFmtId="14" fontId="12" fillId="9" borderId="7" xfId="0" applyNumberFormat="1" applyFont="1" applyFill="1" applyBorder="1"/>
    <xf numFmtId="44" fontId="12" fillId="10" borderId="8" xfId="0" applyNumberFormat="1" applyFont="1" applyFill="1" applyBorder="1" applyAlignment="1">
      <alignment wrapText="1"/>
    </xf>
    <xf numFmtId="0" fontId="6" fillId="0" borderId="6" xfId="0" applyFont="1" applyBorder="1" applyAlignment="1">
      <alignment horizontal="right" wrapText="1"/>
    </xf>
    <xf numFmtId="0" fontId="6" fillId="0" borderId="9" xfId="0" applyFont="1" applyBorder="1" applyAlignment="1">
      <alignment wrapText="1"/>
    </xf>
    <xf numFmtId="0" fontId="6" fillId="11" borderId="6" xfId="0" applyFont="1" applyFill="1" applyBorder="1" applyAlignment="1">
      <alignment horizontal="right" wrapText="1"/>
    </xf>
    <xf numFmtId="0" fontId="6" fillId="11" borderId="9" xfId="0" applyFont="1" applyFill="1" applyBorder="1" applyAlignment="1">
      <alignment wrapText="1"/>
    </xf>
    <xf numFmtId="0" fontId="15" fillId="0" borderId="6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8" fontId="8" fillId="0" borderId="6" xfId="0" applyNumberFormat="1" applyFont="1" applyBorder="1" applyAlignment="1">
      <alignment horizontal="right" wrapText="1"/>
    </xf>
    <xf numFmtId="0" fontId="8" fillId="0" borderId="12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8" fontId="8" fillId="0" borderId="13" xfId="0" applyNumberFormat="1" applyFont="1" applyBorder="1" applyAlignment="1">
      <alignment horizontal="right" wrapText="1"/>
    </xf>
    <xf numFmtId="0" fontId="15" fillId="0" borderId="13" xfId="0" applyFont="1" applyBorder="1" applyAlignment="1">
      <alignment wrapText="1"/>
    </xf>
    <xf numFmtId="0" fontId="15" fillId="0" borderId="6" xfId="0" applyFont="1" applyBorder="1" applyAlignment="1">
      <alignment vertical="center"/>
    </xf>
    <xf numFmtId="0" fontId="14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5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right" wrapText="1"/>
    </xf>
    <xf numFmtId="1" fontId="11" fillId="0" borderId="0" xfId="0" applyNumberFormat="1" applyFont="1"/>
    <xf numFmtId="0" fontId="8" fillId="0" borderId="6" xfId="0" applyFont="1" applyBorder="1" applyAlignment="1">
      <alignment wrapText="1"/>
    </xf>
    <xf numFmtId="0" fontId="5" fillId="12" borderId="14" xfId="0" applyFont="1" applyFill="1" applyBorder="1" applyAlignment="1">
      <alignment wrapText="1"/>
    </xf>
    <xf numFmtId="44" fontId="5" fillId="12" borderId="14" xfId="0" applyNumberFormat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5" fillId="0" borderId="6" xfId="0" applyFont="1" applyBorder="1" applyAlignment="1">
      <alignment horizontal="right" wrapText="1"/>
    </xf>
    <xf numFmtId="8" fontId="5" fillId="12" borderId="6" xfId="0" applyNumberFormat="1" applyFont="1" applyFill="1" applyBorder="1" applyAlignment="1">
      <alignment horizontal="right" wrapText="1"/>
    </xf>
    <xf numFmtId="0" fontId="5" fillId="0" borderId="6" xfId="0" applyFont="1" applyBorder="1" applyAlignment="1">
      <alignment vertical="center"/>
    </xf>
    <xf numFmtId="6" fontId="8" fillId="0" borderId="0" xfId="0" applyNumberFormat="1" applyFont="1" applyAlignment="1">
      <alignment wrapText="1"/>
    </xf>
    <xf numFmtId="44" fontId="8" fillId="0" borderId="0" xfId="0" applyNumberFormat="1" applyFont="1"/>
    <xf numFmtId="8" fontId="8" fillId="0" borderId="0" xfId="0" applyNumberFormat="1" applyFont="1"/>
    <xf numFmtId="0" fontId="8" fillId="0" borderId="5" xfId="0" applyFont="1" applyBorder="1" applyAlignment="1">
      <alignment wrapText="1"/>
    </xf>
    <xf numFmtId="8" fontId="5" fillId="0" borderId="6" xfId="0" applyNumberFormat="1" applyFont="1" applyBorder="1" applyAlignment="1">
      <alignment horizontal="right" wrapText="1"/>
    </xf>
    <xf numFmtId="14" fontId="5" fillId="0" borderId="6" xfId="0" applyNumberFormat="1" applyFont="1" applyBorder="1" applyAlignment="1">
      <alignment horizontal="right" wrapText="1"/>
    </xf>
    <xf numFmtId="4" fontId="5" fillId="12" borderId="6" xfId="0" applyNumberFormat="1" applyFont="1" applyFill="1" applyBorder="1" applyAlignment="1">
      <alignment horizontal="right" wrapText="1"/>
    </xf>
    <xf numFmtId="0" fontId="18" fillId="0" borderId="6" xfId="0" applyFont="1" applyBorder="1" applyAlignment="1">
      <alignment horizontal="right" wrapText="1"/>
    </xf>
    <xf numFmtId="8" fontId="8" fillId="0" borderId="0" xfId="0" applyNumberFormat="1" applyFont="1" applyAlignment="1">
      <alignment wrapText="1"/>
    </xf>
    <xf numFmtId="0" fontId="8" fillId="0" borderId="6" xfId="0" applyFont="1" applyBorder="1" applyAlignment="1">
      <alignment horizontal="right" wrapText="1"/>
    </xf>
    <xf numFmtId="8" fontId="8" fillId="12" borderId="6" xfId="0" applyNumberFormat="1" applyFont="1" applyFill="1" applyBorder="1" applyAlignment="1">
      <alignment horizontal="right" wrapText="1"/>
    </xf>
    <xf numFmtId="6" fontId="5" fillId="12" borderId="6" xfId="0" applyNumberFormat="1" applyFont="1" applyFill="1" applyBorder="1" applyAlignment="1">
      <alignment horizontal="right" wrapText="1"/>
    </xf>
    <xf numFmtId="0" fontId="19" fillId="0" borderId="6" xfId="0" applyFont="1" applyBorder="1" applyAlignment="1">
      <alignment wrapText="1"/>
    </xf>
    <xf numFmtId="8" fontId="8" fillId="0" borderId="5" xfId="0" applyNumberFormat="1" applyFont="1" applyBorder="1"/>
    <xf numFmtId="0" fontId="20" fillId="0" borderId="6" xfId="0" applyFont="1" applyBorder="1" applyAlignment="1">
      <alignment wrapText="1"/>
    </xf>
    <xf numFmtId="0" fontId="8" fillId="8" borderId="6" xfId="0" applyFont="1" applyFill="1" applyBorder="1" applyAlignment="1">
      <alignment horizontal="right" wrapText="1"/>
    </xf>
    <xf numFmtId="0" fontId="8" fillId="8" borderId="6" xfId="0" applyFont="1" applyFill="1" applyBorder="1" applyAlignment="1">
      <alignment wrapText="1"/>
    </xf>
    <xf numFmtId="0" fontId="5" fillId="8" borderId="6" xfId="0" applyFont="1" applyFill="1" applyBorder="1" applyAlignment="1">
      <alignment horizontal="right" wrapText="1"/>
    </xf>
    <xf numFmtId="0" fontId="5" fillId="8" borderId="6" xfId="0" applyFont="1" applyFill="1" applyBorder="1" applyAlignment="1">
      <alignment wrapText="1"/>
    </xf>
    <xf numFmtId="0" fontId="21" fillId="12" borderId="0" xfId="0" applyFont="1" applyFill="1" applyAlignment="1">
      <alignment wrapText="1"/>
    </xf>
    <xf numFmtId="14" fontId="8" fillId="0" borderId="6" xfId="0" applyNumberFormat="1" applyFont="1" applyBorder="1" applyAlignment="1">
      <alignment horizontal="right" wrapText="1"/>
    </xf>
    <xf numFmtId="8" fontId="8" fillId="12" borderId="6" xfId="0" applyNumberFormat="1" applyFont="1" applyFill="1" applyBorder="1" applyAlignment="1">
      <alignment wrapText="1"/>
    </xf>
    <xf numFmtId="0" fontId="22" fillId="0" borderId="6" xfId="0" applyFont="1" applyBorder="1" applyAlignment="1">
      <alignment horizontal="right" wrapText="1"/>
    </xf>
    <xf numFmtId="0" fontId="21" fillId="0" borderId="0" xfId="0" applyFont="1" applyAlignment="1">
      <alignment wrapText="1"/>
    </xf>
    <xf numFmtId="8" fontId="8" fillId="8" borderId="0" xfId="0" applyNumberFormat="1" applyFont="1" applyFill="1"/>
    <xf numFmtId="0" fontId="8" fillId="6" borderId="6" xfId="0" applyFont="1" applyFill="1" applyBorder="1" applyAlignment="1">
      <alignment horizontal="right" wrapText="1"/>
    </xf>
    <xf numFmtId="0" fontId="8" fillId="6" borderId="6" xfId="0" applyFont="1" applyFill="1" applyBorder="1" applyAlignment="1">
      <alignment wrapText="1"/>
    </xf>
    <xf numFmtId="0" fontId="5" fillId="6" borderId="6" xfId="0" applyFont="1" applyFill="1" applyBorder="1" applyAlignment="1">
      <alignment horizontal="right" wrapText="1"/>
    </xf>
    <xf numFmtId="0" fontId="5" fillId="6" borderId="6" xfId="0" applyFont="1" applyFill="1" applyBorder="1" applyAlignment="1">
      <alignment wrapText="1"/>
    </xf>
    <xf numFmtId="8" fontId="8" fillId="0" borderId="6" xfId="0" applyNumberFormat="1" applyFont="1" applyBorder="1" applyAlignment="1">
      <alignment wrapText="1"/>
    </xf>
    <xf numFmtId="8" fontId="8" fillId="8" borderId="6" xfId="0" applyNumberFormat="1" applyFont="1" applyFill="1" applyBorder="1"/>
    <xf numFmtId="0" fontId="21" fillId="0" borderId="5" xfId="0" applyFont="1" applyBorder="1" applyAlignment="1">
      <alignment wrapText="1"/>
    </xf>
    <xf numFmtId="0" fontId="8" fillId="8" borderId="0" xfId="0" applyFont="1" applyFill="1" applyAlignment="1">
      <alignment wrapText="1"/>
    </xf>
    <xf numFmtId="0" fontId="23" fillId="0" borderId="0" xfId="0" applyFont="1" applyAlignment="1">
      <alignment wrapText="1"/>
    </xf>
    <xf numFmtId="8" fontId="8" fillId="0" borderId="5" xfId="0" applyNumberFormat="1" applyFont="1" applyBorder="1" applyAlignment="1">
      <alignment wrapText="1"/>
    </xf>
    <xf numFmtId="8" fontId="8" fillId="12" borderId="0" xfId="0" applyNumberFormat="1" applyFont="1" applyFill="1" applyAlignment="1">
      <alignment horizontal="right" wrapText="1"/>
    </xf>
    <xf numFmtId="0" fontId="8" fillId="0" borderId="6" xfId="0" applyFont="1" applyBorder="1" applyAlignment="1">
      <alignment vertical="center"/>
    </xf>
    <xf numFmtId="0" fontId="8" fillId="13" borderId="6" xfId="0" applyFont="1" applyFill="1" applyBorder="1" applyAlignment="1">
      <alignment horizontal="right" wrapText="1"/>
    </xf>
    <xf numFmtId="0" fontId="8" fillId="13" borderId="6" xfId="0" applyFont="1" applyFill="1" applyBorder="1" applyAlignment="1">
      <alignment wrapText="1"/>
    </xf>
    <xf numFmtId="0" fontId="5" fillId="13" borderId="6" xfId="0" applyFont="1" applyFill="1" applyBorder="1" applyAlignment="1">
      <alignment horizontal="right" wrapText="1"/>
    </xf>
    <xf numFmtId="0" fontId="5" fillId="13" borderId="6" xfId="0" applyFont="1" applyFill="1" applyBorder="1" applyAlignment="1">
      <alignment wrapText="1"/>
    </xf>
    <xf numFmtId="0" fontId="24" fillId="0" borderId="6" xfId="0" applyFont="1" applyBorder="1" applyAlignment="1">
      <alignment vertical="center"/>
    </xf>
    <xf numFmtId="0" fontId="5" fillId="14" borderId="6" xfId="0" applyFont="1" applyFill="1" applyBorder="1" applyAlignment="1">
      <alignment horizontal="right" wrapText="1"/>
    </xf>
    <xf numFmtId="0" fontId="5" fillId="14" borderId="6" xfId="0" applyFont="1" applyFill="1" applyBorder="1" applyAlignment="1">
      <alignment wrapText="1"/>
    </xf>
    <xf numFmtId="0" fontId="8" fillId="14" borderId="6" xfId="0" applyFont="1" applyFill="1" applyBorder="1" applyAlignment="1">
      <alignment wrapText="1"/>
    </xf>
    <xf numFmtId="0" fontId="5" fillId="12" borderId="6" xfId="0" applyFont="1" applyFill="1" applyBorder="1" applyAlignment="1">
      <alignment horizontal="right" wrapText="1"/>
    </xf>
    <xf numFmtId="0" fontId="8" fillId="14" borderId="6" xfId="0" applyFont="1" applyFill="1" applyBorder="1" applyAlignment="1">
      <alignment horizontal="right" wrapText="1"/>
    </xf>
    <xf numFmtId="14" fontId="5" fillId="14" borderId="6" xfId="0" applyNumberFormat="1" applyFont="1" applyFill="1" applyBorder="1" applyAlignment="1">
      <alignment horizontal="right" wrapText="1"/>
    </xf>
    <xf numFmtId="8" fontId="8" fillId="14" borderId="0" xfId="0" applyNumberFormat="1" applyFont="1" applyFill="1" applyAlignment="1">
      <alignment wrapText="1"/>
    </xf>
    <xf numFmtId="0" fontId="21" fillId="0" borderId="0" xfId="0" applyFont="1"/>
    <xf numFmtId="14" fontId="5" fillId="8" borderId="6" xfId="0" applyNumberFormat="1" applyFont="1" applyFill="1" applyBorder="1" applyAlignment="1">
      <alignment horizontal="right" wrapText="1"/>
    </xf>
    <xf numFmtId="0" fontId="21" fillId="12" borderId="0" xfId="0" applyFont="1" applyFill="1"/>
    <xf numFmtId="3" fontId="8" fillId="12" borderId="6" xfId="0" applyNumberFormat="1" applyFont="1" applyFill="1" applyBorder="1" applyAlignment="1">
      <alignment horizontal="right" wrapText="1"/>
    </xf>
    <xf numFmtId="0" fontId="12" fillId="15" borderId="0" xfId="0" applyFont="1" applyFill="1"/>
    <xf numFmtId="0" fontId="5" fillId="16" borderId="6" xfId="0" applyFont="1" applyFill="1" applyBorder="1" applyAlignment="1">
      <alignment horizontal="right" wrapText="1"/>
    </xf>
    <xf numFmtId="0" fontId="5" fillId="16" borderId="6" xfId="0" applyFont="1" applyFill="1" applyBorder="1" applyAlignment="1">
      <alignment wrapText="1"/>
    </xf>
    <xf numFmtId="8" fontId="5" fillId="16" borderId="6" xfId="0" applyNumberFormat="1" applyFont="1" applyFill="1" applyBorder="1" applyAlignment="1">
      <alignment horizontal="right" wrapText="1"/>
    </xf>
    <xf numFmtId="14" fontId="5" fillId="16" borderId="6" xfId="0" applyNumberFormat="1" applyFont="1" applyFill="1" applyBorder="1" applyAlignment="1">
      <alignment horizontal="right" wrapText="1"/>
    </xf>
    <xf numFmtId="0" fontId="25" fillId="16" borderId="6" xfId="0" applyFont="1" applyFill="1" applyBorder="1" applyAlignment="1">
      <alignment wrapText="1"/>
    </xf>
    <xf numFmtId="0" fontId="8" fillId="16" borderId="6" xfId="0" applyFont="1" applyFill="1" applyBorder="1" applyAlignment="1">
      <alignment wrapText="1"/>
    </xf>
    <xf numFmtId="0" fontId="8" fillId="16" borderId="0" xfId="0" applyFont="1" applyFill="1" applyAlignment="1">
      <alignment wrapText="1"/>
    </xf>
    <xf numFmtId="0" fontId="23" fillId="12" borderId="0" xfId="0" applyFont="1" applyFill="1" applyAlignment="1">
      <alignment wrapText="1"/>
    </xf>
    <xf numFmtId="0" fontId="8" fillId="17" borderId="6" xfId="0" applyFont="1" applyFill="1" applyBorder="1" applyAlignment="1">
      <alignment horizontal="right" wrapText="1"/>
    </xf>
    <xf numFmtId="0" fontId="8" fillId="17" borderId="6" xfId="0" applyFont="1" applyFill="1" applyBorder="1" applyAlignment="1">
      <alignment wrapText="1"/>
    </xf>
    <xf numFmtId="0" fontId="5" fillId="17" borderId="6" xfId="0" applyFont="1" applyFill="1" applyBorder="1" applyAlignment="1">
      <alignment horizontal="right" wrapText="1"/>
    </xf>
    <xf numFmtId="0" fontId="5" fillId="17" borderId="6" xfId="0" applyFont="1" applyFill="1" applyBorder="1" applyAlignment="1">
      <alignment wrapText="1"/>
    </xf>
    <xf numFmtId="0" fontId="8" fillId="12" borderId="6" xfId="0" applyFont="1" applyFill="1" applyBorder="1" applyAlignment="1">
      <alignment horizontal="right" wrapText="1"/>
    </xf>
    <xf numFmtId="8" fontId="8" fillId="14" borderId="0" xfId="0" applyNumberFormat="1" applyFont="1" applyFill="1"/>
    <xf numFmtId="0" fontId="8" fillId="12" borderId="0" xfId="0" applyFont="1" applyFill="1" applyAlignment="1">
      <alignment wrapText="1"/>
    </xf>
    <xf numFmtId="8" fontId="8" fillId="8" borderId="5" xfId="0" applyNumberFormat="1" applyFont="1" applyFill="1" applyBorder="1"/>
    <xf numFmtId="0" fontId="8" fillId="12" borderId="6" xfId="0" applyFont="1" applyFill="1" applyBorder="1" applyAlignment="1">
      <alignment wrapText="1"/>
    </xf>
    <xf numFmtId="8" fontId="8" fillId="12" borderId="5" xfId="0" applyNumberFormat="1" applyFont="1" applyFill="1" applyBorder="1" applyAlignment="1">
      <alignment wrapText="1"/>
    </xf>
    <xf numFmtId="8" fontId="8" fillId="12" borderId="5" xfId="0" applyNumberFormat="1" applyFont="1" applyFill="1" applyBorder="1"/>
    <xf numFmtId="0" fontId="12" fillId="12" borderId="5" xfId="0" applyFont="1" applyFill="1" applyBorder="1" applyAlignment="1">
      <alignment wrapText="1"/>
    </xf>
    <xf numFmtId="6" fontId="8" fillId="0" borderId="0" xfId="0" applyNumberFormat="1" applyFont="1"/>
    <xf numFmtId="0" fontId="26" fillId="16" borderId="6" xfId="0" applyFont="1" applyFill="1" applyBorder="1" applyAlignment="1">
      <alignment vertical="center" wrapText="1"/>
    </xf>
    <xf numFmtId="0" fontId="27" fillId="16" borderId="6" xfId="0" applyFont="1" applyFill="1" applyBorder="1" applyAlignment="1">
      <alignment vertical="center" wrapText="1"/>
    </xf>
    <xf numFmtId="0" fontId="27" fillId="18" borderId="6" xfId="0" applyFont="1" applyFill="1" applyBorder="1" applyAlignment="1">
      <alignment vertical="center" wrapText="1"/>
    </xf>
    <xf numFmtId="0" fontId="27" fillId="19" borderId="6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right" vertical="center" wrapText="1"/>
    </xf>
    <xf numFmtId="0" fontId="26" fillId="0" borderId="6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8" fontId="28" fillId="0" borderId="6" xfId="0" applyNumberFormat="1" applyFont="1" applyBorder="1" applyAlignment="1">
      <alignment horizontal="right" vertical="center" wrapText="1"/>
    </xf>
    <xf numFmtId="0" fontId="28" fillId="20" borderId="6" xfId="0" applyFont="1" applyFill="1" applyBorder="1" applyAlignment="1">
      <alignment vertical="center" wrapText="1"/>
    </xf>
    <xf numFmtId="0" fontId="28" fillId="0" borderId="6" xfId="0" applyFont="1" applyBorder="1" applyAlignment="1">
      <alignment horizontal="right" vertical="center" wrapText="1"/>
    </xf>
    <xf numFmtId="0" fontId="29" fillId="0" borderId="6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1" fillId="0" borderId="6" xfId="0" applyFont="1" applyBorder="1" applyAlignment="1">
      <alignment wrapText="1"/>
    </xf>
    <xf numFmtId="0" fontId="28" fillId="0" borderId="6" xfId="0" applyFont="1" applyBorder="1" applyAlignment="1">
      <alignment wrapText="1"/>
    </xf>
    <xf numFmtId="0" fontId="31" fillId="20" borderId="6" xfId="0" applyFont="1" applyFill="1" applyBorder="1" applyAlignment="1">
      <alignment vertical="center" wrapText="1"/>
    </xf>
    <xf numFmtId="0" fontId="28" fillId="15" borderId="6" xfId="0" applyFont="1" applyFill="1" applyBorder="1" applyAlignment="1">
      <alignment vertical="center" wrapText="1"/>
    </xf>
    <xf numFmtId="0" fontId="31" fillId="0" borderId="6" xfId="0" applyFont="1" applyBorder="1" applyAlignment="1">
      <alignment horizontal="right" vertical="center" wrapText="1"/>
    </xf>
    <xf numFmtId="0" fontId="32" fillId="0" borderId="6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8" fontId="31" fillId="0" borderId="6" xfId="0" applyNumberFormat="1" applyFont="1" applyBorder="1" applyAlignment="1">
      <alignment horizontal="right" vertical="center" wrapText="1"/>
    </xf>
    <xf numFmtId="0" fontId="35" fillId="0" borderId="6" xfId="0" applyFont="1" applyBorder="1" applyAlignment="1">
      <alignment wrapText="1"/>
    </xf>
    <xf numFmtId="0" fontId="28" fillId="21" borderId="6" xfId="0" applyFont="1" applyFill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8" fontId="35" fillId="0" borderId="6" xfId="0" applyNumberFormat="1" applyFont="1" applyBorder="1" applyAlignment="1">
      <alignment horizontal="right" vertical="center" wrapText="1"/>
    </xf>
    <xf numFmtId="0" fontId="28" fillId="22" borderId="6" xfId="0" applyFont="1" applyFill="1" applyBorder="1" applyAlignment="1">
      <alignment wrapText="1"/>
    </xf>
    <xf numFmtId="0" fontId="28" fillId="12" borderId="6" xfId="0" applyFont="1" applyFill="1" applyBorder="1" applyAlignment="1">
      <alignment vertical="center" wrapText="1"/>
    </xf>
    <xf numFmtId="0" fontId="29" fillId="8" borderId="6" xfId="0" applyFont="1" applyFill="1" applyBorder="1" applyAlignment="1">
      <alignment vertical="center" wrapText="1"/>
    </xf>
    <xf numFmtId="0" fontId="28" fillId="8" borderId="6" xfId="0" applyFont="1" applyFill="1" applyBorder="1" applyAlignment="1">
      <alignment vertical="center" wrapText="1"/>
    </xf>
    <xf numFmtId="0" fontId="30" fillId="8" borderId="6" xfId="0" applyFont="1" applyFill="1" applyBorder="1" applyAlignment="1">
      <alignment vertical="center" wrapText="1"/>
    </xf>
    <xf numFmtId="0" fontId="27" fillId="0" borderId="6" xfId="0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0" fontId="37" fillId="22" borderId="6" xfId="0" applyFont="1" applyFill="1" applyBorder="1" applyAlignment="1">
      <alignment wrapText="1"/>
    </xf>
    <xf numFmtId="8" fontId="37" fillId="22" borderId="6" xfId="0" applyNumberFormat="1" applyFont="1" applyFill="1" applyBorder="1" applyAlignment="1">
      <alignment horizontal="right" wrapText="1"/>
    </xf>
    <xf numFmtId="0" fontId="30" fillId="0" borderId="6" xfId="0" applyFont="1" applyBorder="1" applyAlignment="1">
      <alignment wrapText="1"/>
    </xf>
    <xf numFmtId="0" fontId="38" fillId="0" borderId="6" xfId="0" applyFont="1" applyBorder="1" applyAlignment="1">
      <alignment vertical="center" wrapText="1"/>
    </xf>
    <xf numFmtId="0" fontId="27" fillId="22" borderId="6" xfId="0" applyFont="1" applyFill="1" applyBorder="1" applyAlignment="1">
      <alignment wrapText="1"/>
    </xf>
    <xf numFmtId="4" fontId="31" fillId="0" borderId="6" xfId="0" applyNumberFormat="1" applyFont="1" applyBorder="1" applyAlignment="1">
      <alignment horizontal="right" vertical="center" wrapText="1"/>
    </xf>
    <xf numFmtId="0" fontId="39" fillId="0" borderId="6" xfId="0" applyFont="1" applyBorder="1" applyAlignment="1">
      <alignment vertical="center" wrapText="1"/>
    </xf>
    <xf numFmtId="0" fontId="40" fillId="22" borderId="6" xfId="0" applyFont="1" applyFill="1" applyBorder="1" applyAlignment="1">
      <alignment horizontal="right" wrapText="1"/>
    </xf>
    <xf numFmtId="0" fontId="40" fillId="22" borderId="6" xfId="0" applyFont="1" applyFill="1" applyBorder="1" applyAlignment="1">
      <alignment wrapText="1"/>
    </xf>
    <xf numFmtId="0" fontId="31" fillId="22" borderId="6" xfId="0" applyFont="1" applyFill="1" applyBorder="1" applyAlignment="1">
      <alignment wrapText="1"/>
    </xf>
    <xf numFmtId="0" fontId="41" fillId="0" borderId="6" xfId="0" applyFont="1" applyBorder="1" applyAlignment="1">
      <alignment vertical="center" wrapText="1"/>
    </xf>
    <xf numFmtId="0" fontId="31" fillId="21" borderId="6" xfId="0" applyFont="1" applyFill="1" applyBorder="1" applyAlignment="1">
      <alignment vertical="center" wrapText="1"/>
    </xf>
    <xf numFmtId="8" fontId="30" fillId="0" borderId="6" xfId="0" applyNumberFormat="1" applyFont="1" applyBorder="1" applyAlignment="1">
      <alignment horizontal="right" vertical="center" wrapText="1"/>
    </xf>
    <xf numFmtId="0" fontId="14" fillId="22" borderId="6" xfId="0" applyFont="1" applyFill="1" applyBorder="1" applyAlignment="1">
      <alignment horizontal="right" wrapText="1"/>
    </xf>
    <xf numFmtId="8" fontId="15" fillId="22" borderId="6" xfId="0" applyNumberFormat="1" applyFont="1" applyFill="1" applyBorder="1" applyAlignment="1">
      <alignment horizontal="right" wrapText="1"/>
    </xf>
    <xf numFmtId="8" fontId="31" fillId="0" borderId="6" xfId="0" applyNumberFormat="1" applyFont="1" applyBorder="1" applyAlignment="1">
      <alignment horizontal="right" vertical="top" wrapText="1"/>
    </xf>
    <xf numFmtId="8" fontId="31" fillId="22" borderId="6" xfId="0" applyNumberFormat="1" applyFont="1" applyFill="1" applyBorder="1" applyAlignment="1">
      <alignment wrapText="1"/>
    </xf>
    <xf numFmtId="8" fontId="31" fillId="0" borderId="6" xfId="0" applyNumberFormat="1" applyFont="1" applyBorder="1" applyAlignment="1">
      <alignment horizontal="right" wrapText="1"/>
    </xf>
    <xf numFmtId="8" fontId="28" fillId="0" borderId="6" xfId="0" applyNumberFormat="1" applyFont="1" applyBorder="1" applyAlignment="1">
      <alignment horizontal="right" wrapText="1"/>
    </xf>
    <xf numFmtId="0" fontId="38" fillId="0" borderId="6" xfId="0" applyFont="1" applyBorder="1" applyAlignment="1">
      <alignment wrapText="1"/>
    </xf>
    <xf numFmtId="0" fontId="31" fillId="0" borderId="6" xfId="0" applyFont="1" applyBorder="1" applyAlignment="1">
      <alignment horizontal="right" wrapText="1"/>
    </xf>
    <xf numFmtId="0" fontId="31" fillId="0" borderId="6" xfId="0" applyFont="1" applyBorder="1" applyAlignment="1">
      <alignment vertical="center"/>
    </xf>
    <xf numFmtId="0" fontId="11" fillId="0" borderId="6" xfId="0" applyFont="1" applyBorder="1" applyAlignment="1">
      <alignment wrapText="1"/>
    </xf>
    <xf numFmtId="0" fontId="11" fillId="23" borderId="5" xfId="0" applyFont="1" applyFill="1" applyBorder="1"/>
    <xf numFmtId="0" fontId="11" fillId="0" borderId="6" xfId="0" applyFont="1" applyBorder="1" applyAlignment="1">
      <alignment horizontal="right" wrapText="1"/>
    </xf>
    <xf numFmtId="0" fontId="14" fillId="0" borderId="0" xfId="0" applyFont="1"/>
    <xf numFmtId="0" fontId="15" fillId="0" borderId="0" xfId="0" applyFont="1"/>
    <xf numFmtId="8" fontId="15" fillId="0" borderId="0" xfId="0" applyNumberFormat="1" applyFont="1"/>
    <xf numFmtId="8" fontId="42" fillId="0" borderId="0" xfId="0" applyNumberFormat="1" applyFont="1"/>
    <xf numFmtId="0" fontId="14" fillId="8" borderId="5" xfId="0" applyFont="1" applyFill="1" applyBorder="1"/>
    <xf numFmtId="164" fontId="3" fillId="0" borderId="0" xfId="0" applyNumberFormat="1" applyFont="1"/>
    <xf numFmtId="0" fontId="0" fillId="0" borderId="0" xfId="0"/>
    <xf numFmtId="164" fontId="2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0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25" defaultRowHeight="15" customHeight="1"/>
  <cols>
    <col min="1" max="1" width="8.75" customWidth="1"/>
    <col min="2" max="2" width="22.6640625" customWidth="1"/>
    <col min="3" max="4" width="15.4140625" customWidth="1"/>
    <col min="5" max="5" width="14.75" customWidth="1"/>
    <col min="6" max="6" width="12.33203125" customWidth="1"/>
    <col min="7" max="7" width="13.25" customWidth="1"/>
    <col min="8" max="8" width="12.9140625" customWidth="1"/>
    <col min="9" max="9" width="12.4140625" customWidth="1"/>
    <col min="10" max="10" width="8.25" customWidth="1"/>
    <col min="11" max="11" width="8.08203125" customWidth="1"/>
    <col min="12" max="12" width="10.75" customWidth="1"/>
    <col min="13" max="13" width="10.9140625" customWidth="1"/>
    <col min="14" max="14" width="8.25" customWidth="1"/>
    <col min="15" max="16" width="13.58203125" customWidth="1"/>
    <col min="17" max="17" width="14.4140625" customWidth="1"/>
    <col min="18" max="18" width="14.58203125" customWidth="1"/>
    <col min="19" max="19" width="26.33203125" customWidth="1"/>
    <col min="20" max="20" width="4.58203125" customWidth="1"/>
    <col min="21" max="21" width="26.25" customWidth="1"/>
    <col min="22" max="22" width="10.75" customWidth="1"/>
    <col min="23" max="23" width="10.33203125" customWidth="1"/>
    <col min="24" max="25" width="8.58203125" customWidth="1"/>
  </cols>
  <sheetData>
    <row r="1" spans="1:22" ht="16">
      <c r="A1" s="1"/>
      <c r="B1" s="1"/>
      <c r="C1" s="2"/>
      <c r="D1" s="3"/>
      <c r="E1" s="4"/>
      <c r="F1" s="4"/>
      <c r="G1" s="4"/>
      <c r="H1" s="4"/>
      <c r="I1" s="5"/>
      <c r="J1" s="1"/>
      <c r="K1" s="1"/>
      <c r="L1" s="4"/>
      <c r="M1" s="1"/>
      <c r="N1" s="1"/>
      <c r="O1" s="4"/>
      <c r="P1" s="4"/>
      <c r="Q1" s="4"/>
      <c r="R1" s="6" t="s">
        <v>0</v>
      </c>
      <c r="S1" s="232" t="s">
        <v>1</v>
      </c>
      <c r="T1" s="233"/>
      <c r="U1" s="7" t="s">
        <v>2</v>
      </c>
      <c r="V1" s="1"/>
    </row>
    <row r="2" spans="1:22" ht="16">
      <c r="A2" s="1"/>
      <c r="B2" s="1"/>
      <c r="C2" s="2"/>
      <c r="D2" s="3"/>
      <c r="E2" s="4"/>
      <c r="F2" s="4"/>
      <c r="G2" s="4"/>
      <c r="H2" s="4"/>
      <c r="I2" s="5"/>
      <c r="J2" s="1"/>
      <c r="K2" s="1"/>
      <c r="L2" s="4"/>
      <c r="M2" s="1"/>
      <c r="N2" s="1"/>
      <c r="O2" s="4"/>
      <c r="P2" s="4"/>
      <c r="Q2" s="4"/>
      <c r="R2" s="6" t="s">
        <v>3</v>
      </c>
      <c r="S2" s="232" t="s">
        <v>4</v>
      </c>
      <c r="T2" s="233"/>
      <c r="U2" s="7" t="s">
        <v>5</v>
      </c>
      <c r="V2" s="1"/>
    </row>
    <row r="3" spans="1:22" ht="16">
      <c r="A3" s="1"/>
      <c r="B3" s="1"/>
      <c r="C3" s="2"/>
      <c r="D3" s="3"/>
      <c r="E3" s="4"/>
      <c r="F3" s="4"/>
      <c r="G3" s="4"/>
      <c r="H3" s="4"/>
      <c r="I3" s="5"/>
      <c r="J3" s="1"/>
      <c r="K3" s="1"/>
      <c r="L3" s="4"/>
      <c r="M3" s="1"/>
      <c r="N3" s="1"/>
      <c r="O3" s="4"/>
      <c r="P3" s="4"/>
      <c r="Q3" s="4"/>
      <c r="R3" s="6" t="s">
        <v>6</v>
      </c>
      <c r="S3" s="234" t="s">
        <v>7</v>
      </c>
      <c r="T3" s="233"/>
      <c r="U3" s="8" t="s">
        <v>8</v>
      </c>
      <c r="V3" s="1"/>
    </row>
    <row r="4" spans="1:22" ht="139.5" customHeight="1">
      <c r="A4" s="9" t="s">
        <v>9</v>
      </c>
      <c r="B4" s="9" t="s">
        <v>10</v>
      </c>
      <c r="C4" s="10" t="s">
        <v>11</v>
      </c>
      <c r="D4" s="11" t="s">
        <v>12</v>
      </c>
      <c r="E4" s="12" t="s">
        <v>13</v>
      </c>
      <c r="F4" s="12" t="s">
        <v>14</v>
      </c>
      <c r="G4" s="12" t="s">
        <v>15</v>
      </c>
      <c r="H4" s="12" t="s">
        <v>16</v>
      </c>
      <c r="I4" s="13" t="s">
        <v>17</v>
      </c>
      <c r="J4" s="9" t="s">
        <v>18</v>
      </c>
      <c r="K4" s="9" t="s">
        <v>19</v>
      </c>
      <c r="L4" s="12" t="s">
        <v>20</v>
      </c>
      <c r="M4" s="9" t="s">
        <v>21</v>
      </c>
      <c r="N4" s="9" t="s">
        <v>22</v>
      </c>
      <c r="O4" s="12" t="s">
        <v>23</v>
      </c>
      <c r="P4" s="12" t="s">
        <v>24</v>
      </c>
      <c r="Q4" s="14" t="s">
        <v>25</v>
      </c>
      <c r="R4" s="12" t="s">
        <v>26</v>
      </c>
      <c r="S4" s="14" t="s">
        <v>27</v>
      </c>
      <c r="T4" s="15"/>
      <c r="U4" s="16" t="s">
        <v>28</v>
      </c>
      <c r="V4" s="1"/>
    </row>
    <row r="5" spans="1:22" ht="13.5" customHeight="1">
      <c r="A5" s="17">
        <v>10</v>
      </c>
      <c r="B5" s="18" t="s">
        <v>29</v>
      </c>
      <c r="C5" s="19">
        <v>2734105.24</v>
      </c>
      <c r="D5" s="20">
        <v>2285073.36</v>
      </c>
      <c r="E5" s="21">
        <f>VLOOKUP(A5,'3 YO attestation'!A:C,3, FALSE)</f>
        <v>651083.55000000005</v>
      </c>
      <c r="F5" s="22">
        <f>SUMIF('3YO Ineligible Payments'!E:E,A5,'3YO Ineligible Payments'!F:F)*-1</f>
        <v>0</v>
      </c>
      <c r="G5" s="21">
        <f>SUMIF('3 YO IEP'!A:A,A5,'3 YO IEP'!B:B)</f>
        <v>313093.93000000191</v>
      </c>
      <c r="H5" s="23">
        <f>SUMIF('4 YO -SDMonthly'!A:A,A5,'4 YO -SDMonthly'!AK:AK)</f>
        <v>2223974.9300000062</v>
      </c>
      <c r="I5" s="24">
        <f t="shared" ref="I5:I182" si="0">E5+F5+G5+H5</f>
        <v>3188152.4100000081</v>
      </c>
      <c r="J5" s="25">
        <f t="shared" ref="J5:J182" si="1">IFERROR((I5-D5)/D5,0)</f>
        <v>0.39520790264694533</v>
      </c>
      <c r="K5" s="25">
        <f t="shared" ref="K5:K182" si="2">IFERROR((I5-C5)/C5,0)</f>
        <v>0.16606791990201805</v>
      </c>
      <c r="L5" s="22">
        <f t="shared" ref="L5:L182" si="3">IF((I5&gt;D5),0,-(I5-D5))</f>
        <v>0</v>
      </c>
      <c r="M5" s="26">
        <f>IFERROR(VLOOKUP(A5,'4 YO count'!A:AS,45,FALSE),0)</f>
        <v>270.25</v>
      </c>
      <c r="N5" s="18" t="str">
        <f>VLOOKUP(A5,Passthrough!A:H,8, FALSE)</f>
        <v>Yes</v>
      </c>
      <c r="O5" s="27">
        <f>SUMIF(Partner!A:A,A5,Partner!M:M)</f>
        <v>35720</v>
      </c>
      <c r="P5" s="27">
        <f>SUMIF(Partner!A:A,A5,Partner!N:N)</f>
        <v>116735.61999999981</v>
      </c>
      <c r="Q5" s="28">
        <f>SUMIF(Partner!A:A,A5,Partner!O:O)</f>
        <v>0</v>
      </c>
      <c r="R5" s="29">
        <f t="shared" ref="R5:R182" si="4">IF(H5&lt;1,0,IF(O5&gt;I5,0,I5-O5))</f>
        <v>3152432.4100000081</v>
      </c>
      <c r="S5" s="30">
        <f t="shared" ref="S5:S79" si="5">IF(R5&gt;D5,0,IF(H5&lt;1,0, IF(O5&gt;L5,0,L5-O5)))</f>
        <v>0</v>
      </c>
      <c r="T5" s="31"/>
      <c r="U5" s="32">
        <f t="shared" ref="U5:U182" si="6">IF(((I5+S5)&gt;(C5-O5)),0,-((I5+S5)-(C5-O5)))</f>
        <v>0</v>
      </c>
      <c r="V5" s="33"/>
    </row>
    <row r="6" spans="1:22" ht="13.5" customHeight="1">
      <c r="A6" s="17">
        <v>20</v>
      </c>
      <c r="B6" s="18" t="s">
        <v>30</v>
      </c>
      <c r="C6" s="19">
        <v>4696410.47</v>
      </c>
      <c r="D6" s="20">
        <v>3140428.01</v>
      </c>
      <c r="E6" s="21">
        <f>VLOOKUP(A6,'3 YO attestation'!A:C,3, FALSE)</f>
        <v>858702.92</v>
      </c>
      <c r="F6" s="22">
        <f>SUMIF('3YO Ineligible Payments'!E:E,A6,'3YO Ineligible Payments'!F:F)*-1</f>
        <v>-14002.360000000002</v>
      </c>
      <c r="G6" s="21">
        <f>SUMIF('3 YO IEP'!A:A,A6,'3 YO IEP'!B:B)</f>
        <v>906799.74999998661</v>
      </c>
      <c r="H6" s="23">
        <f>SUMIF('4 YO -SDMonthly'!A:A,A6,'4 YO -SDMonthly'!AK:AK)+4072.95</f>
        <v>4199849.459999972</v>
      </c>
      <c r="I6" s="24">
        <f t="shared" si="0"/>
        <v>5951349.7699999586</v>
      </c>
      <c r="J6" s="25">
        <f t="shared" si="1"/>
        <v>0.89507600589766712</v>
      </c>
      <c r="K6" s="25">
        <f t="shared" si="2"/>
        <v>0.26721243980191511</v>
      </c>
      <c r="L6" s="22">
        <f t="shared" si="3"/>
        <v>0</v>
      </c>
      <c r="M6" s="26">
        <f>IFERROR(VLOOKUP(A6,'4 YO count'!A:AS,45,FALSE),0)</f>
        <v>460.92857142857144</v>
      </c>
      <c r="N6" s="18" t="str">
        <f>VLOOKUP(A6,Passthrough!A:H,8, FALSE)</f>
        <v>Yes</v>
      </c>
      <c r="O6" s="27">
        <f>SUMIF(Partner!A:A,A6,Partner!M:M)</f>
        <v>153181.04999999999</v>
      </c>
      <c r="P6" s="27">
        <f>SUMIF(Partner!A:A,A6,Partner!N:N)</f>
        <v>632297.2600000021</v>
      </c>
      <c r="Q6" s="28">
        <f>SUMIF(Partner!A:A,A6,Partner!O:O)</f>
        <v>0</v>
      </c>
      <c r="R6" s="29">
        <f t="shared" si="4"/>
        <v>5798168.7199999588</v>
      </c>
      <c r="S6" s="30">
        <f t="shared" si="5"/>
        <v>0</v>
      </c>
      <c r="T6" s="31"/>
      <c r="U6" s="32">
        <f t="shared" si="6"/>
        <v>0</v>
      </c>
      <c r="V6" s="34"/>
    </row>
    <row r="7" spans="1:22" ht="13.5" customHeight="1">
      <c r="A7" s="17">
        <v>30</v>
      </c>
      <c r="B7" s="18" t="s">
        <v>31</v>
      </c>
      <c r="C7" s="19">
        <v>3069292.86</v>
      </c>
      <c r="D7" s="20">
        <v>2697102.86</v>
      </c>
      <c r="E7" s="21">
        <f>VLOOKUP(A7,'3 YO attestation'!A:C,3, FALSE)</f>
        <v>866741.6</v>
      </c>
      <c r="F7" s="22">
        <f>SUMIF('3YO Ineligible Payments'!E:E,A7,'3YO Ineligible Payments'!F:F)*-1</f>
        <v>0</v>
      </c>
      <c r="G7" s="21">
        <f>SUMIF('3 YO IEP'!A:A,A7,'3 YO IEP'!B:B)</f>
        <v>224639.48999999862</v>
      </c>
      <c r="H7" s="23">
        <f>SUMIF('4 YO -SDMonthly'!A:A,A7,'4 YO -SDMonthly'!AK:AK)</f>
        <v>1928705.6600000008</v>
      </c>
      <c r="I7" s="24">
        <f t="shared" si="0"/>
        <v>3020086.7499999995</v>
      </c>
      <c r="J7" s="25">
        <f t="shared" si="1"/>
        <v>0.11975215880346501</v>
      </c>
      <c r="K7" s="25">
        <f t="shared" si="2"/>
        <v>-1.6031741591449288E-2</v>
      </c>
      <c r="L7" s="22">
        <f t="shared" si="3"/>
        <v>0</v>
      </c>
      <c r="M7" s="26">
        <f>IFERROR(VLOOKUP(A7,'4 YO count'!A:AS,45,FALSE),0)</f>
        <v>207.66666666666666</v>
      </c>
      <c r="N7" s="18" t="str">
        <f>VLOOKUP(A7,Passthrough!A:H,8, FALSE)</f>
        <v>Yes</v>
      </c>
      <c r="O7" s="27">
        <f>SUMIF(Partner!A:A,A7,Partner!M:M)</f>
        <v>107563</v>
      </c>
      <c r="P7" s="27">
        <f>SUMIF(Partner!A:A,A7,Partner!N:N)</f>
        <v>284694.06000000041</v>
      </c>
      <c r="Q7" s="28">
        <f>SUMIF(Partner!A:A,A7,Partner!O:O)</f>
        <v>0</v>
      </c>
      <c r="R7" s="29">
        <f t="shared" si="4"/>
        <v>2912523.7499999995</v>
      </c>
      <c r="S7" s="30">
        <f t="shared" si="5"/>
        <v>0</v>
      </c>
      <c r="T7" s="31"/>
      <c r="U7" s="32">
        <f t="shared" si="6"/>
        <v>0</v>
      </c>
      <c r="V7" s="33"/>
    </row>
    <row r="8" spans="1:22" ht="13.5" customHeight="1">
      <c r="A8" s="17">
        <v>40</v>
      </c>
      <c r="B8" s="18" t="s">
        <v>32</v>
      </c>
      <c r="C8" s="19">
        <v>3583511.73</v>
      </c>
      <c r="D8" s="20">
        <v>2418520.92</v>
      </c>
      <c r="E8" s="21">
        <f>VLOOKUP(A8,'3 YO attestation'!A:C,3, FALSE)</f>
        <v>374866.4</v>
      </c>
      <c r="F8" s="22">
        <f>SUMIF('3YO Ineligible Payments'!E:E,A8,'3YO Ineligible Payments'!F:F)*-1</f>
        <v>-3862.7200000000003</v>
      </c>
      <c r="G8" s="21">
        <f>SUMIF('3 YO IEP'!A:A,A8,'3 YO IEP'!B:B)</f>
        <v>814068.23999999266</v>
      </c>
      <c r="H8" s="23">
        <f>SUMIF('4 YO -SDMonthly'!A:A,A8,'4 YO -SDMonthly'!AK:AK)</f>
        <v>2911332.30999998</v>
      </c>
      <c r="I8" s="24">
        <f t="shared" si="0"/>
        <v>4096404.2299999725</v>
      </c>
      <c r="J8" s="25">
        <f t="shared" si="1"/>
        <v>0.69376423256242603</v>
      </c>
      <c r="K8" s="25">
        <f t="shared" si="2"/>
        <v>0.14312566516978376</v>
      </c>
      <c r="L8" s="22">
        <f t="shared" si="3"/>
        <v>0</v>
      </c>
      <c r="M8" s="26">
        <f>IFERROR(VLOOKUP(A8,'4 YO count'!A:AS,45,FALSE),0)</f>
        <v>646.38461538461536</v>
      </c>
      <c r="N8" s="18" t="str">
        <f>VLOOKUP(A8,Passthrough!A:H,8, FALSE)</f>
        <v>Yes</v>
      </c>
      <c r="O8" s="27">
        <f>SUMIF(Partner!A:A,A8,Partner!M:M)</f>
        <v>52622.720000000001</v>
      </c>
      <c r="P8" s="27">
        <f>SUMIF(Partner!A:A,A8,Partner!N:N)</f>
        <v>251954.59000000093</v>
      </c>
      <c r="Q8" s="28">
        <f>SUMIF(Partner!A:A,A8,Partner!O:O)</f>
        <v>0</v>
      </c>
      <c r="R8" s="29">
        <f t="shared" si="4"/>
        <v>4043781.5099999723</v>
      </c>
      <c r="S8" s="30">
        <f t="shared" si="5"/>
        <v>0</v>
      </c>
      <c r="T8" s="31"/>
      <c r="U8" s="32">
        <f t="shared" si="6"/>
        <v>0</v>
      </c>
      <c r="V8" s="33"/>
    </row>
    <row r="9" spans="1:22" ht="13.5" customHeight="1">
      <c r="A9" s="17">
        <v>50</v>
      </c>
      <c r="B9" s="18" t="s">
        <v>33</v>
      </c>
      <c r="C9" s="19">
        <v>173993.35</v>
      </c>
      <c r="D9" s="20">
        <v>124280.96000000001</v>
      </c>
      <c r="E9" s="21">
        <f>VLOOKUP(A9,'3 YO attestation'!A:C,3, FALSE)</f>
        <v>22867.64</v>
      </c>
      <c r="F9" s="22">
        <f>SUMIF('3YO Ineligible Payments'!E:E,A9,'3YO Ineligible Payments'!F:F)*-1</f>
        <v>0</v>
      </c>
      <c r="G9" s="21">
        <f>SUMIF('3 YO IEP'!A:A,A9,'3 YO IEP'!B:B)</f>
        <v>27034.530000000035</v>
      </c>
      <c r="H9" s="23">
        <f>SUMIF('4 YO -SDMonthly'!A:A,A9,'4 YO -SDMonthly'!AK:AK)</f>
        <v>318917.33999999962</v>
      </c>
      <c r="I9" s="24">
        <f t="shared" si="0"/>
        <v>368819.50999999966</v>
      </c>
      <c r="J9" s="25">
        <f t="shared" si="1"/>
        <v>1.9676268191040658</v>
      </c>
      <c r="K9" s="25">
        <f t="shared" si="2"/>
        <v>1.1197333691201397</v>
      </c>
      <c r="L9" s="22">
        <f t="shared" si="3"/>
        <v>0</v>
      </c>
      <c r="M9" s="26">
        <f>IFERROR(VLOOKUP(A9,'4 YO count'!A:AS,45,FALSE),0)</f>
        <v>52.2</v>
      </c>
      <c r="N9" s="18" t="str">
        <f>VLOOKUP(A9,Passthrough!A:H,8, FALSE)</f>
        <v>No</v>
      </c>
      <c r="O9" s="27">
        <f>SUMIF(Partner!A:A,A9,Partner!M:M)</f>
        <v>0</v>
      </c>
      <c r="P9" s="27">
        <f>SUMIF(Partner!A:A,A9,Partner!N:N)</f>
        <v>144020.26999999993</v>
      </c>
      <c r="Q9" s="28">
        <f>SUMIF(Partner!A:A,A9,Partner!O:O)</f>
        <v>0</v>
      </c>
      <c r="R9" s="29">
        <f t="shared" si="4"/>
        <v>368819.50999999966</v>
      </c>
      <c r="S9" s="30">
        <f t="shared" si="5"/>
        <v>0</v>
      </c>
      <c r="T9" s="31"/>
      <c r="U9" s="32">
        <f t="shared" si="6"/>
        <v>0</v>
      </c>
      <c r="V9" s="33"/>
    </row>
    <row r="10" spans="1:22" ht="13.5" customHeight="1">
      <c r="A10" s="17">
        <v>60</v>
      </c>
      <c r="B10" s="18" t="s">
        <v>34</v>
      </c>
      <c r="C10" s="19">
        <v>231883.08</v>
      </c>
      <c r="D10" s="20">
        <v>123342.07</v>
      </c>
      <c r="E10" s="21">
        <f>VLOOKUP(A10,'3 YO attestation'!A:C,3, FALSE)</f>
        <v>22702.01</v>
      </c>
      <c r="F10" s="22">
        <f>SUMIF('3YO Ineligible Payments'!E:E,A10,'3YO Ineligible Payments'!F:F)*-1</f>
        <v>0</v>
      </c>
      <c r="G10" s="21">
        <f>SUMIF('3 YO IEP'!A:A,A10,'3 YO IEP'!B:B)</f>
        <v>88486.469999999652</v>
      </c>
      <c r="H10" s="23">
        <f>SUMIF('4 YO -SDMonthly'!A:A,A10,'4 YO -SDMonthly'!AK:AK)</f>
        <v>348943.48999999982</v>
      </c>
      <c r="I10" s="24">
        <f t="shared" si="0"/>
        <v>460131.96999999945</v>
      </c>
      <c r="J10" s="25">
        <f t="shared" si="1"/>
        <v>2.7305354936884019</v>
      </c>
      <c r="K10" s="25">
        <f t="shared" si="2"/>
        <v>0.98432748952618476</v>
      </c>
      <c r="L10" s="22">
        <f t="shared" si="3"/>
        <v>0</v>
      </c>
      <c r="M10" s="26">
        <f>IFERROR(VLOOKUP(A10,'4 YO count'!A:AS,45,FALSE),0)</f>
        <v>50.363636363636367</v>
      </c>
      <c r="N10" s="18" t="str">
        <f>VLOOKUP(A10,Passthrough!A:H,8, FALSE)</f>
        <v>No</v>
      </c>
      <c r="O10" s="27">
        <f>SUMIF(Partner!A:A,A10,Partner!M:M)</f>
        <v>0</v>
      </c>
      <c r="P10" s="27">
        <f>SUMIF(Partner!A:A,A10,Partner!N:N)</f>
        <v>0</v>
      </c>
      <c r="Q10" s="28">
        <f>SUMIF(Partner!A:A,A10,Partner!O:O)</f>
        <v>0</v>
      </c>
      <c r="R10" s="29">
        <f t="shared" si="4"/>
        <v>460131.96999999945</v>
      </c>
      <c r="S10" s="30">
        <f t="shared" si="5"/>
        <v>0</v>
      </c>
      <c r="T10" s="31"/>
      <c r="U10" s="32">
        <f t="shared" si="6"/>
        <v>0</v>
      </c>
      <c r="V10" s="33"/>
    </row>
    <row r="11" spans="1:22" ht="13.5" customHeight="1">
      <c r="A11" s="17">
        <v>70</v>
      </c>
      <c r="B11" s="18" t="s">
        <v>35</v>
      </c>
      <c r="C11" s="19">
        <v>4417080.67</v>
      </c>
      <c r="D11" s="20">
        <v>3912414.22</v>
      </c>
      <c r="E11" s="21">
        <f>VLOOKUP(A11,'3 YO attestation'!A:C,3, FALSE)</f>
        <v>719542.8</v>
      </c>
      <c r="F11" s="22">
        <f>SUMIF('3YO Ineligible Payments'!E:E,A11,'3YO Ineligible Payments'!F:F)*-1</f>
        <v>0</v>
      </c>
      <c r="G11" s="21">
        <f>SUMIF('3 YO IEP'!A:A,A11,'3 YO IEP'!B:B)</f>
        <v>245413.66000000254</v>
      </c>
      <c r="H11" s="23">
        <f>SUMIF('4 YO -SDMonthly'!A:A,A11,'4 YO -SDMonthly'!AK:AK)</f>
        <v>2616693.3800000027</v>
      </c>
      <c r="I11" s="24">
        <f t="shared" si="0"/>
        <v>3581649.8400000054</v>
      </c>
      <c r="J11" s="25">
        <f t="shared" si="1"/>
        <v>-8.4542270168927749E-2</v>
      </c>
      <c r="K11" s="25">
        <f t="shared" si="2"/>
        <v>-0.18913642118290641</v>
      </c>
      <c r="L11" s="22">
        <f t="shared" si="3"/>
        <v>330764.37999999477</v>
      </c>
      <c r="M11" s="26">
        <f>IFERROR(VLOOKUP(A11,'4 YO count'!A:AS,45,FALSE),0)</f>
        <v>283.75</v>
      </c>
      <c r="N11" s="18" t="str">
        <f>VLOOKUP(A11,Passthrough!A:H,8, FALSE)</f>
        <v>Yes</v>
      </c>
      <c r="O11" s="27">
        <f>SUMIF(Partner!A:A,A11,Partner!M:M)</f>
        <v>189063</v>
      </c>
      <c r="P11" s="27">
        <f>SUMIF(Partner!A:A,A11,Partner!N:N)</f>
        <v>141947.62999999992</v>
      </c>
      <c r="Q11" s="28">
        <f>SUMIF(Partner!A:A,A11,Partner!O:O)</f>
        <v>113640.56</v>
      </c>
      <c r="R11" s="29">
        <f t="shared" si="4"/>
        <v>3392586.8400000054</v>
      </c>
      <c r="S11" s="30">
        <f t="shared" si="5"/>
        <v>141701.37999999477</v>
      </c>
      <c r="T11" s="31"/>
      <c r="U11" s="35">
        <f t="shared" si="6"/>
        <v>504666.44999999972</v>
      </c>
      <c r="V11" s="33"/>
    </row>
    <row r="12" spans="1:22" ht="13.5" customHeight="1">
      <c r="A12" s="17">
        <v>100</v>
      </c>
      <c r="B12" s="18" t="s">
        <v>36</v>
      </c>
      <c r="C12" s="19">
        <v>919844.13</v>
      </c>
      <c r="D12" s="20">
        <v>859753.81</v>
      </c>
      <c r="E12" s="21">
        <f>VLOOKUP(A12,'3 YO attestation'!A:C,3, FALSE)</f>
        <v>257556.36</v>
      </c>
      <c r="F12" s="22">
        <f>SUMIF('3YO Ineligible Payments'!E:E,A12,'3YO Ineligible Payments'!F:F)*-1</f>
        <v>0</v>
      </c>
      <c r="G12" s="21">
        <f>SUMIF('3 YO IEP'!A:A,A12,'3 YO IEP'!B:B)</f>
        <v>24486.60000000002</v>
      </c>
      <c r="H12" s="23">
        <f>SUMIF('4 YO -SDMonthly'!A:A,A12,'4 YO -SDMonthly'!AK:AK)</f>
        <v>0</v>
      </c>
      <c r="I12" s="24">
        <f t="shared" si="0"/>
        <v>282042.96000000002</v>
      </c>
      <c r="J12" s="25">
        <f t="shared" si="1"/>
        <v>-0.67194915949252965</v>
      </c>
      <c r="K12" s="25">
        <f t="shared" si="2"/>
        <v>-0.69337961639218149</v>
      </c>
      <c r="L12" s="22">
        <f t="shared" si="3"/>
        <v>577710.85000000009</v>
      </c>
      <c r="M12" s="26">
        <f>IFERROR(VLOOKUP(A12,'4 YO count'!A:AS,45,FALSE),0)</f>
        <v>0</v>
      </c>
      <c r="N12" s="18" t="str">
        <f>VLOOKUP(A12,Passthrough!A:H,8, FALSE)</f>
        <v>Yes</v>
      </c>
      <c r="O12" s="27">
        <f>SUMIF(Partner!A:A,A12,Partner!M:M)</f>
        <v>610034.57999999996</v>
      </c>
      <c r="P12" s="27">
        <f>SUMIF(Partner!A:A,A12,Partner!N:N)</f>
        <v>544082.42999999656</v>
      </c>
      <c r="Q12" s="28">
        <f>SUMIF(Partner!A:A,A12,Partner!O:O)</f>
        <v>67915.670000001206</v>
      </c>
      <c r="R12" s="29">
        <f t="shared" si="4"/>
        <v>0</v>
      </c>
      <c r="S12" s="30">
        <f t="shared" si="5"/>
        <v>0</v>
      </c>
      <c r="T12" s="31"/>
      <c r="U12" s="35">
        <f t="shared" si="6"/>
        <v>27766.590000000026</v>
      </c>
      <c r="V12" s="33"/>
    </row>
    <row r="13" spans="1:22" ht="13.5" customHeight="1">
      <c r="A13" s="17">
        <v>110</v>
      </c>
      <c r="B13" s="18" t="s">
        <v>37</v>
      </c>
      <c r="C13" s="19">
        <v>53834.43</v>
      </c>
      <c r="D13" s="20">
        <v>47105.13</v>
      </c>
      <c r="E13" s="21">
        <f>VLOOKUP(A13,'3 YO attestation'!A:C,3, FALSE)</f>
        <v>13458.57</v>
      </c>
      <c r="F13" s="22">
        <f>SUMIF('3YO Ineligible Payments'!E:E,A13,'3YO Ineligible Payments'!F:F)*-1</f>
        <v>0</v>
      </c>
      <c r="G13" s="21">
        <f>SUMIF('3 YO IEP'!A:A,A13,'3 YO IEP'!B:B)</f>
        <v>0</v>
      </c>
      <c r="H13" s="23">
        <f>SUMIF('4 YO -SDMonthly'!A:A,A13,'4 YO -SDMonthly'!AK:AK)</f>
        <v>62860.31</v>
      </c>
      <c r="I13" s="24">
        <f t="shared" si="0"/>
        <v>76318.880000000005</v>
      </c>
      <c r="J13" s="25">
        <f t="shared" si="1"/>
        <v>0.62018192073772027</v>
      </c>
      <c r="K13" s="25">
        <f t="shared" si="2"/>
        <v>0.41765929350417574</v>
      </c>
      <c r="L13" s="22">
        <f t="shared" si="3"/>
        <v>0</v>
      </c>
      <c r="M13" s="26">
        <f>IFERROR(VLOOKUP(A13,'4 YO count'!A:AS,45,FALSE),0)</f>
        <v>10.8</v>
      </c>
      <c r="N13" s="18" t="str">
        <f>VLOOKUP(A13,Passthrough!A:H,8, FALSE)</f>
        <v>No</v>
      </c>
      <c r="O13" s="27">
        <f>SUMIF(Partner!A:A,A13,Partner!M:M)</f>
        <v>0</v>
      </c>
      <c r="P13" s="27">
        <f>SUMIF(Partner!A:A,A13,Partner!N:N)</f>
        <v>0</v>
      </c>
      <c r="Q13" s="28">
        <f>SUMIF(Partner!A:A,A13,Partner!O:O)</f>
        <v>0</v>
      </c>
      <c r="R13" s="29">
        <f t="shared" si="4"/>
        <v>76318.880000000005</v>
      </c>
      <c r="S13" s="30">
        <f t="shared" si="5"/>
        <v>0</v>
      </c>
      <c r="T13" s="31"/>
      <c r="U13" s="32">
        <f t="shared" si="6"/>
        <v>0</v>
      </c>
      <c r="V13" s="33"/>
    </row>
    <row r="14" spans="1:22" ht="13.5" customHeight="1">
      <c r="A14" s="17">
        <v>120</v>
      </c>
      <c r="B14" s="18" t="s">
        <v>38</v>
      </c>
      <c r="C14" s="19">
        <v>1023969.42</v>
      </c>
      <c r="D14" s="20">
        <v>835081.86</v>
      </c>
      <c r="E14" s="21">
        <f>VLOOKUP(A14,'3 YO attestation'!A:C,3, FALSE)</f>
        <v>389108.38</v>
      </c>
      <c r="F14" s="22">
        <f>SUMIF('3YO Ineligible Payments'!E:E,A14,'3YO Ineligible Payments'!F:F)*-1</f>
        <v>-3556.02</v>
      </c>
      <c r="G14" s="21">
        <f>SUMIF('3 YO IEP'!A:A,A14,'3 YO IEP'!B:B)</f>
        <v>168860.69000000082</v>
      </c>
      <c r="H14" s="23">
        <f>SUMIF('4 YO -SDMonthly'!A:A,A14,'4 YO -SDMonthly'!AK:AK)</f>
        <v>884721.23999999813</v>
      </c>
      <c r="I14" s="24">
        <f t="shared" si="0"/>
        <v>1439134.2899999989</v>
      </c>
      <c r="J14" s="25">
        <f t="shared" si="1"/>
        <v>0.72334517001722309</v>
      </c>
      <c r="K14" s="25">
        <f t="shared" si="2"/>
        <v>0.40544655132376789</v>
      </c>
      <c r="L14" s="22">
        <f t="shared" si="3"/>
        <v>0</v>
      </c>
      <c r="M14" s="26">
        <f>IFERROR(VLOOKUP(A14,'4 YO count'!A:AS,45,FALSE),0)</f>
        <v>122.09090909090909</v>
      </c>
      <c r="N14" s="18" t="str">
        <f>VLOOKUP(A14,Passthrough!A:H,8, FALSE)</f>
        <v>No</v>
      </c>
      <c r="O14" s="27">
        <f>SUMIF(Partner!A:A,A14,Partner!M:M)</f>
        <v>0</v>
      </c>
      <c r="P14" s="27">
        <f>SUMIF(Partner!A:A,A14,Partner!N:N)</f>
        <v>0</v>
      </c>
      <c r="Q14" s="28">
        <f>SUMIF(Partner!A:A,A14,Partner!O:O)</f>
        <v>0</v>
      </c>
      <c r="R14" s="29">
        <f t="shared" si="4"/>
        <v>1439134.2899999989</v>
      </c>
      <c r="S14" s="30">
        <f t="shared" si="5"/>
        <v>0</v>
      </c>
      <c r="T14" s="31"/>
      <c r="U14" s="32">
        <f t="shared" si="6"/>
        <v>0</v>
      </c>
      <c r="V14" s="33"/>
    </row>
    <row r="15" spans="1:22" ht="13.5" customHeight="1">
      <c r="A15" s="17">
        <v>123</v>
      </c>
      <c r="B15" s="18" t="s">
        <v>39</v>
      </c>
      <c r="C15" s="19">
        <v>698091.02</v>
      </c>
      <c r="D15" s="20">
        <v>641335.65</v>
      </c>
      <c r="E15" s="21">
        <f>VLOOKUP(A15,'3 YO attestation'!A:C,3, FALSE)</f>
        <v>196372.99</v>
      </c>
      <c r="F15" s="22">
        <f>SUMIF('3YO Ineligible Payments'!E:E,A15,'3YO Ineligible Payments'!F:F)*-1</f>
        <v>-3556.02</v>
      </c>
      <c r="G15" s="21">
        <f>SUMIF('3 YO IEP'!A:A,A15,'3 YO IEP'!B:B)</f>
        <v>109586.3600000001</v>
      </c>
      <c r="H15" s="23">
        <f>SUMIF('4 YO -SDMonthly'!A:A,A15,'4 YO -SDMonthly'!AK:AK)</f>
        <v>508901.96999999939</v>
      </c>
      <c r="I15" s="24">
        <f t="shared" si="0"/>
        <v>811305.29999999946</v>
      </c>
      <c r="J15" s="25">
        <f t="shared" si="1"/>
        <v>0.2650244844489768</v>
      </c>
      <c r="K15" s="25">
        <f t="shared" si="2"/>
        <v>0.16217696082095345</v>
      </c>
      <c r="L15" s="22">
        <f t="shared" si="3"/>
        <v>0</v>
      </c>
      <c r="M15" s="26">
        <f>IFERROR(VLOOKUP(A15,'4 YO count'!A:AS,45,FALSE),0)</f>
        <v>55.727272727272727</v>
      </c>
      <c r="N15" s="18" t="str">
        <f>VLOOKUP(A15,Passthrough!A:H,8, FALSE)</f>
        <v>Yes</v>
      </c>
      <c r="O15" s="27">
        <f>SUMIF(Partner!A:A,A15,Partner!M:M)</f>
        <v>146060</v>
      </c>
      <c r="P15" s="27">
        <f>SUMIF(Partner!A:A,A15,Partner!N:N)</f>
        <v>111443.94999999974</v>
      </c>
      <c r="Q15" s="28">
        <f>SUMIF(Partner!A:A,A15,Partner!O:O)</f>
        <v>34616.050000000265</v>
      </c>
      <c r="R15" s="29">
        <f t="shared" si="4"/>
        <v>665245.29999999946</v>
      </c>
      <c r="S15" s="30">
        <f t="shared" si="5"/>
        <v>0</v>
      </c>
      <c r="T15" s="31"/>
      <c r="U15" s="32">
        <f t="shared" si="6"/>
        <v>0</v>
      </c>
      <c r="V15" s="33"/>
    </row>
    <row r="16" spans="1:22" ht="13.5" customHeight="1">
      <c r="A16" s="17">
        <v>130</v>
      </c>
      <c r="B16" s="18" t="s">
        <v>40</v>
      </c>
      <c r="C16" s="19">
        <v>6304905.75</v>
      </c>
      <c r="D16" s="20">
        <v>3872945.14</v>
      </c>
      <c r="E16" s="21">
        <f>VLOOKUP(A16,'3 YO attestation'!A:C,3, FALSE)</f>
        <v>1359617.34</v>
      </c>
      <c r="F16" s="22">
        <f>SUMIF('3YO Ineligible Payments'!E:E,A16,'3YO Ineligible Payments'!F:F)*-1</f>
        <v>-9960.0900000000038</v>
      </c>
      <c r="G16" s="21">
        <f>SUMIF('3 YO IEP'!A:A,A16,'3 YO IEP'!B:B)</f>
        <v>1174816.3300000408</v>
      </c>
      <c r="H16" s="23">
        <f>SUMIF('4 YO -SDMonthly'!A:A,A16,'4 YO -SDMonthly'!AK:AK)</f>
        <v>6281734.7199999979</v>
      </c>
      <c r="I16" s="24">
        <f t="shared" si="0"/>
        <v>8806208.300000038</v>
      </c>
      <c r="J16" s="25">
        <f t="shared" si="1"/>
        <v>1.2737756362849066</v>
      </c>
      <c r="K16" s="25">
        <f t="shared" si="2"/>
        <v>0.39672322619573464</v>
      </c>
      <c r="L16" s="22">
        <f t="shared" si="3"/>
        <v>0</v>
      </c>
      <c r="M16" s="26">
        <f>IFERROR(VLOOKUP(A16,'4 YO count'!A:AS,45,FALSE),0)</f>
        <v>1111.75</v>
      </c>
      <c r="N16" s="18" t="str">
        <f>VLOOKUP(A16,Passthrough!A:H,8, FALSE)</f>
        <v>No</v>
      </c>
      <c r="O16" s="27">
        <f>SUMIF(Partner!A:A,A16,Partner!M:M)</f>
        <v>0</v>
      </c>
      <c r="P16" s="27">
        <f>SUMIF(Partner!A:A,A16,Partner!N:N)</f>
        <v>0</v>
      </c>
      <c r="Q16" s="28">
        <f>SUMIF(Partner!A:A,A16,Partner!O:O)</f>
        <v>0</v>
      </c>
      <c r="R16" s="29">
        <f t="shared" si="4"/>
        <v>8806208.300000038</v>
      </c>
      <c r="S16" s="30">
        <f t="shared" si="5"/>
        <v>0</v>
      </c>
      <c r="T16" s="31"/>
      <c r="U16" s="32">
        <f t="shared" si="6"/>
        <v>0</v>
      </c>
      <c r="V16" s="33"/>
    </row>
    <row r="17" spans="1:22" ht="13.5" customHeight="1">
      <c r="A17" s="17">
        <v>140</v>
      </c>
      <c r="B17" s="18" t="s">
        <v>41</v>
      </c>
      <c r="C17" s="19">
        <v>1505565.78</v>
      </c>
      <c r="D17" s="20">
        <v>864899.49</v>
      </c>
      <c r="E17" s="21">
        <f>VLOOKUP(A17,'3 YO attestation'!A:C,3, FALSE)</f>
        <v>205940.03</v>
      </c>
      <c r="F17" s="22">
        <f>SUMIF('3YO Ineligible Payments'!E:E,A17,'3YO Ineligible Payments'!F:F)*-1</f>
        <v>0</v>
      </c>
      <c r="G17" s="21">
        <f>SUMIF('3 YO IEP'!A:A,A17,'3 YO IEP'!B:B)</f>
        <v>111420.0899999996</v>
      </c>
      <c r="H17" s="23">
        <f>SUMIF('4 YO -SDMonthly'!A:A,A17,'4 YO -SDMonthly'!AK:AK)</f>
        <v>1486789.8099999996</v>
      </c>
      <c r="I17" s="24">
        <f t="shared" si="0"/>
        <v>1804149.9299999992</v>
      </c>
      <c r="J17" s="25">
        <f t="shared" si="1"/>
        <v>1.0859648443080931</v>
      </c>
      <c r="K17" s="25">
        <f t="shared" si="2"/>
        <v>0.19832022882454142</v>
      </c>
      <c r="L17" s="22">
        <f t="shared" si="3"/>
        <v>0</v>
      </c>
      <c r="M17" s="26">
        <f>IFERROR(VLOOKUP(A17,'4 YO count'!A:AS,45,FALSE),0)</f>
        <v>203.5</v>
      </c>
      <c r="N17" s="18" t="str">
        <f>VLOOKUP(A17,Passthrough!A:H,8, FALSE)</f>
        <v>Yes</v>
      </c>
      <c r="O17" s="27">
        <f>SUMIF(Partner!A:A,A17,Partner!M:M)</f>
        <v>73223.12</v>
      </c>
      <c r="P17" s="27">
        <f>SUMIF(Partner!A:A,A17,Partner!N:N)</f>
        <v>168787.39000000048</v>
      </c>
      <c r="Q17" s="28">
        <f>SUMIF(Partner!A:A,A17,Partner!O:O)</f>
        <v>0</v>
      </c>
      <c r="R17" s="29">
        <f t="shared" si="4"/>
        <v>1730926.8099999991</v>
      </c>
      <c r="S17" s="30">
        <f t="shared" si="5"/>
        <v>0</v>
      </c>
      <c r="T17" s="31"/>
      <c r="U17" s="32">
        <f t="shared" si="6"/>
        <v>0</v>
      </c>
      <c r="V17" s="33"/>
    </row>
    <row r="18" spans="1:22" ht="13.5" customHeight="1">
      <c r="A18" s="17">
        <v>170</v>
      </c>
      <c r="B18" s="18" t="s">
        <v>42</v>
      </c>
      <c r="C18" s="19">
        <v>46858.26</v>
      </c>
      <c r="D18" s="20">
        <v>40164.22</v>
      </c>
      <c r="E18" s="21">
        <f>VLOOKUP(A18,'3 YO attestation'!A:C,3, FALSE)</f>
        <v>0</v>
      </c>
      <c r="F18" s="22">
        <f>SUMIF('3YO Ineligible Payments'!E:E,A18,'3YO Ineligible Payments'!F:F)*-1</f>
        <v>0</v>
      </c>
      <c r="G18" s="21">
        <f>SUMIF('3 YO IEP'!A:A,A18,'3 YO IEP'!B:B)</f>
        <v>15177.280000000013</v>
      </c>
      <c r="H18" s="23">
        <f>SUMIF('4 YO -SDMonthly'!A:A,A18,'4 YO -SDMonthly'!AK:AK)</f>
        <v>71143.5</v>
      </c>
      <c r="I18" s="24">
        <f t="shared" si="0"/>
        <v>86320.780000000013</v>
      </c>
      <c r="J18" s="25">
        <f t="shared" si="1"/>
        <v>1.1491959759208572</v>
      </c>
      <c r="K18" s="25">
        <f t="shared" si="2"/>
        <v>0.84216784831532387</v>
      </c>
      <c r="L18" s="22">
        <f t="shared" si="3"/>
        <v>0</v>
      </c>
      <c r="M18" s="26">
        <f>IFERROR(VLOOKUP(A18,'4 YO count'!A:AS,45,FALSE),0)</f>
        <v>15</v>
      </c>
      <c r="N18" s="18" t="str">
        <f>VLOOKUP(A18,Passthrough!A:H,8, FALSE)</f>
        <v>No</v>
      </c>
      <c r="O18" s="27">
        <f>SUMIF(Partner!A:A,A18,Partner!M:M)</f>
        <v>0</v>
      </c>
      <c r="P18" s="27">
        <f>SUMIF(Partner!A:A,A18,Partner!N:N)</f>
        <v>0</v>
      </c>
      <c r="Q18" s="28">
        <f>SUMIF(Partner!A:A,A18,Partner!O:O)</f>
        <v>0</v>
      </c>
      <c r="R18" s="29">
        <f t="shared" si="4"/>
        <v>86320.780000000013</v>
      </c>
      <c r="S18" s="30">
        <f t="shared" si="5"/>
        <v>0</v>
      </c>
      <c r="T18" s="31"/>
      <c r="U18" s="32">
        <f t="shared" si="6"/>
        <v>0</v>
      </c>
      <c r="V18" s="33"/>
    </row>
    <row r="19" spans="1:22" ht="13.5" customHeight="1">
      <c r="A19" s="17">
        <v>180</v>
      </c>
      <c r="B19" s="18" t="s">
        <v>43</v>
      </c>
      <c r="C19" s="19">
        <v>11725436.810000001</v>
      </c>
      <c r="D19" s="20">
        <v>9722017.8100000005</v>
      </c>
      <c r="E19" s="21">
        <f>VLOOKUP(A19,'3 YO attestation'!A:C,3, FALSE)</f>
        <v>2558801.44</v>
      </c>
      <c r="F19" s="22">
        <f>SUMIF('3YO Ineligible Payments'!E:E,A19,'3YO Ineligible Payments'!F:F)*-1</f>
        <v>-50969.619999999901</v>
      </c>
      <c r="G19" s="21">
        <f>SUMIF('3 YO IEP'!A:A,A19,'3 YO IEP'!B:B)</f>
        <v>1214057.3600000392</v>
      </c>
      <c r="H19" s="23">
        <f>SUMIF('4 YO -SDMonthly'!A:A,A19,'4 YO -SDMonthly'!AK:AK)</f>
        <v>7953424.2100000558</v>
      </c>
      <c r="I19" s="24">
        <f t="shared" si="0"/>
        <v>11675313.390000094</v>
      </c>
      <c r="J19" s="25">
        <f t="shared" si="1"/>
        <v>0.20091462679598743</v>
      </c>
      <c r="K19" s="25">
        <f t="shared" si="2"/>
        <v>-4.2747592957184501E-3</v>
      </c>
      <c r="L19" s="22">
        <f t="shared" si="3"/>
        <v>0</v>
      </c>
      <c r="M19" s="26">
        <f>IFERROR(VLOOKUP(A19,'4 YO count'!A:AS,45,FALSE),0)</f>
        <v>869.07692307692309</v>
      </c>
      <c r="N19" s="18" t="str">
        <f>VLOOKUP(A19,Passthrough!A:H,8, FALSE)</f>
        <v>Yes</v>
      </c>
      <c r="O19" s="27">
        <f>SUMIF(Partner!A:A,A19,Partner!M:M)</f>
        <v>1316349</v>
      </c>
      <c r="P19" s="27">
        <f>SUMIF(Partner!A:A,A19,Partner!N:N)</f>
        <v>790068.00000000314</v>
      </c>
      <c r="Q19" s="28">
        <f>SUMIF(Partner!A:A,A19,Partner!O:O)</f>
        <v>570339.98999999894</v>
      </c>
      <c r="R19" s="29">
        <f t="shared" si="4"/>
        <v>10358964.390000094</v>
      </c>
      <c r="S19" s="30">
        <f t="shared" si="5"/>
        <v>0</v>
      </c>
      <c r="T19" s="31"/>
      <c r="U19" s="32">
        <f t="shared" si="6"/>
        <v>0</v>
      </c>
      <c r="V19" s="33"/>
    </row>
    <row r="20" spans="1:22" ht="13.5" customHeight="1">
      <c r="A20" s="17">
        <v>190</v>
      </c>
      <c r="B20" s="18" t="s">
        <v>44</v>
      </c>
      <c r="C20" s="19">
        <v>128375.06</v>
      </c>
      <c r="D20" s="20">
        <v>91696.47</v>
      </c>
      <c r="E20" s="21">
        <f>VLOOKUP(A20,'3 YO attestation'!A:C,3, FALSE)</f>
        <v>30660.17</v>
      </c>
      <c r="F20" s="22">
        <f>SUMIF('3YO Ineligible Payments'!E:E,A20,'3YO Ineligible Payments'!F:F)*-1</f>
        <v>0</v>
      </c>
      <c r="G20" s="21">
        <f>SUMIF('3 YO IEP'!A:A,A20,'3 YO IEP'!B:B)</f>
        <v>11857.250000000007</v>
      </c>
      <c r="H20" s="23">
        <f>SUMIF('4 YO -SDMonthly'!A:A,A20,'4 YO -SDMonthly'!AK:AK)</f>
        <v>74226.39</v>
      </c>
      <c r="I20" s="24">
        <f t="shared" si="0"/>
        <v>116743.81</v>
      </c>
      <c r="J20" s="25">
        <f t="shared" si="1"/>
        <v>0.27315489898357043</v>
      </c>
      <c r="K20" s="25">
        <f t="shared" si="2"/>
        <v>-9.0603657750968139E-2</v>
      </c>
      <c r="L20" s="22">
        <f t="shared" si="3"/>
        <v>0</v>
      </c>
      <c r="M20" s="26">
        <f>IFERROR(VLOOKUP(A20,'4 YO count'!A:AS,45,FALSE),0)</f>
        <v>15.7</v>
      </c>
      <c r="N20" s="18" t="str">
        <f>VLOOKUP(A20,Passthrough!A:H,8, FALSE)</f>
        <v>No</v>
      </c>
      <c r="O20" s="27">
        <f>SUMIF(Partner!A:A,A20,Partner!M:M)</f>
        <v>0</v>
      </c>
      <c r="P20" s="27">
        <f>SUMIF(Partner!A:A,A20,Partner!N:N)</f>
        <v>0</v>
      </c>
      <c r="Q20" s="28">
        <f>SUMIF(Partner!A:A,A20,Partner!O:O)</f>
        <v>0</v>
      </c>
      <c r="R20" s="29">
        <f t="shared" si="4"/>
        <v>116743.81</v>
      </c>
      <c r="S20" s="30">
        <f t="shared" si="5"/>
        <v>0</v>
      </c>
      <c r="T20" s="31"/>
      <c r="U20" s="35">
        <f t="shared" si="6"/>
        <v>11631.25</v>
      </c>
      <c r="V20" s="33"/>
    </row>
    <row r="21" spans="1:22" ht="13.5" customHeight="1">
      <c r="A21" s="17">
        <v>220</v>
      </c>
      <c r="B21" s="18" t="s">
        <v>45</v>
      </c>
      <c r="C21" s="19">
        <v>416181.97</v>
      </c>
      <c r="D21" s="20">
        <v>367788.72</v>
      </c>
      <c r="E21" s="21">
        <f>VLOOKUP(A21,'3 YO attestation'!A:C,3, FALSE)</f>
        <v>91958.1</v>
      </c>
      <c r="F21" s="22">
        <f>SUMIF('3YO Ineligible Payments'!E:E,A21,'3YO Ineligible Payments'!F:F)*-1</f>
        <v>0</v>
      </c>
      <c r="G21" s="21">
        <f>SUMIF('3 YO IEP'!A:A,A21,'3 YO IEP'!B:B)</f>
        <v>17532</v>
      </c>
      <c r="H21" s="23">
        <f>SUMIF('4 YO -SDMonthly'!A:A,A21,'4 YO -SDMonthly'!AK:AK)</f>
        <v>0</v>
      </c>
      <c r="I21" s="24">
        <f t="shared" si="0"/>
        <v>109490.1</v>
      </c>
      <c r="J21" s="25">
        <f t="shared" si="1"/>
        <v>-0.70230163665704592</v>
      </c>
      <c r="K21" s="25">
        <f t="shared" si="2"/>
        <v>-0.73691772375434716</v>
      </c>
      <c r="L21" s="22">
        <f t="shared" si="3"/>
        <v>258298.61999999997</v>
      </c>
      <c r="M21" s="26">
        <f>IFERROR(VLOOKUP(A21,'4 YO count'!A:AS,45,FALSE),0)</f>
        <v>0</v>
      </c>
      <c r="N21" s="18" t="str">
        <f>VLOOKUP(A21,Passthrough!A:H,8, FALSE)</f>
        <v>Yes</v>
      </c>
      <c r="O21" s="27">
        <f>SUMIF(Partner!A:A,A21,Partner!M:M)</f>
        <v>343421.37</v>
      </c>
      <c r="P21" s="27">
        <f>SUMIF(Partner!A:A,A21,Partner!N:N)</f>
        <v>264697.76999999979</v>
      </c>
      <c r="Q21" s="28">
        <f>SUMIF(Partner!A:A,A21,Partner!O:O)</f>
        <v>81871.55</v>
      </c>
      <c r="R21" s="29">
        <f t="shared" si="4"/>
        <v>0</v>
      </c>
      <c r="S21" s="30">
        <f t="shared" si="5"/>
        <v>0</v>
      </c>
      <c r="T21" s="31"/>
      <c r="U21" s="32">
        <f t="shared" si="6"/>
        <v>0</v>
      </c>
      <c r="V21" s="33"/>
    </row>
    <row r="22" spans="1:22" ht="13.5" customHeight="1">
      <c r="A22" s="17">
        <v>230</v>
      </c>
      <c r="B22" s="18" t="s">
        <v>46</v>
      </c>
      <c r="C22" s="19">
        <v>96020.33</v>
      </c>
      <c r="D22" s="20">
        <v>56011.86</v>
      </c>
      <c r="E22" s="21">
        <f>VLOOKUP(A22,'3 YO attestation'!A:C,3, FALSE)</f>
        <v>0</v>
      </c>
      <c r="F22" s="22">
        <f>SUMIF('3YO Ineligible Payments'!E:E,A22,'3YO Ineligible Payments'!F:F)*-1</f>
        <v>0</v>
      </c>
      <c r="G22" s="21">
        <f>SUMIF('3 YO IEP'!A:A,A22,'3 YO IEP'!B:B)</f>
        <v>3150.2999999999997</v>
      </c>
      <c r="H22" s="23">
        <f>SUMIF('4 YO -SDMonthly'!A:A,A22,'4 YO -SDMonthly'!AK:AK)</f>
        <v>64141.079999999987</v>
      </c>
      <c r="I22" s="24">
        <f t="shared" si="0"/>
        <v>67291.37999999999</v>
      </c>
      <c r="J22" s="25">
        <f t="shared" si="1"/>
        <v>0.20137735115384472</v>
      </c>
      <c r="K22" s="25">
        <f t="shared" si="2"/>
        <v>-0.29919653473384245</v>
      </c>
      <c r="L22" s="22">
        <f t="shared" si="3"/>
        <v>0</v>
      </c>
      <c r="M22" s="26">
        <f>IFERROR(VLOOKUP(A22,'4 YO count'!A:AS,45,FALSE),0)</f>
        <v>10.3</v>
      </c>
      <c r="N22" s="18" t="str">
        <f>VLOOKUP(A22,Passthrough!A:H,8, FALSE)</f>
        <v>No</v>
      </c>
      <c r="O22" s="27">
        <f>SUMIF(Partner!A:A,A22,Partner!M:M)</f>
        <v>0</v>
      </c>
      <c r="P22" s="27">
        <f>SUMIF(Partner!A:A,A22,Partner!N:N)</f>
        <v>0</v>
      </c>
      <c r="Q22" s="28">
        <f>SUMIF(Partner!A:A,A22,Partner!O:O)</f>
        <v>0</v>
      </c>
      <c r="R22" s="29">
        <f t="shared" si="4"/>
        <v>67291.37999999999</v>
      </c>
      <c r="S22" s="30">
        <f t="shared" si="5"/>
        <v>0</v>
      </c>
      <c r="T22" s="31"/>
      <c r="U22" s="35">
        <f t="shared" si="6"/>
        <v>28728.950000000012</v>
      </c>
      <c r="V22" s="33"/>
    </row>
    <row r="23" spans="1:22" ht="13.5" customHeight="1">
      <c r="A23" s="17">
        <v>240</v>
      </c>
      <c r="B23" s="18" t="s">
        <v>47</v>
      </c>
      <c r="C23" s="19">
        <v>77669.350000000006</v>
      </c>
      <c r="D23" s="20">
        <v>67960.679999999993</v>
      </c>
      <c r="E23" s="21">
        <f>VLOOKUP(A23,'3 YO attestation'!A:C,3, FALSE)</f>
        <v>15533.82</v>
      </c>
      <c r="F23" s="22">
        <f>SUMIF('3YO Ineligible Payments'!E:E,A23,'3YO Ineligible Payments'!F:F)*-1</f>
        <v>0</v>
      </c>
      <c r="G23" s="21">
        <f>SUMIF('3 YO IEP'!A:A,A23,'3 YO IEP'!B:B)</f>
        <v>5042.0999999999995</v>
      </c>
      <c r="H23" s="23">
        <f>SUMIF('4 YO -SDMonthly'!A:A,A23,'4 YO -SDMonthly'!AK:AK)</f>
        <v>40323.839999999997</v>
      </c>
      <c r="I23" s="24">
        <f t="shared" si="0"/>
        <v>60899.759999999995</v>
      </c>
      <c r="J23" s="25">
        <f t="shared" si="1"/>
        <v>-0.10389713581441502</v>
      </c>
      <c r="K23" s="25">
        <f t="shared" si="2"/>
        <v>-0.21591000825937143</v>
      </c>
      <c r="L23" s="22">
        <f t="shared" si="3"/>
        <v>7060.9199999999983</v>
      </c>
      <c r="M23" s="26">
        <f>IFERROR(VLOOKUP(A23,'4 YO count'!A:AS,45,FALSE),0)</f>
        <v>6.4</v>
      </c>
      <c r="N23" s="18" t="str">
        <f>VLOOKUP(A23,Passthrough!A:H,8, FALSE)</f>
        <v>No</v>
      </c>
      <c r="O23" s="27">
        <f>SUMIF(Partner!A:A,A23,Partner!M:M)</f>
        <v>0</v>
      </c>
      <c r="P23" s="27">
        <f>SUMIF(Partner!A:A,A23,Partner!N:N)</f>
        <v>0</v>
      </c>
      <c r="Q23" s="28">
        <f>SUMIF(Partner!A:A,A23,Partner!O:O)</f>
        <v>0</v>
      </c>
      <c r="R23" s="29">
        <f t="shared" si="4"/>
        <v>60899.759999999995</v>
      </c>
      <c r="S23" s="30">
        <f t="shared" si="5"/>
        <v>7060.9199999999983</v>
      </c>
      <c r="T23" s="31"/>
      <c r="U23" s="35">
        <f t="shared" si="6"/>
        <v>9708.6700000000128</v>
      </c>
      <c r="V23" s="33"/>
    </row>
    <row r="24" spans="1:22" ht="13.5" customHeight="1">
      <c r="A24" s="17">
        <v>250</v>
      </c>
      <c r="B24" s="18" t="s">
        <v>48</v>
      </c>
      <c r="C24" s="19">
        <v>190841.04</v>
      </c>
      <c r="D24" s="20">
        <v>120865.99</v>
      </c>
      <c r="E24" s="21">
        <f>VLOOKUP(A24,'3 YO attestation'!A:C,3, FALSE)</f>
        <v>19084.05</v>
      </c>
      <c r="F24" s="22">
        <f>SUMIF('3YO Ineligible Payments'!E:E,A24,'3YO Ineligible Payments'!F:F)*-1</f>
        <v>0</v>
      </c>
      <c r="G24" s="21">
        <f>SUMIF('3 YO IEP'!A:A,A24,'3 YO IEP'!B:B)</f>
        <v>29244.179999999964</v>
      </c>
      <c r="H24" s="23">
        <f>SUMIF('4 YO -SDMonthly'!A:A,A24,'4 YO -SDMonthly'!AK:AK)</f>
        <v>126390.35999999994</v>
      </c>
      <c r="I24" s="24">
        <f t="shared" si="0"/>
        <v>174718.58999999991</v>
      </c>
      <c r="J24" s="25">
        <f t="shared" si="1"/>
        <v>0.44555627269507248</v>
      </c>
      <c r="K24" s="25">
        <f t="shared" si="2"/>
        <v>-8.4481042442443713E-2</v>
      </c>
      <c r="L24" s="22">
        <f t="shared" si="3"/>
        <v>0</v>
      </c>
      <c r="M24" s="26">
        <f>IFERROR(VLOOKUP(A24,'4 YO count'!A:AS,45,FALSE),0)</f>
        <v>18.363636363636363</v>
      </c>
      <c r="N24" s="18" t="str">
        <f>VLOOKUP(A24,Passthrough!A:H,8, FALSE)</f>
        <v>No</v>
      </c>
      <c r="O24" s="27">
        <f>SUMIF(Partner!A:A,A24,Partner!M:M)</f>
        <v>0</v>
      </c>
      <c r="P24" s="27">
        <f>SUMIF(Partner!A:A,A24,Partner!N:N)</f>
        <v>0</v>
      </c>
      <c r="Q24" s="28">
        <f>SUMIF(Partner!A:A,A24,Partner!O:O)</f>
        <v>0</v>
      </c>
      <c r="R24" s="29">
        <f t="shared" si="4"/>
        <v>174718.58999999991</v>
      </c>
      <c r="S24" s="30">
        <f t="shared" si="5"/>
        <v>0</v>
      </c>
      <c r="T24" s="31"/>
      <c r="U24" s="35">
        <f t="shared" si="6"/>
        <v>16122.450000000099</v>
      </c>
      <c r="V24" s="33"/>
    </row>
    <row r="25" spans="1:22" ht="13.5" customHeight="1">
      <c r="A25" s="17">
        <v>260</v>
      </c>
      <c r="B25" s="18" t="s">
        <v>49</v>
      </c>
      <c r="C25" s="19">
        <v>41917.08</v>
      </c>
      <c r="D25" s="20">
        <v>33533.660000000003</v>
      </c>
      <c r="E25" s="21">
        <f>VLOOKUP(A25,'3 YO attestation'!A:C,3, FALSE)</f>
        <v>14754.77</v>
      </c>
      <c r="F25" s="22">
        <f>SUMIF('3YO Ineligible Payments'!E:E,A25,'3YO Ineligible Payments'!F:F)*-1</f>
        <v>0</v>
      </c>
      <c r="G25" s="21">
        <f>SUMIF('3 YO IEP'!A:A,A25,'3 YO IEP'!B:B)</f>
        <v>0</v>
      </c>
      <c r="H25" s="23">
        <f>SUMIF('4 YO -SDMonthly'!A:A,A25,'4 YO -SDMonthly'!AK:AK)</f>
        <v>2520.2399999999998</v>
      </c>
      <c r="I25" s="24">
        <f t="shared" si="0"/>
        <v>17275.010000000002</v>
      </c>
      <c r="J25" s="25">
        <f t="shared" si="1"/>
        <v>-0.48484567446559668</v>
      </c>
      <c r="K25" s="25">
        <f t="shared" si="2"/>
        <v>-0.58787658873184867</v>
      </c>
      <c r="L25" s="22">
        <f t="shared" si="3"/>
        <v>16258.650000000001</v>
      </c>
      <c r="M25" s="26">
        <f>IFERROR(VLOOKUP(A25,'4 YO count'!A:AS,45,FALSE),0)</f>
        <v>1</v>
      </c>
      <c r="N25" s="18" t="str">
        <f>VLOOKUP(A25,Passthrough!A:H,8, FALSE)</f>
        <v>No</v>
      </c>
      <c r="O25" s="27">
        <f>SUMIF(Partner!A:A,A25,Partner!M:M)</f>
        <v>0</v>
      </c>
      <c r="P25" s="27">
        <f>SUMIF(Partner!A:A,A25,Partner!N:N)</f>
        <v>0</v>
      </c>
      <c r="Q25" s="28">
        <f>SUMIF(Partner!A:A,A25,Partner!O:O)</f>
        <v>0</v>
      </c>
      <c r="R25" s="29">
        <f t="shared" si="4"/>
        <v>17275.010000000002</v>
      </c>
      <c r="S25" s="30">
        <f t="shared" si="5"/>
        <v>16258.650000000001</v>
      </c>
      <c r="T25" s="31"/>
      <c r="U25" s="35">
        <f t="shared" si="6"/>
        <v>8383.4199999999983</v>
      </c>
      <c r="V25" s="33"/>
    </row>
    <row r="26" spans="1:22" ht="13.5" customHeight="1">
      <c r="A26" s="17">
        <v>270</v>
      </c>
      <c r="B26" s="18" t="s">
        <v>50</v>
      </c>
      <c r="C26" s="19">
        <v>9425.8799999999992</v>
      </c>
      <c r="D26" s="20">
        <v>9425.8799999999992</v>
      </c>
      <c r="E26" s="21">
        <f>VLOOKUP(A26,'3 YO attestation'!A:C,3, FALSE)</f>
        <v>3204.79</v>
      </c>
      <c r="F26" s="22">
        <f>SUMIF('3YO Ineligible Payments'!E:E,A26,'3YO Ineligible Payments'!F:F)*-1</f>
        <v>0</v>
      </c>
      <c r="G26" s="21">
        <f>SUMIF('3 YO IEP'!A:A,A26,'3 YO IEP'!B:B)</f>
        <v>5042.0999999999995</v>
      </c>
      <c r="H26" s="23">
        <f>SUMIF('4 YO -SDMonthly'!A:A,A26,'4 YO -SDMonthly'!AK:AK)</f>
        <v>14491.379999999997</v>
      </c>
      <c r="I26" s="24">
        <f t="shared" si="0"/>
        <v>22738.269999999997</v>
      </c>
      <c r="J26" s="25">
        <f t="shared" si="1"/>
        <v>1.4123233056223927</v>
      </c>
      <c r="K26" s="25">
        <f t="shared" si="2"/>
        <v>1.4123233056223927</v>
      </c>
      <c r="L26" s="22">
        <f t="shared" si="3"/>
        <v>0</v>
      </c>
      <c r="M26" s="26">
        <f>IFERROR(VLOOKUP(A26,'4 YO count'!A:AS,45,FALSE),0)</f>
        <v>2.0909090909090908</v>
      </c>
      <c r="N26" s="18" t="str">
        <f>VLOOKUP(A26,Passthrough!A:H,8, FALSE)</f>
        <v>No</v>
      </c>
      <c r="O26" s="27">
        <f>SUMIF(Partner!A:A,A26,Partner!M:M)</f>
        <v>0</v>
      </c>
      <c r="P26" s="27">
        <f>SUMIF(Partner!A:A,A26,Partner!N:N)</f>
        <v>0</v>
      </c>
      <c r="Q26" s="28">
        <f>SUMIF(Partner!A:A,A26,Partner!O:O)</f>
        <v>0</v>
      </c>
      <c r="R26" s="29">
        <f t="shared" si="4"/>
        <v>22738.269999999997</v>
      </c>
      <c r="S26" s="30">
        <f t="shared" si="5"/>
        <v>0</v>
      </c>
      <c r="T26" s="31"/>
      <c r="U26" s="32">
        <f t="shared" si="6"/>
        <v>0</v>
      </c>
      <c r="V26" s="33"/>
    </row>
    <row r="27" spans="1:22" ht="13.5" customHeight="1">
      <c r="A27" s="17">
        <v>290</v>
      </c>
      <c r="B27" s="18" t="s">
        <v>51</v>
      </c>
      <c r="C27" s="19">
        <v>276212.39</v>
      </c>
      <c r="D27" s="20">
        <v>256829.07</v>
      </c>
      <c r="E27" s="21">
        <f>VLOOKUP(A27,'3 YO attestation'!A:C,3, FALSE)</f>
        <v>64343.79</v>
      </c>
      <c r="F27" s="22">
        <f>SUMIF('3YO Ineligible Payments'!E:E,A27,'3YO Ineligible Payments'!F:F)*-1</f>
        <v>0</v>
      </c>
      <c r="G27" s="21">
        <f>SUMIF('3 YO IEP'!A:A,A27,'3 YO IEP'!B:B)</f>
        <v>14087.309999999992</v>
      </c>
      <c r="H27" s="23">
        <f>SUMIF('4 YO -SDMonthly'!A:A,A27,'4 YO -SDMonthly'!AK:AK)</f>
        <v>169719.78000000003</v>
      </c>
      <c r="I27" s="24">
        <f t="shared" si="0"/>
        <v>248150.88</v>
      </c>
      <c r="J27" s="25">
        <f t="shared" si="1"/>
        <v>-3.3789749735105928E-2</v>
      </c>
      <c r="K27" s="25">
        <f t="shared" si="2"/>
        <v>-0.10159395818558323</v>
      </c>
      <c r="L27" s="22">
        <f t="shared" si="3"/>
        <v>8678.1900000000023</v>
      </c>
      <c r="M27" s="26">
        <f>IFERROR(VLOOKUP(A27,'4 YO count'!A:AS,45,FALSE),0)</f>
        <v>23.1</v>
      </c>
      <c r="N27" s="18" t="str">
        <f>VLOOKUP(A27,Passthrough!A:H,8, FALSE)</f>
        <v>No</v>
      </c>
      <c r="O27" s="27">
        <f>SUMIF(Partner!A:A,A27,Partner!M:M)</f>
        <v>0</v>
      </c>
      <c r="P27" s="27">
        <f>SUMIF(Partner!A:A,A27,Partner!N:N)</f>
        <v>0</v>
      </c>
      <c r="Q27" s="28">
        <f>SUMIF(Partner!A:A,A27,Partner!O:O)</f>
        <v>0</v>
      </c>
      <c r="R27" s="29">
        <f t="shared" si="4"/>
        <v>248150.88</v>
      </c>
      <c r="S27" s="30">
        <f t="shared" si="5"/>
        <v>8678.1900000000023</v>
      </c>
      <c r="T27" s="31"/>
      <c r="U27" s="35">
        <f t="shared" si="6"/>
        <v>19383.320000000007</v>
      </c>
      <c r="V27" s="33"/>
    </row>
    <row r="28" spans="1:22" ht="13.5" customHeight="1">
      <c r="A28" s="17">
        <v>310</v>
      </c>
      <c r="B28" s="18" t="s">
        <v>52</v>
      </c>
      <c r="C28" s="19">
        <v>119834.47</v>
      </c>
      <c r="D28" s="20">
        <v>73232.179999999993</v>
      </c>
      <c r="E28" s="21">
        <f>VLOOKUP(A28,'3 YO attestation'!A:C,3, FALSE)</f>
        <v>39944.699999999997</v>
      </c>
      <c r="F28" s="22">
        <f>SUMIF('3YO Ineligible Payments'!E:E,A28,'3YO Ineligible Payments'!F:F)*-1</f>
        <v>0</v>
      </c>
      <c r="G28" s="21">
        <f>SUMIF('3 YO IEP'!A:A,A28,'3 YO IEP'!B:B)</f>
        <v>21747.199999999993</v>
      </c>
      <c r="H28" s="23">
        <f>SUMIF('4 YO -SDMonthly'!A:A,A28,'4 YO -SDMonthly'!AK:AK)</f>
        <v>68320.839999999982</v>
      </c>
      <c r="I28" s="24">
        <f t="shared" si="0"/>
        <v>130012.73999999998</v>
      </c>
      <c r="J28" s="25">
        <f t="shared" si="1"/>
        <v>0.77534985302909165</v>
      </c>
      <c r="K28" s="25">
        <f t="shared" si="2"/>
        <v>8.4936078909515558E-2</v>
      </c>
      <c r="L28" s="22">
        <f t="shared" si="3"/>
        <v>0</v>
      </c>
      <c r="M28" s="26">
        <f>IFERROR(VLOOKUP(A28,'4 YO count'!A:AS,45,FALSE),0)</f>
        <v>9</v>
      </c>
      <c r="N28" s="18" t="str">
        <f>VLOOKUP(A28,Passthrough!A:H,8, FALSE)</f>
        <v>No</v>
      </c>
      <c r="O28" s="27">
        <f>SUMIF(Partner!A:A,A28,Partner!M:M)</f>
        <v>0</v>
      </c>
      <c r="P28" s="27">
        <f>SUMIF(Partner!A:A,A28,Partner!N:N)</f>
        <v>0</v>
      </c>
      <c r="Q28" s="28">
        <f>SUMIF(Partner!A:A,A28,Partner!O:O)</f>
        <v>0</v>
      </c>
      <c r="R28" s="29">
        <f t="shared" si="4"/>
        <v>130012.73999999998</v>
      </c>
      <c r="S28" s="30">
        <f t="shared" si="5"/>
        <v>0</v>
      </c>
      <c r="T28" s="31"/>
      <c r="U28" s="32">
        <f t="shared" si="6"/>
        <v>0</v>
      </c>
      <c r="V28" s="33"/>
    </row>
    <row r="29" spans="1:22" ht="13.5" customHeight="1">
      <c r="A29" s="17">
        <v>470</v>
      </c>
      <c r="B29" s="18" t="s">
        <v>53</v>
      </c>
      <c r="C29" s="19">
        <v>4159449.13</v>
      </c>
      <c r="D29" s="20">
        <v>2331171.4900000002</v>
      </c>
      <c r="E29" s="21">
        <f>VLOOKUP(A29,'3 YO attestation'!A:C,3, FALSE)</f>
        <v>357212.15999999997</v>
      </c>
      <c r="F29" s="22">
        <f>SUMIF('3YO Ineligible Payments'!E:E,A29,'3YO Ineligible Payments'!F:F)*-1</f>
        <v>-484.22</v>
      </c>
      <c r="G29" s="21">
        <f>SUMIF('3 YO IEP'!A:A,A29,'3 YO IEP'!B:B)</f>
        <v>627064.89999997953</v>
      </c>
      <c r="H29" s="23">
        <f>SUMIF('4 YO -SDMonthly'!A:A,A29,'4 YO -SDMonthly'!AK:AK)</f>
        <v>5051773.0499999151</v>
      </c>
      <c r="I29" s="24">
        <f t="shared" si="0"/>
        <v>6035565.8899998944</v>
      </c>
      <c r="J29" s="25">
        <f t="shared" si="1"/>
        <v>1.5890698800541241</v>
      </c>
      <c r="K29" s="25">
        <f t="shared" si="2"/>
        <v>0.45104933402560798</v>
      </c>
      <c r="L29" s="22">
        <f t="shared" si="3"/>
        <v>0</v>
      </c>
      <c r="M29" s="26">
        <f>IFERROR(VLOOKUP(A29,'4 YO count'!A:AS,45,FALSE),0)</f>
        <v>798.5</v>
      </c>
      <c r="N29" s="18" t="str">
        <f>VLOOKUP(A29,Passthrough!A:H,8, FALSE)</f>
        <v>No</v>
      </c>
      <c r="O29" s="27">
        <f>SUMIF(Partner!A:A,A29,Partner!M:M)</f>
        <v>0</v>
      </c>
      <c r="P29" s="27">
        <f>SUMIF(Partner!A:A,A29,Partner!N:N)</f>
        <v>0</v>
      </c>
      <c r="Q29" s="28">
        <f>SUMIF(Partner!A:A,A29,Partner!O:O)</f>
        <v>0</v>
      </c>
      <c r="R29" s="29">
        <f t="shared" si="4"/>
        <v>6035565.8899998944</v>
      </c>
      <c r="S29" s="30">
        <f t="shared" si="5"/>
        <v>0</v>
      </c>
      <c r="T29" s="31"/>
      <c r="U29" s="32">
        <f t="shared" si="6"/>
        <v>0</v>
      </c>
      <c r="V29" s="33"/>
    </row>
    <row r="30" spans="1:22" ht="13.5" customHeight="1">
      <c r="A30" s="17">
        <v>480</v>
      </c>
      <c r="B30" s="18" t="s">
        <v>54</v>
      </c>
      <c r="C30" s="19">
        <v>3581162.69</v>
      </c>
      <c r="D30" s="20">
        <v>2275035.71</v>
      </c>
      <c r="E30" s="21">
        <f>VLOOKUP(A30,'3 YO attestation'!A:C,3, FALSE)</f>
        <v>907000</v>
      </c>
      <c r="F30" s="22">
        <f>SUMIF('3YO Ineligible Payments'!E:E,A30,'3YO Ineligible Payments'!F:F)*-1</f>
        <v>-4842.2000000000016</v>
      </c>
      <c r="G30" s="21">
        <f>SUMIF('3 YO IEP'!A:A,A30,'3 YO IEP'!B:B)+293761.22</f>
        <v>1043385.469999973</v>
      </c>
      <c r="H30" s="23">
        <f>SUMIF('4 YO -SDMonthly'!A:A,A30,'4 YO -SDMonthly'!AK:AK)</f>
        <v>4305507.050000011</v>
      </c>
      <c r="I30" s="24">
        <f t="shared" si="0"/>
        <v>6251050.3199999835</v>
      </c>
      <c r="J30" s="25">
        <f t="shared" si="1"/>
        <v>1.7476712969925134</v>
      </c>
      <c r="K30" s="25">
        <f t="shared" si="2"/>
        <v>0.74553653690611399</v>
      </c>
      <c r="L30" s="22">
        <f t="shared" si="3"/>
        <v>0</v>
      </c>
      <c r="M30" s="26">
        <f>IFERROR(VLOOKUP(A30,'4 YO count'!A:AS,45,FALSE),0)</f>
        <v>453.35714285714283</v>
      </c>
      <c r="N30" s="18" t="str">
        <f>VLOOKUP(A30,Passthrough!A:H,8, FALSE)</f>
        <v>Yes</v>
      </c>
      <c r="O30" s="27">
        <f>SUMIF(Partner!A:A,A30,Partner!M:M)</f>
        <v>425585</v>
      </c>
      <c r="P30" s="27">
        <f>SUMIF(Partner!A:A,A30,Partner!N:N)</f>
        <v>406301.90000000008</v>
      </c>
      <c r="Q30" s="28">
        <f>SUMIF(Partner!A:A,A30,Partner!O:O)</f>
        <v>78458.619999999864</v>
      </c>
      <c r="R30" s="29">
        <f t="shared" si="4"/>
        <v>5825465.3199999835</v>
      </c>
      <c r="S30" s="30">
        <f t="shared" si="5"/>
        <v>0</v>
      </c>
      <c r="T30" s="31"/>
      <c r="U30" s="32">
        <f t="shared" si="6"/>
        <v>0</v>
      </c>
      <c r="V30" s="34"/>
    </row>
    <row r="31" spans="1:22" ht="13.5" customHeight="1">
      <c r="A31" s="17">
        <v>490</v>
      </c>
      <c r="B31" s="18" t="s">
        <v>55</v>
      </c>
      <c r="C31" s="19">
        <v>535685.64</v>
      </c>
      <c r="D31" s="20">
        <v>468121.68</v>
      </c>
      <c r="E31" s="21">
        <f>VLOOKUP(A31,'3 YO attestation'!A:C,3, FALSE)</f>
        <v>153466.32</v>
      </c>
      <c r="F31" s="22">
        <f>SUMIF('3YO Ineligible Payments'!E:E,A31,'3YO Ineligible Payments'!F:F)*-1</f>
        <v>0</v>
      </c>
      <c r="G31" s="21">
        <f>SUMIF('3 YO IEP'!A:A,A31,'3 YO IEP'!B:B)</f>
        <v>10600.800000000003</v>
      </c>
      <c r="H31" s="23">
        <f>SUMIF('4 YO -SDMonthly'!A:A,A31,'4 YO -SDMonthly'!AK:AK)</f>
        <v>294990.79999999993</v>
      </c>
      <c r="I31" s="24">
        <f t="shared" si="0"/>
        <v>459057.91999999993</v>
      </c>
      <c r="J31" s="25">
        <f t="shared" si="1"/>
        <v>-1.9361974433655942E-2</v>
      </c>
      <c r="K31" s="25">
        <f t="shared" si="2"/>
        <v>-0.14304605962556713</v>
      </c>
      <c r="L31" s="22">
        <f t="shared" si="3"/>
        <v>9063.7600000000675</v>
      </c>
      <c r="M31" s="26">
        <f>IFERROR(VLOOKUP(A31,'4 YO count'!A:AS,45,FALSE),0)</f>
        <v>44.6</v>
      </c>
      <c r="N31" s="18" t="str">
        <f>VLOOKUP(A31,Passthrough!A:H,8, FALSE)</f>
        <v>No</v>
      </c>
      <c r="O31" s="27">
        <f>SUMIF(Partner!A:A,A31,Partner!M:M)</f>
        <v>0</v>
      </c>
      <c r="P31" s="27">
        <f>SUMIF(Partner!A:A,A31,Partner!N:N)</f>
        <v>0</v>
      </c>
      <c r="Q31" s="28">
        <f>SUMIF(Partner!A:A,A31,Partner!O:O)</f>
        <v>0</v>
      </c>
      <c r="R31" s="29">
        <f t="shared" si="4"/>
        <v>459057.91999999993</v>
      </c>
      <c r="S31" s="30">
        <f t="shared" si="5"/>
        <v>9063.7600000000675</v>
      </c>
      <c r="T31" s="31"/>
      <c r="U31" s="35">
        <f t="shared" si="6"/>
        <v>67563.960000000021</v>
      </c>
      <c r="V31" s="33"/>
    </row>
    <row r="32" spans="1:22" ht="13.5" customHeight="1">
      <c r="A32" s="17">
        <v>500</v>
      </c>
      <c r="B32" s="18" t="s">
        <v>56</v>
      </c>
      <c r="C32" s="19">
        <v>470211.4</v>
      </c>
      <c r="D32" s="20">
        <v>395722.47</v>
      </c>
      <c r="E32" s="21">
        <f>VLOOKUP(A32,'3 YO attestation'!A:C,3, FALSE)</f>
        <v>115457.52</v>
      </c>
      <c r="F32" s="22">
        <f>SUMIF('3YO Ineligible Payments'!E:E,A32,'3YO Ineligible Payments'!F:F)*-1</f>
        <v>0</v>
      </c>
      <c r="G32" s="21">
        <f>SUMIF('3 YO IEP'!A:A,A32,'3 YO IEP'!B:B)</f>
        <v>75072.620000000039</v>
      </c>
      <c r="H32" s="23">
        <f>SUMIF('4 YO -SDMonthly'!A:A,A32,'4 YO -SDMonthly'!AK:AK)</f>
        <v>235283.67999999996</v>
      </c>
      <c r="I32" s="24">
        <f t="shared" si="0"/>
        <v>425813.82</v>
      </c>
      <c r="J32" s="25">
        <f t="shared" si="1"/>
        <v>7.6041550028736138E-2</v>
      </c>
      <c r="K32" s="25">
        <f t="shared" si="2"/>
        <v>-9.4420467049501591E-2</v>
      </c>
      <c r="L32" s="22">
        <f t="shared" si="3"/>
        <v>0</v>
      </c>
      <c r="M32" s="26">
        <f>IFERROR(VLOOKUP(A32,'4 YO count'!A:AS,45,FALSE),0)</f>
        <v>35.299999999999997</v>
      </c>
      <c r="N32" s="18" t="str">
        <f>VLOOKUP(A32,Passthrough!A:H,8, FALSE)</f>
        <v>Yes</v>
      </c>
      <c r="O32" s="27">
        <f>SUMIF(Partner!A:A,A32,Partner!M:M)</f>
        <v>42016</v>
      </c>
      <c r="P32" s="27">
        <f>SUMIF(Partner!A:A,A32,Partner!N:N)</f>
        <v>94367.840000000288</v>
      </c>
      <c r="Q32" s="28">
        <f>SUMIF(Partner!A:A,A32,Partner!O:O)</f>
        <v>0</v>
      </c>
      <c r="R32" s="29">
        <f t="shared" si="4"/>
        <v>383797.82</v>
      </c>
      <c r="S32" s="30">
        <f t="shared" si="5"/>
        <v>0</v>
      </c>
      <c r="T32" s="31"/>
      <c r="U32" s="35">
        <f t="shared" si="6"/>
        <v>2381.5800000000163</v>
      </c>
      <c r="V32" s="33"/>
    </row>
    <row r="33" spans="1:22" ht="13.5" customHeight="1">
      <c r="A33" s="17">
        <v>510</v>
      </c>
      <c r="B33" s="18" t="s">
        <v>57</v>
      </c>
      <c r="C33" s="19">
        <v>87868.98</v>
      </c>
      <c r="D33" s="20">
        <v>87868.98</v>
      </c>
      <c r="E33" s="21">
        <f>VLOOKUP(A33,'3 YO attestation'!A:C,3, FALSE)</f>
        <v>17573.75</v>
      </c>
      <c r="F33" s="22">
        <f>SUMIF('3YO Ineligible Payments'!E:E,A33,'3YO Ineligible Payments'!F:F)*-1</f>
        <v>0</v>
      </c>
      <c r="G33" s="21">
        <f>SUMIF('3 YO IEP'!A:A,A33,'3 YO IEP'!B:B)</f>
        <v>23020.500000000022</v>
      </c>
      <c r="H33" s="23">
        <f>SUMIF('4 YO -SDMonthly'!A:A,A33,'4 YO -SDMonthly'!AK:AK)</f>
        <v>55840.83</v>
      </c>
      <c r="I33" s="24">
        <f t="shared" si="0"/>
        <v>96435.080000000016</v>
      </c>
      <c r="J33" s="25">
        <f t="shared" si="1"/>
        <v>9.7487190587622854E-2</v>
      </c>
      <c r="K33" s="25">
        <f t="shared" si="2"/>
        <v>9.7487190587622854E-2</v>
      </c>
      <c r="L33" s="22">
        <f t="shared" si="3"/>
        <v>0</v>
      </c>
      <c r="M33" s="26">
        <f>IFERROR(VLOOKUP(A33,'4 YO count'!A:AS,45,FALSE),0)</f>
        <v>6.833333333333333</v>
      </c>
      <c r="N33" s="18" t="str">
        <f>VLOOKUP(A33,Passthrough!A:H,8, FALSE)</f>
        <v>No</v>
      </c>
      <c r="O33" s="27">
        <f>SUMIF(Partner!A:A,A33,Partner!M:M)</f>
        <v>0</v>
      </c>
      <c r="P33" s="27">
        <f>SUMIF(Partner!A:A,A33,Partner!N:N)</f>
        <v>0</v>
      </c>
      <c r="Q33" s="28">
        <f>SUMIF(Partner!A:A,A33,Partner!O:O)</f>
        <v>0</v>
      </c>
      <c r="R33" s="29">
        <f t="shared" si="4"/>
        <v>96435.080000000016</v>
      </c>
      <c r="S33" s="30">
        <f t="shared" si="5"/>
        <v>0</v>
      </c>
      <c r="T33" s="31"/>
      <c r="U33" s="32">
        <f t="shared" si="6"/>
        <v>0</v>
      </c>
      <c r="V33" s="33"/>
    </row>
    <row r="34" spans="1:22" ht="13.5" customHeight="1">
      <c r="A34" s="17">
        <v>520</v>
      </c>
      <c r="B34" s="18" t="s">
        <v>58</v>
      </c>
      <c r="C34" s="19">
        <v>23950.85</v>
      </c>
      <c r="D34" s="20">
        <v>23950.85</v>
      </c>
      <c r="E34" s="21">
        <f>VLOOKUP(A34,'3 YO attestation'!A:C,3, FALSE)</f>
        <v>0</v>
      </c>
      <c r="F34" s="22">
        <f>SUMIF('3YO Ineligible Payments'!E:E,A34,'3YO Ineligible Payments'!F:F)*-1</f>
        <v>0</v>
      </c>
      <c r="G34" s="21">
        <f>SUMIF('3 YO IEP'!A:A,A34,'3 YO IEP'!B:B)</f>
        <v>10785.120000000004</v>
      </c>
      <c r="H34" s="23">
        <f>SUMIF('4 YO -SDMonthly'!A:A,A34,'4 YO -SDMonthly'!AK:AK)</f>
        <v>26658.299999999996</v>
      </c>
      <c r="I34" s="24">
        <f t="shared" si="0"/>
        <v>37443.42</v>
      </c>
      <c r="J34" s="25">
        <f t="shared" si="1"/>
        <v>0.56334409843491984</v>
      </c>
      <c r="K34" s="25">
        <f t="shared" si="2"/>
        <v>0.56334409843491984</v>
      </c>
      <c r="L34" s="22">
        <f t="shared" si="3"/>
        <v>0</v>
      </c>
      <c r="M34" s="26">
        <f>IFERROR(VLOOKUP(A34,'4 YO count'!A:AS,45,FALSE),0)</f>
        <v>5</v>
      </c>
      <c r="N34" s="18" t="str">
        <f>VLOOKUP(A34,Passthrough!A:H,8, FALSE)</f>
        <v>No</v>
      </c>
      <c r="O34" s="27">
        <f>SUMIF(Partner!A:A,A34,Partner!M:M)</f>
        <v>0</v>
      </c>
      <c r="P34" s="27">
        <f>SUMIF(Partner!A:A,A34,Partner!N:N)</f>
        <v>0</v>
      </c>
      <c r="Q34" s="28">
        <f>SUMIF(Partner!A:A,A34,Partner!O:O)</f>
        <v>0</v>
      </c>
      <c r="R34" s="29">
        <f t="shared" si="4"/>
        <v>37443.42</v>
      </c>
      <c r="S34" s="30">
        <f t="shared" si="5"/>
        <v>0</v>
      </c>
      <c r="T34" s="31"/>
      <c r="U34" s="32">
        <f t="shared" si="6"/>
        <v>0</v>
      </c>
      <c r="V34" s="33"/>
    </row>
    <row r="35" spans="1:22" ht="13.5" customHeight="1">
      <c r="A35" s="17">
        <v>540</v>
      </c>
      <c r="B35" s="18" t="s">
        <v>59</v>
      </c>
      <c r="C35" s="19">
        <v>167686.92000000001</v>
      </c>
      <c r="D35" s="20">
        <v>162446.70000000001</v>
      </c>
      <c r="E35" s="21">
        <f>VLOOKUP(A35,'3 YO attestation'!A:C,3, FALSE)</f>
        <v>47161.8</v>
      </c>
      <c r="F35" s="22">
        <f>SUMIF('3YO Ineligible Payments'!E:E,A35,'3YO Ineligible Payments'!F:F)*-1</f>
        <v>0</v>
      </c>
      <c r="G35" s="21">
        <f>SUMIF('3 YO IEP'!A:A,A35,'3 YO IEP'!B:B)</f>
        <v>0</v>
      </c>
      <c r="H35" s="23">
        <f>SUMIF('4 YO -SDMonthly'!A:A,A35,'4 YO -SDMonthly'!AK:AK)</f>
        <v>216315.26999999987</v>
      </c>
      <c r="I35" s="24">
        <f t="shared" si="0"/>
        <v>263477.06999999989</v>
      </c>
      <c r="J35" s="25">
        <f t="shared" si="1"/>
        <v>0.62192934667186139</v>
      </c>
      <c r="K35" s="25">
        <f t="shared" si="2"/>
        <v>0.57124401831699134</v>
      </c>
      <c r="L35" s="22">
        <f t="shared" si="3"/>
        <v>0</v>
      </c>
      <c r="M35" s="26">
        <f>IFERROR(VLOOKUP(A35,'4 YO count'!A:AS,45,FALSE),0)</f>
        <v>29.25</v>
      </c>
      <c r="N35" s="18" t="str">
        <f>VLOOKUP(A35,Passthrough!A:H,8, FALSE)</f>
        <v>No</v>
      </c>
      <c r="O35" s="27">
        <f>SUMIF(Partner!A:A,A35,Partner!M:M)</f>
        <v>0</v>
      </c>
      <c r="P35" s="27">
        <f>SUMIF(Partner!A:A,A35,Partner!N:N)</f>
        <v>0</v>
      </c>
      <c r="Q35" s="28">
        <f>SUMIF(Partner!A:A,A35,Partner!O:O)</f>
        <v>0</v>
      </c>
      <c r="R35" s="29">
        <f t="shared" si="4"/>
        <v>263477.06999999989</v>
      </c>
      <c r="S35" s="30">
        <f t="shared" si="5"/>
        <v>0</v>
      </c>
      <c r="T35" s="31"/>
      <c r="U35" s="32">
        <f t="shared" si="6"/>
        <v>0</v>
      </c>
      <c r="V35" s="33"/>
    </row>
    <row r="36" spans="1:22" ht="13.5" customHeight="1">
      <c r="A36" s="17">
        <v>550</v>
      </c>
      <c r="B36" s="18" t="s">
        <v>60</v>
      </c>
      <c r="C36" s="19">
        <v>351841.64</v>
      </c>
      <c r="D36" s="20">
        <v>318103.40000000002</v>
      </c>
      <c r="E36" s="21">
        <f>VLOOKUP(A36,'3 YO attestation'!A:C,3, FALSE)</f>
        <v>101214.44</v>
      </c>
      <c r="F36" s="22">
        <f>SUMIF('3YO Ineligible Payments'!E:E,A36,'3YO Ineligible Payments'!F:F)*-1</f>
        <v>0</v>
      </c>
      <c r="G36" s="21">
        <f>SUMIF('3 YO IEP'!A:A,A36,'3 YO IEP'!B:B)</f>
        <v>25807.020000000019</v>
      </c>
      <c r="H36" s="23">
        <f>SUMIF('4 YO -SDMonthly'!A:A,A36,'4 YO -SDMonthly'!AK:AK)</f>
        <v>0</v>
      </c>
      <c r="I36" s="24">
        <f t="shared" si="0"/>
        <v>127021.46000000002</v>
      </c>
      <c r="J36" s="25">
        <f t="shared" si="1"/>
        <v>-0.6006912846577559</v>
      </c>
      <c r="K36" s="25">
        <f t="shared" si="2"/>
        <v>-0.63898116209326439</v>
      </c>
      <c r="L36" s="22">
        <f t="shared" si="3"/>
        <v>191081.94</v>
      </c>
      <c r="M36" s="26">
        <f>IFERROR(VLOOKUP(A36,'4 YO count'!A:AS,45,FALSE),0)</f>
        <v>0</v>
      </c>
      <c r="N36" s="18" t="str">
        <f>VLOOKUP(A36,Passthrough!A:H,8, FALSE)</f>
        <v>Yes</v>
      </c>
      <c r="O36" s="27">
        <f>SUMIF(Partner!A:A,A36,Partner!M:M)</f>
        <v>231142</v>
      </c>
      <c r="P36" s="27">
        <f>SUMIF(Partner!A:A,A36,Partner!N:N)</f>
        <v>230136.83999999851</v>
      </c>
      <c r="Q36" s="28">
        <f>SUMIF(Partner!A:A,A36,Partner!O:O)</f>
        <v>1005.1600000014878</v>
      </c>
      <c r="R36" s="29">
        <f t="shared" si="4"/>
        <v>0</v>
      </c>
      <c r="S36" s="30">
        <f t="shared" si="5"/>
        <v>0</v>
      </c>
      <c r="T36" s="31"/>
      <c r="U36" s="32">
        <f t="shared" si="6"/>
        <v>0</v>
      </c>
      <c r="V36" s="33"/>
    </row>
    <row r="37" spans="1:22" ht="13.5" customHeight="1">
      <c r="A37" s="17">
        <v>560</v>
      </c>
      <c r="B37" s="18" t="s">
        <v>61</v>
      </c>
      <c r="C37" s="19">
        <v>119986.27</v>
      </c>
      <c r="D37" s="20">
        <v>79990.850000000006</v>
      </c>
      <c r="E37" s="21">
        <f>VLOOKUP(A37,'3 YO attestation'!A:C,3, FALSE)</f>
        <v>0</v>
      </c>
      <c r="F37" s="22">
        <f>SUMIF('3YO Ineligible Payments'!E:E,A37,'3YO Ineligible Payments'!F:F)*-1</f>
        <v>0</v>
      </c>
      <c r="G37" s="21">
        <f>SUMIF('3 YO IEP'!A:A,A37,'3 YO IEP'!B:B)</f>
        <v>5060.2000000000007</v>
      </c>
      <c r="H37" s="23">
        <f>SUMIF('4 YO -SDMonthly'!A:A,A37,'4 YO -SDMonthly'!AK:AK)</f>
        <v>81138.23</v>
      </c>
      <c r="I37" s="24">
        <f t="shared" si="0"/>
        <v>86198.43</v>
      </c>
      <c r="J37" s="25">
        <f t="shared" si="1"/>
        <v>7.7603625914713828E-2</v>
      </c>
      <c r="K37" s="25">
        <f t="shared" si="2"/>
        <v>-0.28159755278666476</v>
      </c>
      <c r="L37" s="22">
        <f t="shared" si="3"/>
        <v>0</v>
      </c>
      <c r="M37" s="26">
        <f>IFERROR(VLOOKUP(A37,'4 YO count'!A:AS,45,FALSE),0)</f>
        <v>12.909090909090908</v>
      </c>
      <c r="N37" s="18" t="str">
        <f>VLOOKUP(A37,Passthrough!A:H,8, FALSE)</f>
        <v>No</v>
      </c>
      <c r="O37" s="27">
        <f>SUMIF(Partner!A:A,A37,Partner!M:M)</f>
        <v>0</v>
      </c>
      <c r="P37" s="27">
        <f>SUMIF(Partner!A:A,A37,Partner!N:N)</f>
        <v>0</v>
      </c>
      <c r="Q37" s="28">
        <f>SUMIF(Partner!A:A,A37,Partner!O:O)</f>
        <v>0</v>
      </c>
      <c r="R37" s="29">
        <f t="shared" si="4"/>
        <v>86198.43</v>
      </c>
      <c r="S37" s="30">
        <f t="shared" si="5"/>
        <v>0</v>
      </c>
      <c r="T37" s="31"/>
      <c r="U37" s="35">
        <f t="shared" si="6"/>
        <v>33787.840000000011</v>
      </c>
      <c r="V37" s="33"/>
    </row>
    <row r="38" spans="1:22" ht="13.5" customHeight="1">
      <c r="A38" s="17">
        <v>580</v>
      </c>
      <c r="B38" s="18" t="s">
        <v>62</v>
      </c>
      <c r="C38" s="19">
        <v>218576.54</v>
      </c>
      <c r="D38" s="20">
        <v>201762.96</v>
      </c>
      <c r="E38" s="21">
        <f>VLOOKUP(A38,'3 YO attestation'!A:C,3, FALSE)</f>
        <v>16813.53</v>
      </c>
      <c r="F38" s="22">
        <f>SUMIF('3YO Ineligible Payments'!E:E,A38,'3YO Ineligible Payments'!F:F)*-1</f>
        <v>0</v>
      </c>
      <c r="G38" s="21">
        <f>SUMIF('3 YO IEP'!A:A,A38,'3 YO IEP'!B:B)</f>
        <v>0</v>
      </c>
      <c r="H38" s="23">
        <f>SUMIF('4 YO -SDMonthly'!A:A,A38,'4 YO -SDMonthly'!AK:AK)</f>
        <v>74410.450000000012</v>
      </c>
      <c r="I38" s="24">
        <f t="shared" si="0"/>
        <v>91223.98000000001</v>
      </c>
      <c r="J38" s="25">
        <f t="shared" si="1"/>
        <v>-0.54786557453360119</v>
      </c>
      <c r="K38" s="25">
        <f t="shared" si="2"/>
        <v>-0.58264514572332415</v>
      </c>
      <c r="L38" s="22">
        <f t="shared" si="3"/>
        <v>110538.97999999998</v>
      </c>
      <c r="M38" s="26">
        <f>IFERROR(VLOOKUP(A38,'4 YO count'!A:AS,45,FALSE),0)</f>
        <v>9.545454545454545</v>
      </c>
      <c r="N38" s="18" t="str">
        <f>VLOOKUP(A38,Passthrough!A:H,8, FALSE)</f>
        <v>No</v>
      </c>
      <c r="O38" s="27">
        <f>SUMIF(Partner!A:A,A38,Partner!M:M)</f>
        <v>0</v>
      </c>
      <c r="P38" s="27">
        <f>SUMIF(Partner!A:A,A38,Partner!N:N)</f>
        <v>0</v>
      </c>
      <c r="Q38" s="28">
        <f>SUMIF(Partner!A:A,A38,Partner!O:O)</f>
        <v>0</v>
      </c>
      <c r="R38" s="29">
        <f t="shared" si="4"/>
        <v>91223.98000000001</v>
      </c>
      <c r="S38" s="30">
        <f t="shared" si="5"/>
        <v>110538.97999999998</v>
      </c>
      <c r="T38" s="31"/>
      <c r="U38" s="35">
        <f t="shared" si="6"/>
        <v>16813.580000000016</v>
      </c>
      <c r="V38" s="33"/>
    </row>
    <row r="39" spans="1:22" ht="13.5" customHeight="1">
      <c r="A39" s="17">
        <v>640</v>
      </c>
      <c r="B39" s="18" t="s">
        <v>63</v>
      </c>
      <c r="C39" s="19">
        <v>354978.93</v>
      </c>
      <c r="D39" s="20">
        <v>347426.19</v>
      </c>
      <c r="E39" s="21">
        <f>VLOOKUP(A39,'3 YO attestation'!A:C,3, FALSE)</f>
        <v>105738.08</v>
      </c>
      <c r="F39" s="22">
        <f>SUMIF('3YO Ineligible Payments'!E:E,A39,'3YO Ineligible Payments'!F:F)*-1</f>
        <v>0</v>
      </c>
      <c r="G39" s="21">
        <f>SUMIF('3 YO IEP'!A:A,A39,'3 YO IEP'!B:B)</f>
        <v>35776.950000000012</v>
      </c>
      <c r="H39" s="23">
        <f>SUMIF('4 YO -SDMonthly'!A:A,A39,'4 YO -SDMonthly'!AK:AK)</f>
        <v>160002.38</v>
      </c>
      <c r="I39" s="24">
        <f t="shared" si="0"/>
        <v>301517.41000000003</v>
      </c>
      <c r="J39" s="25">
        <f t="shared" si="1"/>
        <v>-0.13213966396718674</v>
      </c>
      <c r="K39" s="25">
        <f t="shared" si="2"/>
        <v>-0.15060476969717601</v>
      </c>
      <c r="L39" s="22">
        <f t="shared" si="3"/>
        <v>45908.77999999997</v>
      </c>
      <c r="M39" s="26">
        <f>IFERROR(VLOOKUP(A39,'4 YO count'!A:AS,45,FALSE),0)</f>
        <v>14.8</v>
      </c>
      <c r="N39" s="18" t="str">
        <f>VLOOKUP(A39,Passthrough!A:H,8, FALSE)</f>
        <v>No</v>
      </c>
      <c r="O39" s="27">
        <f>SUMIF(Partner!A:A,A39,Partner!M:M)</f>
        <v>0</v>
      </c>
      <c r="P39" s="27">
        <f>SUMIF(Partner!A:A,A39,Partner!N:N)</f>
        <v>0</v>
      </c>
      <c r="Q39" s="28">
        <f>SUMIF(Partner!A:A,A39,Partner!O:O)</f>
        <v>0</v>
      </c>
      <c r="R39" s="29">
        <f t="shared" si="4"/>
        <v>301517.41000000003</v>
      </c>
      <c r="S39" s="30">
        <f t="shared" si="5"/>
        <v>45908.77999999997</v>
      </c>
      <c r="T39" s="31"/>
      <c r="U39" s="35">
        <f t="shared" si="6"/>
        <v>7552.7399999999907</v>
      </c>
      <c r="V39" s="33"/>
    </row>
    <row r="40" spans="1:22" ht="13.5" customHeight="1">
      <c r="A40" s="17">
        <v>740</v>
      </c>
      <c r="B40" s="18" t="s">
        <v>64</v>
      </c>
      <c r="C40" s="19">
        <v>363326.19</v>
      </c>
      <c r="D40" s="20">
        <v>363326.19</v>
      </c>
      <c r="E40" s="21">
        <f>VLOOKUP(A40,'3 YO attestation'!A:C,3, FALSE)</f>
        <v>103807.2</v>
      </c>
      <c r="F40" s="22">
        <f>SUMIF('3YO Ineligible Payments'!E:E,A40,'3YO Ineligible Payments'!F:F)*-1</f>
        <v>0</v>
      </c>
      <c r="G40" s="21">
        <f>SUMIF('3 YO IEP'!A:A,A40,'3 YO IEP'!B:B)</f>
        <v>0</v>
      </c>
      <c r="H40" s="23">
        <f>SUMIF('4 YO -SDMonthly'!A:A,A40,'4 YO -SDMonthly'!AK:AK)</f>
        <v>190807.13000000006</v>
      </c>
      <c r="I40" s="24">
        <f t="shared" si="0"/>
        <v>294614.33000000007</v>
      </c>
      <c r="J40" s="25">
        <f t="shared" si="1"/>
        <v>-0.18911892919142417</v>
      </c>
      <c r="K40" s="25">
        <f t="shared" si="2"/>
        <v>-0.18911892919142417</v>
      </c>
      <c r="L40" s="22">
        <f t="shared" si="3"/>
        <v>68711.859999999928</v>
      </c>
      <c r="M40" s="26">
        <f>IFERROR(VLOOKUP(A40,'4 YO count'!A:AS,45,FALSE),0)</f>
        <v>17.363636363636363</v>
      </c>
      <c r="N40" s="18" t="str">
        <f>VLOOKUP(A40,Passthrough!A:H,8, FALSE)</f>
        <v>No</v>
      </c>
      <c r="O40" s="27">
        <f>SUMIF(Partner!A:A,A40,Partner!M:M)</f>
        <v>0</v>
      </c>
      <c r="P40" s="27">
        <f>SUMIF(Partner!A:A,A40,Partner!N:N)</f>
        <v>0</v>
      </c>
      <c r="Q40" s="28">
        <f>SUMIF(Partner!A:A,A40,Partner!O:O)</f>
        <v>0</v>
      </c>
      <c r="R40" s="29">
        <f t="shared" si="4"/>
        <v>294614.33000000007</v>
      </c>
      <c r="S40" s="30">
        <f t="shared" si="5"/>
        <v>68711.859999999928</v>
      </c>
      <c r="T40" s="31"/>
      <c r="U40" s="35">
        <f t="shared" si="6"/>
        <v>0</v>
      </c>
      <c r="V40" s="33"/>
    </row>
    <row r="41" spans="1:22" ht="13.5" customHeight="1">
      <c r="A41" s="17">
        <v>770</v>
      </c>
      <c r="B41" s="18" t="s">
        <v>65</v>
      </c>
      <c r="C41" s="19">
        <v>228947.91</v>
      </c>
      <c r="D41" s="20">
        <v>207143.34</v>
      </c>
      <c r="E41" s="21">
        <f>VLOOKUP(A41,'3 YO attestation'!A:C,3, FALSE)</f>
        <v>69774.399999999994</v>
      </c>
      <c r="F41" s="22">
        <f>SUMIF('3YO Ineligible Payments'!E:E,A41,'3YO Ineligible Payments'!F:F)*-1</f>
        <v>0</v>
      </c>
      <c r="G41" s="21">
        <f>SUMIF('3 YO IEP'!A:A,A41,'3 YO IEP'!B:B)</f>
        <v>10080.960000000001</v>
      </c>
      <c r="H41" s="23">
        <f>SUMIF('4 YO -SDMonthly'!A:A,A41,'4 YO -SDMonthly'!AK:AK)</f>
        <v>0</v>
      </c>
      <c r="I41" s="24">
        <f t="shared" si="0"/>
        <v>79855.360000000001</v>
      </c>
      <c r="J41" s="25">
        <f t="shared" si="1"/>
        <v>-0.61449226414906699</v>
      </c>
      <c r="K41" s="25">
        <f t="shared" si="2"/>
        <v>-0.65120729863836702</v>
      </c>
      <c r="L41" s="22">
        <f t="shared" si="3"/>
        <v>127287.98</v>
      </c>
      <c r="M41" s="26">
        <f>IFERROR(VLOOKUP(A41,'4 YO count'!A:AS,45,FALSE),0)</f>
        <v>0</v>
      </c>
      <c r="N41" s="18" t="str">
        <f>VLOOKUP(A41,Passthrough!A:H,8, FALSE)</f>
        <v>Yes</v>
      </c>
      <c r="O41" s="27">
        <f>SUMIF(Partner!A:A,A41,Partner!M:M)</f>
        <v>130827</v>
      </c>
      <c r="P41" s="27">
        <f>SUMIF(Partner!A:A,A41,Partner!N:N)</f>
        <v>60506.559999999947</v>
      </c>
      <c r="Q41" s="28">
        <f>SUMIF(Partner!A:A,A41,Partner!O:O)</f>
        <v>70320.440000000061</v>
      </c>
      <c r="R41" s="29">
        <f t="shared" si="4"/>
        <v>0</v>
      </c>
      <c r="S41" s="30">
        <f t="shared" si="5"/>
        <v>0</v>
      </c>
      <c r="T41" s="31"/>
      <c r="U41" s="35">
        <f t="shared" si="6"/>
        <v>18265.550000000003</v>
      </c>
      <c r="V41" s="33"/>
    </row>
    <row r="42" spans="1:22" ht="13.5" customHeight="1">
      <c r="A42" s="17">
        <v>860</v>
      </c>
      <c r="B42" s="18" t="s">
        <v>66</v>
      </c>
      <c r="C42" s="19">
        <v>137821.10999999999</v>
      </c>
      <c r="D42" s="20">
        <v>131828.89000000001</v>
      </c>
      <c r="E42" s="21">
        <f>VLOOKUP(A42,'3 YO attestation'!A:C,3, FALSE)</f>
        <v>35956.199999999997</v>
      </c>
      <c r="F42" s="22">
        <f>SUMIF('3YO Ineligible Payments'!E:E,A42,'3YO Ineligible Payments'!F:F)*-1</f>
        <v>0</v>
      </c>
      <c r="G42" s="21">
        <f>SUMIF('3 YO IEP'!A:A,A42,'3 YO IEP'!B:B)</f>
        <v>4735.8</v>
      </c>
      <c r="H42" s="23">
        <f>SUMIF('4 YO -SDMonthly'!A:A,A42,'4 YO -SDMonthly'!AK:AK)</f>
        <v>93385.35</v>
      </c>
      <c r="I42" s="24">
        <f t="shared" si="0"/>
        <v>134077.35</v>
      </c>
      <c r="J42" s="25">
        <f t="shared" si="1"/>
        <v>1.7055897231631031E-2</v>
      </c>
      <c r="K42" s="25">
        <f t="shared" si="2"/>
        <v>-2.7163908344664912E-2</v>
      </c>
      <c r="L42" s="22">
        <f t="shared" si="3"/>
        <v>0</v>
      </c>
      <c r="M42" s="26">
        <f>IFERROR(VLOOKUP(A42,'4 YO count'!A:AS,45,FALSE),0)</f>
        <v>15.9</v>
      </c>
      <c r="N42" s="18" t="str">
        <f>VLOOKUP(A42,Passthrough!A:H,8, FALSE)</f>
        <v>No</v>
      </c>
      <c r="O42" s="27">
        <f>SUMIF(Partner!A:A,A42,Partner!M:M)</f>
        <v>0</v>
      </c>
      <c r="P42" s="27">
        <f>SUMIF(Partner!A:A,A42,Partner!N:N)</f>
        <v>0</v>
      </c>
      <c r="Q42" s="28">
        <f>SUMIF(Partner!A:A,A42,Partner!O:O)</f>
        <v>0</v>
      </c>
      <c r="R42" s="29">
        <f t="shared" si="4"/>
        <v>134077.35</v>
      </c>
      <c r="S42" s="30">
        <f t="shared" si="5"/>
        <v>0</v>
      </c>
      <c r="T42" s="31"/>
      <c r="U42" s="35">
        <f t="shared" si="6"/>
        <v>3743.7599999999802</v>
      </c>
      <c r="V42" s="33"/>
    </row>
    <row r="43" spans="1:22" ht="13.5" customHeight="1">
      <c r="A43" s="17">
        <v>870</v>
      </c>
      <c r="B43" s="18" t="s">
        <v>67</v>
      </c>
      <c r="C43" s="19">
        <v>1418875.56</v>
      </c>
      <c r="D43" s="20">
        <v>1289466.72</v>
      </c>
      <c r="E43" s="21">
        <f>VLOOKUP(A43,'3 YO attestation'!A:C,3, FALSE)</f>
        <v>388757.04</v>
      </c>
      <c r="F43" s="22">
        <f>SUMIF('3YO Ineligible Payments'!E:E,A43,'3YO Ineligible Payments'!F:F)*-1</f>
        <v>-8601.32</v>
      </c>
      <c r="G43" s="21">
        <f>SUMIF('3 YO IEP'!A:A,A43,'3 YO IEP'!B:B)</f>
        <v>74422.340000000273</v>
      </c>
      <c r="H43" s="23">
        <f>SUMIF('4 YO -SDMonthly'!A:A,A43,'4 YO -SDMonthly'!AK:AK)</f>
        <v>983384.08000000089</v>
      </c>
      <c r="I43" s="24">
        <f t="shared" si="0"/>
        <v>1437962.1400000011</v>
      </c>
      <c r="J43" s="25">
        <f t="shared" si="1"/>
        <v>0.11516033542920835</v>
      </c>
      <c r="K43" s="25">
        <f t="shared" si="2"/>
        <v>1.3451905535677142E-2</v>
      </c>
      <c r="L43" s="22">
        <f t="shared" si="3"/>
        <v>0</v>
      </c>
      <c r="M43" s="26">
        <f>IFERROR(VLOOKUP(A43,'4 YO count'!A:AS,45,FALSE),0)</f>
        <v>114.46153846153847</v>
      </c>
      <c r="N43" s="18" t="str">
        <f>VLOOKUP(A43,Passthrough!A:H,8, FALSE)</f>
        <v>No</v>
      </c>
      <c r="O43" s="27">
        <f>SUMIF(Partner!A:A,A43,Partner!M:M)</f>
        <v>0</v>
      </c>
      <c r="P43" s="27">
        <f>SUMIF(Partner!A:A,A43,Partner!N:N)</f>
        <v>0</v>
      </c>
      <c r="Q43" s="28">
        <f>SUMIF(Partner!A:A,A43,Partner!O:O)</f>
        <v>0</v>
      </c>
      <c r="R43" s="29">
        <f t="shared" si="4"/>
        <v>1437962.1400000011</v>
      </c>
      <c r="S43" s="30">
        <f t="shared" si="5"/>
        <v>0</v>
      </c>
      <c r="T43" s="31"/>
      <c r="U43" s="32">
        <f t="shared" si="6"/>
        <v>0</v>
      </c>
      <c r="V43" s="33"/>
    </row>
    <row r="44" spans="1:22" ht="13.5" customHeight="1">
      <c r="A44" s="17">
        <v>880</v>
      </c>
      <c r="B44" s="18" t="s">
        <v>68</v>
      </c>
      <c r="C44" s="19">
        <v>37022125.979999997</v>
      </c>
      <c r="D44" s="20">
        <v>33564342.880000003</v>
      </c>
      <c r="E44" s="21">
        <f>VLOOKUP(A44,'3 YO attestation'!A:C,3, FALSE)</f>
        <v>10952692.960000001</v>
      </c>
      <c r="F44" s="22">
        <f>SUMIF('3YO Ineligible Payments'!E:E,A44,'3YO Ineligible Payments'!F:F)*-1</f>
        <v>-3051.05</v>
      </c>
      <c r="G44" s="21">
        <f>SUMIF('3 YO IEP'!A:A,A44,'3 YO IEP'!B:B)</f>
        <v>2606506.729999878</v>
      </c>
      <c r="H44" s="23">
        <f>SUMIF('4 YO -SDMonthly'!A:A,A44,'4 YO -SDMonthly'!AK:AK)</f>
        <v>23233798.199999165</v>
      </c>
      <c r="I44" s="24">
        <f t="shared" si="0"/>
        <v>36789946.839999042</v>
      </c>
      <c r="J44" s="25">
        <f t="shared" si="1"/>
        <v>9.6102103697703598E-2</v>
      </c>
      <c r="K44" s="25">
        <f t="shared" si="2"/>
        <v>-6.2713616210582157E-3</v>
      </c>
      <c r="L44" s="22">
        <f t="shared" si="3"/>
        <v>0</v>
      </c>
      <c r="M44" s="26">
        <f>IFERROR(VLOOKUP(A44,'4 YO count'!A:AS,45,FALSE),0)</f>
        <v>1903.2352941176471</v>
      </c>
      <c r="N44" s="18" t="str">
        <f>VLOOKUP(A44,Passthrough!A:H,8, FALSE)</f>
        <v>Yes</v>
      </c>
      <c r="O44" s="27">
        <f>SUMIF(Partner!A:A,A44,Partner!M:M)</f>
        <v>2994600</v>
      </c>
      <c r="P44" s="27">
        <f>SUMIF(Partner!A:A,A44,Partner!N:N)</f>
        <v>2505027.6100000078</v>
      </c>
      <c r="Q44" s="28">
        <f>SUMIF(Partner!A:A,A44,Partner!O:O)</f>
        <v>819578.16999999771</v>
      </c>
      <c r="R44" s="29">
        <f t="shared" si="4"/>
        <v>33795346.839999042</v>
      </c>
      <c r="S44" s="30">
        <f t="shared" si="5"/>
        <v>0</v>
      </c>
      <c r="T44" s="31"/>
      <c r="U44" s="32">
        <f t="shared" si="6"/>
        <v>0</v>
      </c>
      <c r="V44" s="33"/>
    </row>
    <row r="45" spans="1:22" ht="13.5" customHeight="1">
      <c r="A45" s="17">
        <v>890</v>
      </c>
      <c r="B45" s="18" t="s">
        <v>69</v>
      </c>
      <c r="C45" s="19">
        <v>99632.87</v>
      </c>
      <c r="D45" s="20">
        <v>85399.6</v>
      </c>
      <c r="E45" s="21">
        <f>VLOOKUP(A45,'3 YO attestation'!A:C,3, FALSE)</f>
        <v>28532.9</v>
      </c>
      <c r="F45" s="22">
        <f>SUMIF('3YO Ineligible Payments'!E:E,A45,'3YO Ineligible Payments'!F:F)*-1</f>
        <v>0</v>
      </c>
      <c r="G45" s="21">
        <f>SUMIF('3 YO IEP'!A:A,A45,'3 YO IEP'!B:B)</f>
        <v>9253</v>
      </c>
      <c r="H45" s="23">
        <f>SUMIF('4 YO -SDMonthly'!A:A,A45,'4 YO -SDMonthly'!AK:AK)</f>
        <v>69518.679999999993</v>
      </c>
      <c r="I45" s="24">
        <f t="shared" si="0"/>
        <v>107304.57999999999</v>
      </c>
      <c r="J45" s="25">
        <f t="shared" si="1"/>
        <v>0.25649979625197283</v>
      </c>
      <c r="K45" s="25">
        <f t="shared" si="2"/>
        <v>7.6999789326554505E-2</v>
      </c>
      <c r="L45" s="22">
        <f t="shared" si="3"/>
        <v>0</v>
      </c>
      <c r="M45" s="26">
        <f>IFERROR(VLOOKUP(A45,'4 YO count'!A:AS,45,FALSE),0)</f>
        <v>12.909090909090908</v>
      </c>
      <c r="N45" s="18" t="str">
        <f>VLOOKUP(A45,Passthrough!A:H,8, FALSE)</f>
        <v>No</v>
      </c>
      <c r="O45" s="27">
        <f>SUMIF(Partner!A:A,A45,Partner!M:M)</f>
        <v>0</v>
      </c>
      <c r="P45" s="27">
        <f>SUMIF(Partner!A:A,A45,Partner!N:N)</f>
        <v>0</v>
      </c>
      <c r="Q45" s="28">
        <f>SUMIF(Partner!A:A,A45,Partner!O:O)</f>
        <v>0</v>
      </c>
      <c r="R45" s="29">
        <f t="shared" si="4"/>
        <v>107304.57999999999</v>
      </c>
      <c r="S45" s="30">
        <f t="shared" si="5"/>
        <v>0</v>
      </c>
      <c r="T45" s="31"/>
      <c r="U45" s="32">
        <f t="shared" si="6"/>
        <v>0</v>
      </c>
      <c r="V45" s="33"/>
    </row>
    <row r="46" spans="1:22" ht="13.5" customHeight="1">
      <c r="A46" s="17">
        <v>900</v>
      </c>
      <c r="B46" s="18" t="s">
        <v>70</v>
      </c>
      <c r="C46" s="19">
        <v>3611877.38</v>
      </c>
      <c r="D46" s="20">
        <v>739837.48</v>
      </c>
      <c r="E46" s="21">
        <f>VLOOKUP(A46,'3 YO attestation'!A:C,3, FALSE)</f>
        <v>151877.22</v>
      </c>
      <c r="F46" s="22">
        <f>SUMIF('3YO Ineligible Payments'!E:E,A46,'3YO Ineligible Payments'!F:F)*-1</f>
        <v>-14452.819999999994</v>
      </c>
      <c r="G46" s="21">
        <f>SUMIF('3 YO IEP'!A:A,A46,'3 YO IEP'!B:B)</f>
        <v>1566032.9799999224</v>
      </c>
      <c r="H46" s="23">
        <f>SUMIF('4 YO -SDMonthly'!A:A,A46,'4 YO -SDMonthly'!AK:AK)</f>
        <v>4502577.3999999119</v>
      </c>
      <c r="I46" s="24">
        <f t="shared" si="0"/>
        <v>6206034.7799998345</v>
      </c>
      <c r="J46" s="25">
        <f t="shared" si="1"/>
        <v>7.3883757551723859</v>
      </c>
      <c r="K46" s="25">
        <f t="shared" si="2"/>
        <v>0.71822964266849909</v>
      </c>
      <c r="L46" s="22">
        <f t="shared" si="3"/>
        <v>0</v>
      </c>
      <c r="M46" s="26">
        <f>IFERROR(VLOOKUP(A46,'4 YO count'!A:AS,45,FALSE),0)</f>
        <v>774.75</v>
      </c>
      <c r="N46" s="18" t="str">
        <f>VLOOKUP(A46,Passthrough!A:H,8, FALSE)</f>
        <v>No</v>
      </c>
      <c r="O46" s="27">
        <f>SUMIF(Partner!A:A,A46,Partner!M:M)</f>
        <v>0</v>
      </c>
      <c r="P46" s="27">
        <f>SUMIF(Partner!A:A,A46,Partner!N:N)</f>
        <v>0</v>
      </c>
      <c r="Q46" s="28">
        <f>SUMIF(Partner!A:A,A46,Partner!O:O)</f>
        <v>0</v>
      </c>
      <c r="R46" s="29">
        <f t="shared" si="4"/>
        <v>6206034.7799998345</v>
      </c>
      <c r="S46" s="30">
        <f t="shared" si="5"/>
        <v>0</v>
      </c>
      <c r="T46" s="31"/>
      <c r="U46" s="32">
        <f t="shared" si="6"/>
        <v>0</v>
      </c>
      <c r="V46" s="33"/>
    </row>
    <row r="47" spans="1:22" ht="13.5" customHeight="1">
      <c r="A47" s="17">
        <v>910</v>
      </c>
      <c r="B47" s="18" t="s">
        <v>71</v>
      </c>
      <c r="C47" s="19">
        <v>1495935.97</v>
      </c>
      <c r="D47" s="20">
        <v>928685.08</v>
      </c>
      <c r="E47" s="21">
        <f>VLOOKUP(A47,'3 YO attestation'!A:C,3, FALSE)</f>
        <v>266075.90000000002</v>
      </c>
      <c r="F47" s="22">
        <f>SUMIF('3YO Ineligible Payments'!E:E,A47,'3YO Ineligible Payments'!F:F)*-1</f>
        <v>0</v>
      </c>
      <c r="G47" s="21">
        <f>SUMIF('3 YO IEP'!A:A,A47,'3 YO IEP'!B:B)</f>
        <v>332326.44999999646</v>
      </c>
      <c r="H47" s="23">
        <f>SUMIF('4 YO -SDMonthly'!A:A,A47,'4 YO -SDMonthly'!AK:AK)</f>
        <v>1586529.3000000003</v>
      </c>
      <c r="I47" s="24">
        <f t="shared" si="0"/>
        <v>2184931.6499999966</v>
      </c>
      <c r="J47" s="25">
        <f t="shared" si="1"/>
        <v>1.3527153575031017</v>
      </c>
      <c r="K47" s="25">
        <f t="shared" si="2"/>
        <v>0.46057832274732768</v>
      </c>
      <c r="L47" s="22">
        <f t="shared" si="3"/>
        <v>0</v>
      </c>
      <c r="M47" s="26">
        <f>IFERROR(VLOOKUP(A47,'4 YO count'!A:AS,45,FALSE),0)</f>
        <v>149.15384615384616</v>
      </c>
      <c r="N47" s="18" t="str">
        <f>VLOOKUP(A47,Passthrough!A:H,8, FALSE)</f>
        <v>No</v>
      </c>
      <c r="O47" s="27">
        <f>SUMIF(Partner!A:A,A47,Partner!M:M)</f>
        <v>0</v>
      </c>
      <c r="P47" s="27">
        <f>SUMIF(Partner!A:A,A47,Partner!N:N)</f>
        <v>0</v>
      </c>
      <c r="Q47" s="28">
        <f>SUMIF(Partner!A:A,A47,Partner!O:O)</f>
        <v>0</v>
      </c>
      <c r="R47" s="29">
        <f t="shared" si="4"/>
        <v>2184931.6499999966</v>
      </c>
      <c r="S47" s="30">
        <f t="shared" si="5"/>
        <v>0</v>
      </c>
      <c r="T47" s="31"/>
      <c r="U47" s="32">
        <f t="shared" si="6"/>
        <v>0</v>
      </c>
      <c r="V47" s="33"/>
    </row>
    <row r="48" spans="1:22" ht="13.5" customHeight="1">
      <c r="A48" s="17">
        <v>920</v>
      </c>
      <c r="B48" s="18" t="s">
        <v>72</v>
      </c>
      <c r="C48" s="19">
        <v>239074.42</v>
      </c>
      <c r="D48" s="20">
        <v>135944.28</v>
      </c>
      <c r="E48" s="21">
        <f>VLOOKUP(A48,'3 YO attestation'!A:C,3, FALSE)</f>
        <v>47817.8</v>
      </c>
      <c r="F48" s="22">
        <f>SUMIF('3YO Ineligible Payments'!E:E,A48,'3YO Ineligible Payments'!F:F)*-1</f>
        <v>0</v>
      </c>
      <c r="G48" s="21">
        <f>SUMIF('3 YO IEP'!A:A,A48,'3 YO IEP'!B:B)</f>
        <v>53210.890000000079</v>
      </c>
      <c r="H48" s="23">
        <f>SUMIF('4 YO -SDMonthly'!A:A,A48,'4 YO -SDMonthly'!AK:AK)</f>
        <v>574904.02000000142</v>
      </c>
      <c r="I48" s="24">
        <f t="shared" si="0"/>
        <v>675932.71000000148</v>
      </c>
      <c r="J48" s="25">
        <f t="shared" si="1"/>
        <v>3.9721305670235001</v>
      </c>
      <c r="K48" s="25">
        <f t="shared" si="2"/>
        <v>1.8272899710475148</v>
      </c>
      <c r="L48" s="22">
        <f t="shared" si="3"/>
        <v>0</v>
      </c>
      <c r="M48" s="26">
        <f>IFERROR(VLOOKUP(A48,'4 YO count'!A:AS,45,FALSE),0)</f>
        <v>87.545454545454547</v>
      </c>
      <c r="N48" s="18" t="str">
        <f>VLOOKUP(A48,Passthrough!A:H,8, FALSE)</f>
        <v>No</v>
      </c>
      <c r="O48" s="27">
        <f>SUMIF(Partner!A:A,A48,Partner!M:M)</f>
        <v>0</v>
      </c>
      <c r="P48" s="27">
        <f>SUMIF(Partner!A:A,A48,Partner!N:N)</f>
        <v>0</v>
      </c>
      <c r="Q48" s="28">
        <f>SUMIF(Partner!A:A,A48,Partner!O:O)</f>
        <v>0</v>
      </c>
      <c r="R48" s="29">
        <f t="shared" si="4"/>
        <v>675932.71000000148</v>
      </c>
      <c r="S48" s="30">
        <f t="shared" si="5"/>
        <v>0</v>
      </c>
      <c r="T48" s="31"/>
      <c r="U48" s="32">
        <f t="shared" si="6"/>
        <v>0</v>
      </c>
      <c r="V48" s="33"/>
    </row>
    <row r="49" spans="1:22" ht="13.5" customHeight="1">
      <c r="A49" s="17">
        <v>930</v>
      </c>
      <c r="B49" s="18" t="s">
        <v>73</v>
      </c>
      <c r="C49" s="19">
        <v>156918.03</v>
      </c>
      <c r="D49" s="20">
        <v>129627.94</v>
      </c>
      <c r="E49" s="21">
        <f>VLOOKUP(A49,'3 YO attestation'!A:C,3, FALSE)</f>
        <v>27290.02</v>
      </c>
      <c r="F49" s="22">
        <f>SUMIF('3YO Ineligible Payments'!E:E,A49,'3YO Ineligible Payments'!F:F)*-1</f>
        <v>0</v>
      </c>
      <c r="G49" s="21">
        <f>SUMIF('3 YO IEP'!A:A,A49,'3 YO IEP'!B:B)</f>
        <v>10628.139999999998</v>
      </c>
      <c r="H49" s="23">
        <f>SUMIF('4 YO -SDMonthly'!A:A,A49,'4 YO -SDMonthly'!AK:AK)</f>
        <v>174098.43999999997</v>
      </c>
      <c r="I49" s="24">
        <f t="shared" si="0"/>
        <v>212016.59999999998</v>
      </c>
      <c r="J49" s="25">
        <f t="shared" si="1"/>
        <v>0.63557794716169969</v>
      </c>
      <c r="K49" s="25">
        <f t="shared" si="2"/>
        <v>0.35112963118387336</v>
      </c>
      <c r="L49" s="22">
        <f t="shared" si="3"/>
        <v>0</v>
      </c>
      <c r="M49" s="26">
        <f>IFERROR(VLOOKUP(A49,'4 YO count'!A:AS,45,FALSE),0)</f>
        <v>28.7</v>
      </c>
      <c r="N49" s="18" t="str">
        <f>VLOOKUP(A49,Passthrough!A:H,8, FALSE)</f>
        <v>No</v>
      </c>
      <c r="O49" s="27">
        <f>SUMIF(Partner!A:A,A49,Partner!M:M)</f>
        <v>0</v>
      </c>
      <c r="P49" s="27">
        <f>SUMIF(Partner!A:A,A49,Partner!N:N)</f>
        <v>0</v>
      </c>
      <c r="Q49" s="28">
        <f>SUMIF(Partner!A:A,A49,Partner!O:O)</f>
        <v>0</v>
      </c>
      <c r="R49" s="29">
        <f t="shared" si="4"/>
        <v>212016.59999999998</v>
      </c>
      <c r="S49" s="30">
        <f t="shared" si="5"/>
        <v>0</v>
      </c>
      <c r="T49" s="31"/>
      <c r="U49" s="32">
        <f t="shared" si="6"/>
        <v>0</v>
      </c>
      <c r="V49" s="33"/>
    </row>
    <row r="50" spans="1:22" ht="13.5" customHeight="1">
      <c r="A50" s="17">
        <v>940</v>
      </c>
      <c r="B50" s="18" t="s">
        <v>74</v>
      </c>
      <c r="C50" s="19">
        <v>123292.91</v>
      </c>
      <c r="D50" s="20">
        <v>103825.61</v>
      </c>
      <c r="E50" s="21">
        <f>VLOOKUP(A50,'3 YO attestation'!A:C,3, FALSE)</f>
        <v>58401.72</v>
      </c>
      <c r="F50" s="22">
        <f>SUMIF('3YO Ineligible Payments'!E:E,A50,'3YO Ineligible Payments'!F:F)*-1</f>
        <v>0</v>
      </c>
      <c r="G50" s="21">
        <f>SUMIF('3 YO IEP'!A:A,A50,'3 YO IEP'!B:B)</f>
        <v>8504.6399999999958</v>
      </c>
      <c r="H50" s="23">
        <f>SUMIF('4 YO -SDMonthly'!A:A,A50,'4 YO -SDMonthly'!AK:AK)</f>
        <v>81181.38</v>
      </c>
      <c r="I50" s="24">
        <f t="shared" si="0"/>
        <v>148087.74</v>
      </c>
      <c r="J50" s="25">
        <f t="shared" si="1"/>
        <v>0.42631225571417292</v>
      </c>
      <c r="K50" s="25">
        <f t="shared" si="2"/>
        <v>0.20110507570954395</v>
      </c>
      <c r="L50" s="22">
        <f t="shared" si="3"/>
        <v>0</v>
      </c>
      <c r="M50" s="26">
        <f>IFERROR(VLOOKUP(A50,'4 YO count'!A:AS,45,FALSE),0)</f>
        <v>12.545454545454545</v>
      </c>
      <c r="N50" s="18" t="str">
        <f>VLOOKUP(A50,Passthrough!A:H,8, FALSE)</f>
        <v>No</v>
      </c>
      <c r="O50" s="27">
        <f>SUMIF(Partner!A:A,A50,Partner!M:M)</f>
        <v>0</v>
      </c>
      <c r="P50" s="27">
        <f>SUMIF(Partner!A:A,A50,Partner!N:N)</f>
        <v>0</v>
      </c>
      <c r="Q50" s="28">
        <f>SUMIF(Partner!A:A,A50,Partner!O:O)</f>
        <v>0</v>
      </c>
      <c r="R50" s="29">
        <f t="shared" si="4"/>
        <v>148087.74</v>
      </c>
      <c r="S50" s="30">
        <f t="shared" si="5"/>
        <v>0</v>
      </c>
      <c r="T50" s="31"/>
      <c r="U50" s="32">
        <f t="shared" si="6"/>
        <v>0</v>
      </c>
      <c r="V50" s="33"/>
    </row>
    <row r="51" spans="1:22" ht="13.5" customHeight="1">
      <c r="A51" s="17">
        <v>950</v>
      </c>
      <c r="B51" s="18" t="s">
        <v>75</v>
      </c>
      <c r="C51" s="19">
        <v>104971.35</v>
      </c>
      <c r="D51" s="20">
        <v>69980.899999999994</v>
      </c>
      <c r="E51" s="21">
        <f>VLOOKUP(A51,'3 YO attestation'!A:C,3, FALSE)</f>
        <v>20994.21</v>
      </c>
      <c r="F51" s="22">
        <f>SUMIF('3YO Ineligible Payments'!E:E,A51,'3YO Ineligible Payments'!F:F)*-1</f>
        <v>0</v>
      </c>
      <c r="G51" s="21">
        <f>SUMIF('3 YO IEP'!A:A,A51,'3 YO IEP'!B:B)</f>
        <v>6614.7199999999975</v>
      </c>
      <c r="H51" s="23">
        <f>SUMIF('4 YO -SDMonthly'!A:A,A51,'4 YO -SDMonthly'!AK:AK)</f>
        <v>60517.03</v>
      </c>
      <c r="I51" s="24">
        <f t="shared" si="0"/>
        <v>88125.959999999992</v>
      </c>
      <c r="J51" s="25">
        <f t="shared" si="1"/>
        <v>0.25928589086450732</v>
      </c>
      <c r="K51" s="25">
        <f t="shared" si="2"/>
        <v>-0.16047607275699524</v>
      </c>
      <c r="L51" s="22">
        <f t="shared" si="3"/>
        <v>0</v>
      </c>
      <c r="M51" s="26">
        <f>IFERROR(VLOOKUP(A51,'4 YO count'!A:AS,45,FALSE),0)</f>
        <v>10.3</v>
      </c>
      <c r="N51" s="18" t="str">
        <f>VLOOKUP(A51,Passthrough!A:H,8, FALSE)</f>
        <v>No</v>
      </c>
      <c r="O51" s="27">
        <f>SUMIF(Partner!A:A,A51,Partner!M:M)</f>
        <v>0</v>
      </c>
      <c r="P51" s="27">
        <f>SUMIF(Partner!A:A,A51,Partner!N:N)</f>
        <v>0</v>
      </c>
      <c r="Q51" s="28">
        <f>SUMIF(Partner!A:A,A51,Partner!O:O)</f>
        <v>0</v>
      </c>
      <c r="R51" s="29">
        <f t="shared" si="4"/>
        <v>88125.959999999992</v>
      </c>
      <c r="S51" s="30">
        <f t="shared" si="5"/>
        <v>0</v>
      </c>
      <c r="T51" s="31"/>
      <c r="U51" s="35">
        <f t="shared" si="6"/>
        <v>16845.390000000014</v>
      </c>
      <c r="V51" s="33"/>
    </row>
    <row r="52" spans="1:22" ht="13.5" customHeight="1">
      <c r="A52" s="17">
        <v>960</v>
      </c>
      <c r="B52" s="18" t="s">
        <v>76</v>
      </c>
      <c r="C52" s="19">
        <v>38226.03</v>
      </c>
      <c r="D52" s="20">
        <v>38226.03</v>
      </c>
      <c r="E52" s="21">
        <f>VLOOKUP(A52,'3 YO attestation'!A:C,3, FALSE)</f>
        <v>4778.24</v>
      </c>
      <c r="F52" s="22">
        <f>SUMIF('3YO Ineligible Payments'!E:E,A52,'3YO Ineligible Payments'!F:F)*-1</f>
        <v>0</v>
      </c>
      <c r="G52" s="21">
        <f>SUMIF('3 YO IEP'!A:A,A52,'3 YO IEP'!B:B)</f>
        <v>5904.0999999999985</v>
      </c>
      <c r="H52" s="23">
        <f>SUMIF('4 YO -SDMonthly'!A:A,A52,'4 YO -SDMonthly'!AK:AK)</f>
        <v>40500.129999999997</v>
      </c>
      <c r="I52" s="24">
        <f t="shared" si="0"/>
        <v>51182.469999999994</v>
      </c>
      <c r="J52" s="25">
        <f t="shared" si="1"/>
        <v>0.3389428617096778</v>
      </c>
      <c r="K52" s="25">
        <f t="shared" si="2"/>
        <v>0.3389428617096778</v>
      </c>
      <c r="L52" s="22">
        <f t="shared" si="3"/>
        <v>0</v>
      </c>
      <c r="M52" s="26">
        <f>IFERROR(VLOOKUP(A52,'4 YO count'!A:AS,45,FALSE),0)</f>
        <v>4.7272727272727275</v>
      </c>
      <c r="N52" s="18" t="str">
        <f>VLOOKUP(A52,Passthrough!A:H,8, FALSE)</f>
        <v>No</v>
      </c>
      <c r="O52" s="27">
        <f>SUMIF(Partner!A:A,A52,Partner!M:M)</f>
        <v>0</v>
      </c>
      <c r="P52" s="27">
        <f>SUMIF(Partner!A:A,A52,Partner!N:N)</f>
        <v>0</v>
      </c>
      <c r="Q52" s="28">
        <f>SUMIF(Partner!A:A,A52,Partner!O:O)</f>
        <v>0</v>
      </c>
      <c r="R52" s="29">
        <f t="shared" si="4"/>
        <v>51182.469999999994</v>
      </c>
      <c r="S52" s="30">
        <f t="shared" si="5"/>
        <v>0</v>
      </c>
      <c r="T52" s="31"/>
      <c r="U52" s="32">
        <f t="shared" si="6"/>
        <v>0</v>
      </c>
      <c r="V52" s="33"/>
    </row>
    <row r="53" spans="1:22" ht="13.5" customHeight="1">
      <c r="A53" s="17">
        <v>970</v>
      </c>
      <c r="B53" s="18" t="s">
        <v>77</v>
      </c>
      <c r="C53" s="19">
        <v>91110.67</v>
      </c>
      <c r="D53" s="20">
        <v>74027.42</v>
      </c>
      <c r="E53" s="21">
        <f>VLOOKUP(A53,'3 YO attestation'!A:C,3, FALSE)</f>
        <v>5694.4</v>
      </c>
      <c r="F53" s="22">
        <f>SUMIF('3YO Ineligible Payments'!E:E,A53,'3YO Ineligible Payments'!F:F)*-1</f>
        <v>0</v>
      </c>
      <c r="G53" s="21">
        <f>SUMIF('3 YO IEP'!A:A,A53,'3 YO IEP'!B:B)</f>
        <v>15153.280000000013</v>
      </c>
      <c r="H53" s="23">
        <f>SUMIF('4 YO -SDMonthly'!A:A,A53,'4 YO -SDMonthly'!AK:AK)</f>
        <v>70320.69</v>
      </c>
      <c r="I53" s="24">
        <f t="shared" si="0"/>
        <v>91168.370000000024</v>
      </c>
      <c r="J53" s="25">
        <f t="shared" si="1"/>
        <v>0.23154866129334276</v>
      </c>
      <c r="K53" s="25">
        <f t="shared" si="2"/>
        <v>6.3329574900531618E-4</v>
      </c>
      <c r="L53" s="22">
        <f t="shared" si="3"/>
        <v>0</v>
      </c>
      <c r="M53" s="26">
        <f>IFERROR(VLOOKUP(A53,'4 YO count'!A:AS,45,FALSE),0)</f>
        <v>14.9</v>
      </c>
      <c r="N53" s="18" t="str">
        <f>VLOOKUP(A53,Passthrough!A:H,8, FALSE)</f>
        <v>No</v>
      </c>
      <c r="O53" s="27">
        <f>SUMIF(Partner!A:A,A53,Partner!M:M)</f>
        <v>0</v>
      </c>
      <c r="P53" s="27">
        <f>SUMIF(Partner!A:A,A53,Partner!N:N)</f>
        <v>0</v>
      </c>
      <c r="Q53" s="28">
        <f>SUMIF(Partner!A:A,A53,Partner!O:O)</f>
        <v>0</v>
      </c>
      <c r="R53" s="29">
        <f t="shared" si="4"/>
        <v>91168.370000000024</v>
      </c>
      <c r="S53" s="30">
        <f t="shared" si="5"/>
        <v>0</v>
      </c>
      <c r="T53" s="31"/>
      <c r="U53" s="32">
        <f t="shared" si="6"/>
        <v>0</v>
      </c>
      <c r="V53" s="33"/>
    </row>
    <row r="54" spans="1:22" ht="13.5" customHeight="1">
      <c r="A54" s="17">
        <v>980</v>
      </c>
      <c r="B54" s="18" t="s">
        <v>78</v>
      </c>
      <c r="C54" s="19">
        <v>2500999.75</v>
      </c>
      <c r="D54" s="20">
        <v>2387532.85</v>
      </c>
      <c r="E54" s="21">
        <f>VLOOKUP(A54,'3 YO attestation'!A:C,3, FALSE)</f>
        <v>794884.44</v>
      </c>
      <c r="F54" s="22">
        <f>SUMIF('3YO Ineligible Payments'!E:E,A54,'3YO Ineligible Payments'!F:F)*-1</f>
        <v>-13375.099999999999</v>
      </c>
      <c r="G54" s="21">
        <f>SUMIF('3 YO IEP'!A:A,A54,'3 YO IEP'!B:B)</f>
        <v>229881.32000000149</v>
      </c>
      <c r="H54" s="23">
        <f>SUMIF('4 YO -SDMonthly'!A:A,A54,'4 YO -SDMonthly'!AK:AK)</f>
        <v>0</v>
      </c>
      <c r="I54" s="24">
        <f t="shared" si="0"/>
        <v>1011390.6600000014</v>
      </c>
      <c r="J54" s="25">
        <f t="shared" si="1"/>
        <v>-0.57638670395676372</v>
      </c>
      <c r="K54" s="25">
        <f t="shared" si="2"/>
        <v>-0.59560545337919302</v>
      </c>
      <c r="L54" s="22">
        <f t="shared" si="3"/>
        <v>1376142.1899999985</v>
      </c>
      <c r="M54" s="26">
        <f>IFERROR(VLOOKUP(A54,'4 YO count'!A:AS,45,FALSE),0)</f>
        <v>0</v>
      </c>
      <c r="N54" s="18" t="str">
        <f>VLOOKUP(A54,Passthrough!A:H,8, FALSE)</f>
        <v>Yes</v>
      </c>
      <c r="O54" s="27">
        <f>SUMIF(Partner!A:A,A54,Partner!M:M)</f>
        <v>1423723.56</v>
      </c>
      <c r="P54" s="27">
        <f>SUMIF(Partner!A:A,A54,Partner!N:N)</f>
        <v>431158.75999999518</v>
      </c>
      <c r="Q54" s="28">
        <f>SUMIF(Partner!A:A,A54,Partner!O:O)</f>
        <v>992564.80000000494</v>
      </c>
      <c r="R54" s="29">
        <f t="shared" si="4"/>
        <v>0</v>
      </c>
      <c r="S54" s="30">
        <f t="shared" si="5"/>
        <v>0</v>
      </c>
      <c r="T54" s="31"/>
      <c r="U54" s="35">
        <f t="shared" si="6"/>
        <v>65885.529999998515</v>
      </c>
      <c r="V54" s="33"/>
    </row>
    <row r="55" spans="1:22" ht="13.5" customHeight="1">
      <c r="A55" s="17">
        <v>990</v>
      </c>
      <c r="B55" s="18" t="s">
        <v>79</v>
      </c>
      <c r="C55" s="19">
        <v>1261306.47</v>
      </c>
      <c r="D55" s="20">
        <v>771302.52</v>
      </c>
      <c r="E55" s="21">
        <f>VLOOKUP(A55,'3 YO attestation'!A:C,3, FALSE)</f>
        <v>1814.84</v>
      </c>
      <c r="F55" s="22">
        <f>SUMIF('3YO Ineligible Payments'!E:E,A55,'3YO Ineligible Payments'!F:F)*-1</f>
        <v>0</v>
      </c>
      <c r="G55" s="21">
        <f>SUMIF('3 YO IEP'!A:A,A55,'3 YO IEP'!B:B)</f>
        <v>343316.4999999979</v>
      </c>
      <c r="H55" s="23">
        <f>SUMIF('4 YO -SDMonthly'!A:A,A55,'4 YO -SDMonthly'!AK:AK)</f>
        <v>1916481.2000000002</v>
      </c>
      <c r="I55" s="24">
        <f t="shared" si="0"/>
        <v>2261612.5399999982</v>
      </c>
      <c r="J55" s="25">
        <f t="shared" si="1"/>
        <v>1.932199080589025</v>
      </c>
      <c r="K55" s="25">
        <f t="shared" si="2"/>
        <v>0.79307138573545743</v>
      </c>
      <c r="L55" s="22">
        <f t="shared" si="3"/>
        <v>0</v>
      </c>
      <c r="M55" s="26">
        <f>IFERROR(VLOOKUP(A55,'4 YO count'!A:AS,45,FALSE),0)</f>
        <v>325.58333333333331</v>
      </c>
      <c r="N55" s="18" t="str">
        <f>VLOOKUP(A55,Passthrough!A:H,8, FALSE)</f>
        <v>Yes</v>
      </c>
      <c r="O55" s="27">
        <f>SUMIF(Partner!A:A,A55,Partner!M:M)</f>
        <v>68729.600000000006</v>
      </c>
      <c r="P55" s="27">
        <f>SUMIF(Partner!A:A,A55,Partner!N:N)</f>
        <v>146549.79999999993</v>
      </c>
      <c r="Q55" s="28">
        <f>SUMIF(Partner!A:A,A55,Partner!O:O)</f>
        <v>0</v>
      </c>
      <c r="R55" s="29">
        <f t="shared" si="4"/>
        <v>2192882.9399999981</v>
      </c>
      <c r="S55" s="30">
        <f t="shared" si="5"/>
        <v>0</v>
      </c>
      <c r="T55" s="31"/>
      <c r="U55" s="32">
        <f t="shared" si="6"/>
        <v>0</v>
      </c>
      <c r="V55" s="33"/>
    </row>
    <row r="56" spans="1:22" ht="13.5" customHeight="1">
      <c r="A56" s="17">
        <v>1000</v>
      </c>
      <c r="B56" s="36" t="s">
        <v>80</v>
      </c>
      <c r="C56" s="19">
        <v>2938613.3</v>
      </c>
      <c r="D56" s="20">
        <v>2290658.19</v>
      </c>
      <c r="E56" s="21">
        <f>VLOOKUP(A56,'3 YO attestation'!A:C,3, FALSE)</f>
        <v>702722.02</v>
      </c>
      <c r="F56" s="22">
        <f>SUMIF('3YO Ineligible Payments'!E:E,A56,'3YO Ineligible Payments'!F:F)*-1</f>
        <v>-19532.600000000013</v>
      </c>
      <c r="G56" s="21">
        <f>SUMIF('3 YO IEP'!A:A,A56,'3 YO IEP'!B:B)</f>
        <v>327845.73999999865</v>
      </c>
      <c r="H56" s="23">
        <f>SUMIF('4 YO -SDMonthly'!A:A,A56,'4 YO -SDMonthly'!AK:AK)</f>
        <v>1961006.999999997</v>
      </c>
      <c r="I56" s="24">
        <f t="shared" si="0"/>
        <v>2972042.1599999955</v>
      </c>
      <c r="J56" s="25">
        <f t="shared" si="1"/>
        <v>0.29746208883307707</v>
      </c>
      <c r="K56" s="25">
        <f t="shared" si="2"/>
        <v>1.1375726095024371E-2</v>
      </c>
      <c r="L56" s="22">
        <f t="shared" si="3"/>
        <v>0</v>
      </c>
      <c r="M56" s="26">
        <f>IFERROR(VLOOKUP(A56,'4 YO count'!A:AS,45,FALSE),0)</f>
        <v>294.58333333333331</v>
      </c>
      <c r="N56" s="18" t="str">
        <f>VLOOKUP(A56,Passthrough!A:H,8, FALSE)</f>
        <v>Yes</v>
      </c>
      <c r="O56" s="27">
        <f>SUMIF(Partner!A:A,A56,Partner!M:M)</f>
        <v>625993.88</v>
      </c>
      <c r="P56" s="27">
        <f>SUMIF(Partner!A:A,A56,Partner!N:N)</f>
        <v>444592.86999999976</v>
      </c>
      <c r="Q56" s="28">
        <f>SUMIF(Partner!A:A,A56,Partner!O:O)</f>
        <v>273392.2699999999</v>
      </c>
      <c r="R56" s="29">
        <f t="shared" si="4"/>
        <v>2346048.2799999956</v>
      </c>
      <c r="S56" s="30">
        <f t="shared" si="5"/>
        <v>0</v>
      </c>
      <c r="T56" s="31"/>
      <c r="U56" s="32">
        <f t="shared" si="6"/>
        <v>0</v>
      </c>
      <c r="V56" s="33"/>
    </row>
    <row r="57" spans="1:22" ht="13.5" customHeight="1">
      <c r="A57" s="17">
        <v>1010</v>
      </c>
      <c r="B57" s="18" t="s">
        <v>81</v>
      </c>
      <c r="C57" s="19">
        <v>5557303.8600000003</v>
      </c>
      <c r="D57" s="20">
        <v>4462826.3600000003</v>
      </c>
      <c r="E57" s="21">
        <f>VLOOKUP(A57,'3 YO attestation'!A:C,3, FALSE)</f>
        <v>1483720.65</v>
      </c>
      <c r="F57" s="22">
        <f>SUMIF('3YO Ineligible Payments'!E:E,A57,'3YO Ineligible Payments'!F:F)*-1</f>
        <v>-9944.3400000000038</v>
      </c>
      <c r="G57" s="21">
        <f>SUMIF('3 YO IEP'!A:A,A57,'3 YO IEP'!B:B)</f>
        <v>537229.27999999095</v>
      </c>
      <c r="H57" s="23">
        <f>SUMIF('4 YO -SDMonthly'!A:A,A57,'4 YO -SDMonthly'!AK:AK)</f>
        <v>4247354.1899999548</v>
      </c>
      <c r="I57" s="24">
        <f t="shared" si="0"/>
        <v>6258359.7799999453</v>
      </c>
      <c r="J57" s="25">
        <f t="shared" si="1"/>
        <v>0.40233100621910478</v>
      </c>
      <c r="K57" s="25">
        <f t="shared" si="2"/>
        <v>0.12615036673556032</v>
      </c>
      <c r="L57" s="22">
        <f t="shared" si="3"/>
        <v>0</v>
      </c>
      <c r="M57" s="26">
        <f>IFERROR(VLOOKUP(A57,'4 YO count'!A:AS,45,FALSE),0)</f>
        <v>557.15384615384619</v>
      </c>
      <c r="N57" s="18" t="str">
        <f>VLOOKUP(A57,Passthrough!A:H,8, FALSE)</f>
        <v>Yes</v>
      </c>
      <c r="O57" s="27">
        <f>SUMIF(Partner!A:A,A57,Partner!M:M)</f>
        <v>517175.25</v>
      </c>
      <c r="P57" s="27">
        <f>SUMIF(Partner!A:A,A57,Partner!N:N)</f>
        <v>996904.01000000117</v>
      </c>
      <c r="Q57" s="28">
        <f>SUMIF(Partner!A:A,A57,Partner!O:O)</f>
        <v>52519.809999999619</v>
      </c>
      <c r="R57" s="29">
        <f t="shared" si="4"/>
        <v>5741184.5299999453</v>
      </c>
      <c r="S57" s="30">
        <f t="shared" si="5"/>
        <v>0</v>
      </c>
      <c r="T57" s="31"/>
      <c r="U57" s="32">
        <f t="shared" si="6"/>
        <v>0</v>
      </c>
      <c r="V57" s="33"/>
    </row>
    <row r="58" spans="1:22" ht="13.5" customHeight="1">
      <c r="A58" s="17">
        <v>1020</v>
      </c>
      <c r="B58" s="18" t="s">
        <v>82</v>
      </c>
      <c r="C58" s="19">
        <v>249539.63</v>
      </c>
      <c r="D58" s="20">
        <v>72593.350000000006</v>
      </c>
      <c r="E58" s="21">
        <f>VLOOKUP(A58,'3 YO attestation'!A:C,3, FALSE)</f>
        <v>31759.77</v>
      </c>
      <c r="F58" s="22">
        <f>SUMIF('3YO Ineligible Payments'!E:E,A58,'3YO Ineligible Payments'!F:F)*-1</f>
        <v>-1420.6200000000001</v>
      </c>
      <c r="G58" s="21">
        <f>SUMIF('3 YO IEP'!A:A,A58,'3 YO IEP'!B:B)</f>
        <v>64401.440000000104</v>
      </c>
      <c r="H58" s="23">
        <f>SUMIF('4 YO -SDMonthly'!A:A,A58,'4 YO -SDMonthly'!AK:AK)</f>
        <v>379305.5400000005</v>
      </c>
      <c r="I58" s="24">
        <f t="shared" si="0"/>
        <v>474046.13000000059</v>
      </c>
      <c r="J58" s="25">
        <f t="shared" si="1"/>
        <v>5.5301591674719592</v>
      </c>
      <c r="K58" s="25">
        <f t="shared" si="2"/>
        <v>0.89968274778639601</v>
      </c>
      <c r="L58" s="22">
        <f t="shared" si="3"/>
        <v>0</v>
      </c>
      <c r="M58" s="26">
        <f>IFERROR(VLOOKUP(A58,'4 YO count'!A:AS,45,FALSE),0)</f>
        <v>80.099999999999994</v>
      </c>
      <c r="N58" s="18" t="str">
        <f>VLOOKUP(A58,Passthrough!A:H,8, FALSE)</f>
        <v>No</v>
      </c>
      <c r="O58" s="27">
        <f>SUMIF(Partner!A:A,A58,Partner!M:M)</f>
        <v>0</v>
      </c>
      <c r="P58" s="27">
        <f>SUMIF(Partner!A:A,A58,Partner!N:N)</f>
        <v>0</v>
      </c>
      <c r="Q58" s="28">
        <f>SUMIF(Partner!A:A,A58,Partner!O:O)</f>
        <v>0</v>
      </c>
      <c r="R58" s="29">
        <f t="shared" si="4"/>
        <v>474046.13000000059</v>
      </c>
      <c r="S58" s="30">
        <f t="shared" si="5"/>
        <v>0</v>
      </c>
      <c r="T58" s="31"/>
      <c r="U58" s="32">
        <f t="shared" si="6"/>
        <v>0</v>
      </c>
      <c r="V58" s="33"/>
    </row>
    <row r="59" spans="1:22" ht="13.5" customHeight="1">
      <c r="A59" s="17">
        <v>1030</v>
      </c>
      <c r="B59" s="18" t="s">
        <v>83</v>
      </c>
      <c r="C59" s="19">
        <v>86538.97</v>
      </c>
      <c r="D59" s="20">
        <v>86538.97</v>
      </c>
      <c r="E59" s="21">
        <f>VLOOKUP(A59,'3 YO attestation'!A:C,3, FALSE)</f>
        <v>19230.82</v>
      </c>
      <c r="F59" s="22">
        <f>SUMIF('3YO Ineligible Payments'!E:E,A59,'3YO Ineligible Payments'!F:F)*-1</f>
        <v>0</v>
      </c>
      <c r="G59" s="21">
        <f>SUMIF('3 YO IEP'!A:A,A59,'3 YO IEP'!B:B)</f>
        <v>4735.4000000000005</v>
      </c>
      <c r="H59" s="23">
        <f>SUMIF('4 YO -SDMonthly'!A:A,A59,'4 YO -SDMonthly'!AK:AK)</f>
        <v>111247.12</v>
      </c>
      <c r="I59" s="24">
        <f t="shared" si="0"/>
        <v>135213.34</v>
      </c>
      <c r="J59" s="25">
        <f t="shared" si="1"/>
        <v>0.56245608192470975</v>
      </c>
      <c r="K59" s="25">
        <f t="shared" si="2"/>
        <v>0.56245608192470975</v>
      </c>
      <c r="L59" s="22">
        <f t="shared" si="3"/>
        <v>0</v>
      </c>
      <c r="M59" s="26">
        <f>IFERROR(VLOOKUP(A59,'4 YO count'!A:AS,45,FALSE),0)</f>
        <v>17.09090909090909</v>
      </c>
      <c r="N59" s="18" t="str">
        <f>VLOOKUP(A59,Passthrough!A:H,8, FALSE)</f>
        <v>No</v>
      </c>
      <c r="O59" s="27">
        <f>SUMIF(Partner!A:A,A59,Partner!M:M)</f>
        <v>0</v>
      </c>
      <c r="P59" s="27">
        <f>SUMIF(Partner!A:A,A59,Partner!N:N)</f>
        <v>0</v>
      </c>
      <c r="Q59" s="28">
        <f>SUMIF(Partner!A:A,A59,Partner!O:O)</f>
        <v>0</v>
      </c>
      <c r="R59" s="29">
        <f t="shared" si="4"/>
        <v>135213.34</v>
      </c>
      <c r="S59" s="30">
        <f t="shared" si="5"/>
        <v>0</v>
      </c>
      <c r="T59" s="31"/>
      <c r="U59" s="32">
        <f t="shared" si="6"/>
        <v>0</v>
      </c>
      <c r="V59" s="33"/>
    </row>
    <row r="60" spans="1:22" ht="13.5" customHeight="1">
      <c r="A60" s="17">
        <v>1040</v>
      </c>
      <c r="B60" s="18" t="s">
        <v>84</v>
      </c>
      <c r="C60" s="19">
        <v>883115.75</v>
      </c>
      <c r="D60" s="20">
        <v>280785.52</v>
      </c>
      <c r="E60" s="21">
        <f>VLOOKUP(A60,'3 YO attestation'!A:C,3, FALSE)</f>
        <v>72593.759999999995</v>
      </c>
      <c r="F60" s="22">
        <f>SUMIF('3YO Ineligible Payments'!E:E,A60,'3YO Ineligible Payments'!F:F)*-1</f>
        <v>-5682.4800000000005</v>
      </c>
      <c r="G60" s="21">
        <f>SUMIF('3 YO IEP'!A:A,A60,'3 YO IEP'!B:B)</f>
        <v>340475.25999999803</v>
      </c>
      <c r="H60" s="23">
        <f>SUMIF('4 YO -SDMonthly'!A:A,A60,'4 YO -SDMonthly'!AK:AK)</f>
        <v>1325205.8000000042</v>
      </c>
      <c r="I60" s="24">
        <f t="shared" si="0"/>
        <v>1732592.3400000022</v>
      </c>
      <c r="J60" s="25">
        <f t="shared" si="1"/>
        <v>5.1705188358716008</v>
      </c>
      <c r="K60" s="25">
        <f t="shared" si="2"/>
        <v>0.96190854936060444</v>
      </c>
      <c r="L60" s="22">
        <f t="shared" si="3"/>
        <v>0</v>
      </c>
      <c r="M60" s="26">
        <f>IFERROR(VLOOKUP(A60,'4 YO count'!A:AS,45,FALSE),0)</f>
        <v>150.66666666666666</v>
      </c>
      <c r="N60" s="18" t="str">
        <f>VLOOKUP(A60,Passthrough!A:H,8, FALSE)</f>
        <v>No</v>
      </c>
      <c r="O60" s="27">
        <f>SUMIF(Partner!A:A,A60,Partner!M:M)</f>
        <v>43966</v>
      </c>
      <c r="P60" s="27">
        <f>SUMIF(Partner!A:A,A60,Partner!N:N)</f>
        <v>87354.439999999973</v>
      </c>
      <c r="Q60" s="28">
        <f>SUMIF(Partner!A:A,A60,Partner!O:O)</f>
        <v>0</v>
      </c>
      <c r="R60" s="29">
        <f t="shared" si="4"/>
        <v>1688626.3400000022</v>
      </c>
      <c r="S60" s="30">
        <f t="shared" si="5"/>
        <v>0</v>
      </c>
      <c r="T60" s="31"/>
      <c r="U60" s="32">
        <f t="shared" si="6"/>
        <v>0</v>
      </c>
      <c r="V60" s="33"/>
    </row>
    <row r="61" spans="1:22" ht="13.5" customHeight="1">
      <c r="A61" s="17">
        <v>1050</v>
      </c>
      <c r="B61" s="18" t="s">
        <v>85</v>
      </c>
      <c r="C61" s="19">
        <v>424677.27</v>
      </c>
      <c r="D61" s="20">
        <v>399094.3</v>
      </c>
      <c r="E61" s="21">
        <f>VLOOKUP(A61,'3 YO attestation'!A:C,3, FALSE)</f>
        <v>179080.3</v>
      </c>
      <c r="F61" s="22">
        <f>SUMIF('3YO Ineligible Payments'!E:E,A61,'3YO Ineligible Payments'!F:F)*-1</f>
        <v>-2841.2400000000002</v>
      </c>
      <c r="G61" s="21">
        <f>SUMIF('3 YO IEP'!A:A,A61,'3 YO IEP'!B:B)</f>
        <v>30780.100000000042</v>
      </c>
      <c r="H61" s="23">
        <f>SUMIF('4 YO -SDMonthly'!A:A,A61,'4 YO -SDMonthly'!AK:AK)</f>
        <v>328399.9900000004</v>
      </c>
      <c r="I61" s="24">
        <f t="shared" si="0"/>
        <v>535419.15000000037</v>
      </c>
      <c r="J61" s="25">
        <f t="shared" si="1"/>
        <v>0.3415855601044675</v>
      </c>
      <c r="K61" s="25">
        <f t="shared" si="2"/>
        <v>0.26076714677948348</v>
      </c>
      <c r="L61" s="22">
        <f t="shared" si="3"/>
        <v>0</v>
      </c>
      <c r="M61" s="26">
        <f>IFERROR(VLOOKUP(A61,'4 YO count'!A:AS,45,FALSE),0)</f>
        <v>63.090909090909093</v>
      </c>
      <c r="N61" s="18" t="str">
        <f>VLOOKUP(A61,Passthrough!A:H,8, FALSE)</f>
        <v>No</v>
      </c>
      <c r="O61" s="27">
        <f>SUMIF(Partner!A:A,A61,Partner!M:M)</f>
        <v>0</v>
      </c>
      <c r="P61" s="27">
        <f>SUMIF(Partner!A:A,A61,Partner!N:N)</f>
        <v>0</v>
      </c>
      <c r="Q61" s="28">
        <f>SUMIF(Partner!A:A,A61,Partner!O:O)</f>
        <v>0</v>
      </c>
      <c r="R61" s="29">
        <f t="shared" si="4"/>
        <v>535419.15000000037</v>
      </c>
      <c r="S61" s="30">
        <f t="shared" si="5"/>
        <v>0</v>
      </c>
      <c r="T61" s="31"/>
      <c r="U61" s="32">
        <f t="shared" si="6"/>
        <v>0</v>
      </c>
      <c r="V61" s="33"/>
    </row>
    <row r="62" spans="1:22" ht="13.5" customHeight="1">
      <c r="A62" s="17">
        <v>1060</v>
      </c>
      <c r="B62" s="18" t="s">
        <v>86</v>
      </c>
      <c r="C62" s="19">
        <v>47394.26</v>
      </c>
      <c r="D62" s="20">
        <v>42128.23</v>
      </c>
      <c r="E62" s="21">
        <f>VLOOKUP(A62,'3 YO attestation'!A:C,3, FALSE)</f>
        <v>0</v>
      </c>
      <c r="F62" s="22">
        <f>SUMIF('3YO Ineligible Payments'!E:E,A62,'3YO Ineligible Payments'!F:F)*-1</f>
        <v>0</v>
      </c>
      <c r="G62" s="21">
        <f>SUMIF('3 YO IEP'!A:A,A62,'3 YO IEP'!B:B)</f>
        <v>4735.4000000000005</v>
      </c>
      <c r="H62" s="23">
        <f>SUMIF('4 YO -SDMonthly'!A:A,A62,'4 YO -SDMonthly'!AK:AK)</f>
        <v>107020.04000000007</v>
      </c>
      <c r="I62" s="24">
        <f t="shared" si="0"/>
        <v>111755.44000000006</v>
      </c>
      <c r="J62" s="25">
        <f t="shared" si="1"/>
        <v>1.6527447272292248</v>
      </c>
      <c r="K62" s="25">
        <f t="shared" si="2"/>
        <v>1.3579952509016926</v>
      </c>
      <c r="L62" s="22">
        <f t="shared" si="3"/>
        <v>0</v>
      </c>
      <c r="M62" s="26">
        <f>IFERROR(VLOOKUP(A62,'4 YO count'!A:AS,45,FALSE),0)</f>
        <v>22.7</v>
      </c>
      <c r="N62" s="18" t="str">
        <f>VLOOKUP(A62,Passthrough!A:H,8, FALSE)</f>
        <v>No</v>
      </c>
      <c r="O62" s="27">
        <f>SUMIF(Partner!A:A,A62,Partner!M:M)</f>
        <v>0</v>
      </c>
      <c r="P62" s="27">
        <f>SUMIF(Partner!A:A,A62,Partner!N:N)</f>
        <v>0</v>
      </c>
      <c r="Q62" s="28">
        <f>SUMIF(Partner!A:A,A62,Partner!O:O)</f>
        <v>0</v>
      </c>
      <c r="R62" s="29">
        <f t="shared" si="4"/>
        <v>111755.44000000006</v>
      </c>
      <c r="S62" s="30">
        <f t="shared" si="5"/>
        <v>0</v>
      </c>
      <c r="T62" s="31"/>
      <c r="U62" s="32">
        <f t="shared" si="6"/>
        <v>0</v>
      </c>
      <c r="V62" s="33"/>
    </row>
    <row r="63" spans="1:22" ht="13.5" customHeight="1">
      <c r="A63" s="17">
        <v>1070</v>
      </c>
      <c r="B63" s="18" t="s">
        <v>87</v>
      </c>
      <c r="C63" s="19">
        <v>144158.66</v>
      </c>
      <c r="D63" s="20">
        <v>130429.26</v>
      </c>
      <c r="E63" s="21">
        <f>VLOOKUP(A63,'3 YO attestation'!A:C,3, FALSE)</f>
        <v>20594.04</v>
      </c>
      <c r="F63" s="22">
        <f>SUMIF('3YO Ineligible Payments'!E:E,A63,'3YO Ineligible Payments'!F:F)*-1</f>
        <v>0</v>
      </c>
      <c r="G63" s="21">
        <f>SUMIF('3 YO IEP'!A:A,A63,'3 YO IEP'!B:B)</f>
        <v>4735.4000000000005</v>
      </c>
      <c r="H63" s="23">
        <f>SUMIF('4 YO -SDMonthly'!A:A,A63,'4 YO -SDMonthly'!AK:AK)</f>
        <v>77336.51999999999</v>
      </c>
      <c r="I63" s="24">
        <f t="shared" si="0"/>
        <v>102665.95999999999</v>
      </c>
      <c r="J63" s="25">
        <f t="shared" si="1"/>
        <v>-0.21286097920052605</v>
      </c>
      <c r="K63" s="25">
        <f t="shared" si="2"/>
        <v>-0.28782662102991252</v>
      </c>
      <c r="L63" s="22">
        <f t="shared" si="3"/>
        <v>27763.300000000003</v>
      </c>
      <c r="M63" s="26">
        <f>IFERROR(VLOOKUP(A63,'4 YO count'!A:AS,45,FALSE),0)</f>
        <v>12.3</v>
      </c>
      <c r="N63" s="18" t="str">
        <f>VLOOKUP(A63,Passthrough!A:H,8, FALSE)</f>
        <v>No</v>
      </c>
      <c r="O63" s="27">
        <f>SUMIF(Partner!A:A,A63,Partner!M:M)</f>
        <v>0</v>
      </c>
      <c r="P63" s="27">
        <f>SUMIF(Partner!A:A,A63,Partner!N:N)</f>
        <v>0</v>
      </c>
      <c r="Q63" s="28">
        <f>SUMIF(Partner!A:A,A63,Partner!O:O)</f>
        <v>0</v>
      </c>
      <c r="R63" s="29">
        <f t="shared" si="4"/>
        <v>102665.95999999999</v>
      </c>
      <c r="S63" s="30">
        <f t="shared" si="5"/>
        <v>27763.300000000003</v>
      </c>
      <c r="T63" s="31"/>
      <c r="U63" s="35">
        <f t="shared" si="6"/>
        <v>13729.400000000009</v>
      </c>
      <c r="V63" s="33"/>
    </row>
    <row r="64" spans="1:22" ht="13.5" customHeight="1">
      <c r="A64" s="17">
        <v>1080</v>
      </c>
      <c r="B64" s="18" t="s">
        <v>88</v>
      </c>
      <c r="C64" s="19">
        <v>362953.34</v>
      </c>
      <c r="D64" s="20">
        <v>240456.59</v>
      </c>
      <c r="E64" s="21">
        <f>VLOOKUP(A64,'3 YO attestation'!A:C,3, FALSE)</f>
        <v>86205.09</v>
      </c>
      <c r="F64" s="22">
        <f>SUMIF('3YO Ineligible Payments'!E:E,A64,'3YO Ineligible Payments'!F:F)*-1</f>
        <v>0</v>
      </c>
      <c r="G64" s="21">
        <f>SUMIF('3 YO IEP'!A:A,A64,'3 YO IEP'!B:B)</f>
        <v>103231.71999999959</v>
      </c>
      <c r="H64" s="23">
        <f>SUMIF('4 YO -SDMonthly'!A:A,A64,'4 YO -SDMonthly'!AK:AK)</f>
        <v>636714.92999999993</v>
      </c>
      <c r="I64" s="24">
        <f t="shared" si="0"/>
        <v>826151.73999999953</v>
      </c>
      <c r="J64" s="25">
        <f t="shared" si="1"/>
        <v>2.4357625216260432</v>
      </c>
      <c r="K64" s="25">
        <f t="shared" si="2"/>
        <v>1.2761926918760398</v>
      </c>
      <c r="L64" s="22">
        <f t="shared" si="3"/>
        <v>0</v>
      </c>
      <c r="M64" s="26">
        <f>IFERROR(VLOOKUP(A64,'4 YO count'!A:AS,45,FALSE),0)</f>
        <v>105.81818181818181</v>
      </c>
      <c r="N64" s="18" t="str">
        <f>VLOOKUP(A64,Passthrough!A:H,8, FALSE)</f>
        <v>Yes</v>
      </c>
      <c r="O64" s="27">
        <f>SUMIF(Partner!A:A,A64,Partner!M:M)</f>
        <v>26994.9</v>
      </c>
      <c r="P64" s="27">
        <f>SUMIF(Partner!A:A,A64,Partner!N:N)</f>
        <v>113022.34000000035</v>
      </c>
      <c r="Q64" s="28">
        <f>SUMIF(Partner!A:A,A64,Partner!O:O)</f>
        <v>0</v>
      </c>
      <c r="R64" s="29">
        <f t="shared" si="4"/>
        <v>799156.8399999995</v>
      </c>
      <c r="S64" s="30">
        <f t="shared" si="5"/>
        <v>0</v>
      </c>
      <c r="T64" s="31"/>
      <c r="U64" s="32">
        <f t="shared" si="6"/>
        <v>0</v>
      </c>
      <c r="V64" s="33"/>
    </row>
    <row r="65" spans="1:22" ht="13.5" customHeight="1">
      <c r="A65" s="17">
        <v>1110</v>
      </c>
      <c r="B65" s="18" t="s">
        <v>89</v>
      </c>
      <c r="C65" s="19">
        <v>1324286.55</v>
      </c>
      <c r="D65" s="20">
        <v>586535.22</v>
      </c>
      <c r="E65" s="21">
        <f>VLOOKUP(A65,'3 YO attestation'!A:C,3, FALSE)</f>
        <v>131859.98000000001</v>
      </c>
      <c r="F65" s="22">
        <f>SUMIF('3YO Ineligible Payments'!E:E,A65,'3YO Ineligible Payments'!F:F)*-1</f>
        <v>0</v>
      </c>
      <c r="G65" s="21">
        <f>SUMIF('3 YO IEP'!A:A,A65,'3 YO IEP'!B:B)</f>
        <v>375517.21999999648</v>
      </c>
      <c r="H65" s="23">
        <f>SUMIF('4 YO -SDMonthly'!A:A,A65,'4 YO -SDMonthly'!AK:AK)</f>
        <v>1470578.4699999974</v>
      </c>
      <c r="I65" s="24">
        <f t="shared" si="0"/>
        <v>1977955.6699999939</v>
      </c>
      <c r="J65" s="25">
        <f t="shared" si="1"/>
        <v>2.3722709268848239</v>
      </c>
      <c r="K65" s="25">
        <f t="shared" si="2"/>
        <v>0.49360096574264367</v>
      </c>
      <c r="L65" s="22">
        <f t="shared" si="3"/>
        <v>0</v>
      </c>
      <c r="M65" s="26">
        <f>IFERROR(VLOOKUP(A65,'4 YO count'!A:AS,45,FALSE),0)</f>
        <v>260.91666666666669</v>
      </c>
      <c r="N65" s="18" t="str">
        <f>VLOOKUP(A65,Passthrough!A:H,8, FALSE)</f>
        <v>Yes</v>
      </c>
      <c r="O65" s="27">
        <f>SUMIF(Partner!A:A,A65,Partner!M:M)</f>
        <v>78230.14</v>
      </c>
      <c r="P65" s="27">
        <f>SUMIF(Partner!A:A,A65,Partner!N:N)</f>
        <v>344862.51999999955</v>
      </c>
      <c r="Q65" s="28">
        <f>SUMIF(Partner!A:A,A65,Partner!O:O)</f>
        <v>0</v>
      </c>
      <c r="R65" s="29">
        <f t="shared" si="4"/>
        <v>1899725.529999994</v>
      </c>
      <c r="S65" s="30">
        <f t="shared" si="5"/>
        <v>0</v>
      </c>
      <c r="T65" s="31"/>
      <c r="U65" s="32">
        <f t="shared" si="6"/>
        <v>0</v>
      </c>
      <c r="V65" s="33"/>
    </row>
    <row r="66" spans="1:22" ht="13.5" customHeight="1">
      <c r="A66" s="17">
        <v>1120</v>
      </c>
      <c r="B66" s="18" t="s">
        <v>90</v>
      </c>
      <c r="C66" s="19">
        <v>25602.13</v>
      </c>
      <c r="D66" s="20">
        <v>25602.13</v>
      </c>
      <c r="E66" s="21">
        <f>VLOOKUP(A66,'3 YO attestation'!A:C,3, FALSE)</f>
        <v>0</v>
      </c>
      <c r="F66" s="22">
        <f>SUMIF('3YO Ineligible Payments'!E:E,A66,'3YO Ineligible Payments'!F:F)*-1</f>
        <v>0</v>
      </c>
      <c r="G66" s="21">
        <f>SUMIF('3 YO IEP'!A:A,A66,'3 YO IEP'!B:B)</f>
        <v>0</v>
      </c>
      <c r="H66" s="23">
        <f>SUMIF('4 YO -SDMonthly'!A:A,A66,'4 YO -SDMonthly'!AK:AK)</f>
        <v>1775.22</v>
      </c>
      <c r="I66" s="24">
        <f t="shared" si="0"/>
        <v>1775.22</v>
      </c>
      <c r="J66" s="25">
        <f t="shared" si="1"/>
        <v>-0.93066123795168598</v>
      </c>
      <c r="K66" s="25">
        <f t="shared" si="2"/>
        <v>-0.93066123795168598</v>
      </c>
      <c r="L66" s="22">
        <f t="shared" si="3"/>
        <v>23826.91</v>
      </c>
      <c r="M66" s="26">
        <f>IFERROR(VLOOKUP(A66,'4 YO count'!A:AS,45,FALSE),0)</f>
        <v>1.5</v>
      </c>
      <c r="N66" s="18" t="str">
        <f>VLOOKUP(A66,Passthrough!A:H,8, FALSE)</f>
        <v>No</v>
      </c>
      <c r="O66" s="27">
        <f>SUMIF(Partner!A:A,A66,Partner!M:M)</f>
        <v>0</v>
      </c>
      <c r="P66" s="27">
        <f>SUMIF(Partner!A:A,A66,Partner!N:N)</f>
        <v>0</v>
      </c>
      <c r="Q66" s="28">
        <f>SUMIF(Partner!A:A,A66,Partner!O:O)</f>
        <v>0</v>
      </c>
      <c r="R66" s="29">
        <f t="shared" si="4"/>
        <v>1775.22</v>
      </c>
      <c r="S66" s="30">
        <f t="shared" si="5"/>
        <v>23826.91</v>
      </c>
      <c r="T66" s="31"/>
      <c r="U66" s="35">
        <f t="shared" si="6"/>
        <v>0</v>
      </c>
      <c r="V66" s="33"/>
    </row>
    <row r="67" spans="1:22" ht="13.5" customHeight="1">
      <c r="A67" s="17">
        <v>1130</v>
      </c>
      <c r="B67" s="18" t="s">
        <v>91</v>
      </c>
      <c r="C67" s="19">
        <v>146292.81</v>
      </c>
      <c r="D67" s="20">
        <v>139932.25</v>
      </c>
      <c r="E67" s="21">
        <f>VLOOKUP(A67,'3 YO attestation'!A:C,3, FALSE)</f>
        <v>31931.23</v>
      </c>
      <c r="F67" s="22">
        <f>SUMIF('3YO Ineligible Payments'!E:E,A67,'3YO Ineligible Payments'!F:F)*-1</f>
        <v>0</v>
      </c>
      <c r="G67" s="21">
        <f>SUMIF('3 YO IEP'!A:A,A67,'3 YO IEP'!B:B)</f>
        <v>5917.3999999999987</v>
      </c>
      <c r="H67" s="23">
        <f>SUMIF('4 YO -SDMonthly'!A:A,A67,'4 YO -SDMonthly'!AK:AK)</f>
        <v>108881.86</v>
      </c>
      <c r="I67" s="24">
        <f t="shared" si="0"/>
        <v>146730.49</v>
      </c>
      <c r="J67" s="25">
        <f t="shared" si="1"/>
        <v>4.8582367538576636E-2</v>
      </c>
      <c r="K67" s="25">
        <f t="shared" si="2"/>
        <v>2.9918080047815956E-3</v>
      </c>
      <c r="L67" s="22">
        <f t="shared" si="3"/>
        <v>0</v>
      </c>
      <c r="M67" s="26">
        <f>IFERROR(VLOOKUP(A67,'4 YO count'!A:AS,45,FALSE),0)</f>
        <v>14.909090909090908</v>
      </c>
      <c r="N67" s="18" t="str">
        <f>VLOOKUP(A67,Passthrough!A:H,8, FALSE)</f>
        <v>No</v>
      </c>
      <c r="O67" s="27">
        <f>SUMIF(Partner!A:A,A67,Partner!M:M)</f>
        <v>0</v>
      </c>
      <c r="P67" s="27">
        <f>SUMIF(Partner!A:A,A67,Partner!N:N)</f>
        <v>0</v>
      </c>
      <c r="Q67" s="28">
        <f>SUMIF(Partner!A:A,A67,Partner!O:O)</f>
        <v>0</v>
      </c>
      <c r="R67" s="29">
        <f t="shared" si="4"/>
        <v>146730.49</v>
      </c>
      <c r="S67" s="30">
        <f t="shared" si="5"/>
        <v>0</v>
      </c>
      <c r="T67" s="31"/>
      <c r="U67" s="32">
        <f t="shared" si="6"/>
        <v>0</v>
      </c>
      <c r="V67" s="33"/>
    </row>
    <row r="68" spans="1:22" ht="13.5" customHeight="1">
      <c r="A68" s="17">
        <v>1140</v>
      </c>
      <c r="B68" s="18" t="s">
        <v>92</v>
      </c>
      <c r="C68" s="19">
        <v>1525301.21</v>
      </c>
      <c r="D68" s="20">
        <v>1252925.99</v>
      </c>
      <c r="E68" s="21">
        <f>VLOOKUP(A68,'3 YO attestation'!A:C,3, FALSE)</f>
        <v>649161.37</v>
      </c>
      <c r="F68" s="22">
        <f>SUMIF('3YO Ineligible Payments'!E:E,A68,'3YO Ineligible Payments'!F:F)*-1</f>
        <v>-12703.340000000002</v>
      </c>
      <c r="G68" s="21">
        <f>SUMIF('3 YO IEP'!A:A,A68,'3 YO IEP'!B:B)</f>
        <v>96576.159999999552</v>
      </c>
      <c r="H68" s="23">
        <f>SUMIF('4 YO -SDMonthly'!A:A,A68,'4 YO -SDMonthly'!AK:AK)</f>
        <v>283183.10000000021</v>
      </c>
      <c r="I68" s="24">
        <f t="shared" si="0"/>
        <v>1016217.2899999998</v>
      </c>
      <c r="J68" s="25">
        <f t="shared" si="1"/>
        <v>-0.18892472651157965</v>
      </c>
      <c r="K68" s="25">
        <f t="shared" si="2"/>
        <v>-0.33375959886637746</v>
      </c>
      <c r="L68" s="22">
        <f t="shared" si="3"/>
        <v>236708.70000000019</v>
      </c>
      <c r="M68" s="26">
        <f>IFERROR(VLOOKUP(A68,'4 YO count'!A:AS,45,FALSE),0)</f>
        <v>33.07692307692308</v>
      </c>
      <c r="N68" s="18" t="str">
        <f>VLOOKUP(A68,Passthrough!A:H,8, FALSE)</f>
        <v>Yes</v>
      </c>
      <c r="O68" s="27">
        <f>SUMIF(Partner!A:A,A68,Partner!M:M)</f>
        <v>313979.59999999998</v>
      </c>
      <c r="P68" s="27">
        <f>SUMIF(Partner!A:A,A68,Partner!N:N)</f>
        <v>450215.70999999985</v>
      </c>
      <c r="Q68" s="28">
        <f>SUMIF(Partner!A:A,A68,Partner!O:O)</f>
        <v>46991.609999999957</v>
      </c>
      <c r="R68" s="29">
        <f t="shared" si="4"/>
        <v>702237.68999999983</v>
      </c>
      <c r="S68" s="30">
        <f t="shared" si="5"/>
        <v>0</v>
      </c>
      <c r="T68" s="31"/>
      <c r="U68" s="35">
        <f t="shared" si="6"/>
        <v>195104.32000000007</v>
      </c>
      <c r="V68" s="33"/>
    </row>
    <row r="69" spans="1:22" ht="13.5" customHeight="1">
      <c r="A69" s="17">
        <v>1150</v>
      </c>
      <c r="B69" s="18" t="s">
        <v>93</v>
      </c>
      <c r="C69" s="19">
        <v>505998.51</v>
      </c>
      <c r="D69" s="20">
        <v>383045.6</v>
      </c>
      <c r="E69" s="21">
        <f>VLOOKUP(A69,'3 YO attestation'!A:C,3, FALSE)</f>
        <v>108765.74</v>
      </c>
      <c r="F69" s="22">
        <f>SUMIF('3YO Ineligible Payments'!E:E,A69,'3YO Ineligible Payments'!F:F)*-1</f>
        <v>0</v>
      </c>
      <c r="G69" s="21">
        <f>SUMIF('3 YO IEP'!A:A,A69,'3 YO IEP'!B:B)</f>
        <v>75693.469999999725</v>
      </c>
      <c r="H69" s="23">
        <f>SUMIF('4 YO -SDMonthly'!A:A,A69,'4 YO -SDMonthly'!AK:AK)</f>
        <v>377999.08000000025</v>
      </c>
      <c r="I69" s="24">
        <f t="shared" si="0"/>
        <v>562458.29</v>
      </c>
      <c r="J69" s="25">
        <f t="shared" si="1"/>
        <v>0.46838467796001332</v>
      </c>
      <c r="K69" s="25">
        <f t="shared" si="2"/>
        <v>0.11158092145370156</v>
      </c>
      <c r="L69" s="22">
        <f t="shared" si="3"/>
        <v>0</v>
      </c>
      <c r="M69" s="26">
        <f>IFERROR(VLOOKUP(A69,'4 YO count'!A:AS,45,FALSE),0)</f>
        <v>51.272727272727273</v>
      </c>
      <c r="N69" s="18" t="str">
        <f>VLOOKUP(A69,Passthrough!A:H,8, FALSE)</f>
        <v>No</v>
      </c>
      <c r="O69" s="27">
        <f>SUMIF(Partner!A:A,A69,Partner!M:M)</f>
        <v>0</v>
      </c>
      <c r="P69" s="27">
        <f>SUMIF(Partner!A:A,A69,Partner!N:N)</f>
        <v>0</v>
      </c>
      <c r="Q69" s="28">
        <f>SUMIF(Partner!A:A,A69,Partner!O:O)</f>
        <v>0</v>
      </c>
      <c r="R69" s="29">
        <f t="shared" si="4"/>
        <v>562458.29</v>
      </c>
      <c r="S69" s="30">
        <f t="shared" si="5"/>
        <v>0</v>
      </c>
      <c r="T69" s="31"/>
      <c r="U69" s="32">
        <f t="shared" si="6"/>
        <v>0</v>
      </c>
      <c r="V69" s="33"/>
    </row>
    <row r="70" spans="1:22" ht="13.5" customHeight="1">
      <c r="A70" s="17">
        <v>1160</v>
      </c>
      <c r="B70" s="18" t="s">
        <v>94</v>
      </c>
      <c r="C70" s="19">
        <v>123927.88</v>
      </c>
      <c r="D70" s="20">
        <v>108436.89</v>
      </c>
      <c r="E70" s="21">
        <f>VLOOKUP(A70,'3 YO attestation'!A:C,3, FALSE)</f>
        <v>27883.69</v>
      </c>
      <c r="F70" s="22">
        <f>SUMIF('3YO Ineligible Payments'!E:E,A70,'3YO Ineligible Payments'!F:F)*-1</f>
        <v>0</v>
      </c>
      <c r="G70" s="21">
        <f>SUMIF('3 YO IEP'!A:A,A70,'3 YO IEP'!B:B)</f>
        <v>0</v>
      </c>
      <c r="H70" s="23">
        <f>SUMIF('4 YO -SDMonthly'!A:A,A70,'4 YO -SDMonthly'!AK:AK)</f>
        <v>62257.35</v>
      </c>
      <c r="I70" s="24">
        <f t="shared" si="0"/>
        <v>90141.04</v>
      </c>
      <c r="J70" s="25">
        <f t="shared" si="1"/>
        <v>-0.16872348515343816</v>
      </c>
      <c r="K70" s="25">
        <f t="shared" si="2"/>
        <v>-0.27263308304797929</v>
      </c>
      <c r="L70" s="22">
        <f t="shared" si="3"/>
        <v>18295.850000000006</v>
      </c>
      <c r="M70" s="26">
        <f>IFERROR(VLOOKUP(A70,'4 YO count'!A:AS,45,FALSE),0)</f>
        <v>7.416666666666667</v>
      </c>
      <c r="N70" s="18" t="str">
        <f>VLOOKUP(A70,Passthrough!A:H,8, FALSE)</f>
        <v>No</v>
      </c>
      <c r="O70" s="27">
        <f>SUMIF(Partner!A:A,A70,Partner!M:M)</f>
        <v>0</v>
      </c>
      <c r="P70" s="27">
        <f>SUMIF(Partner!A:A,A70,Partner!N:N)</f>
        <v>0</v>
      </c>
      <c r="Q70" s="28">
        <f>SUMIF(Partner!A:A,A70,Partner!O:O)</f>
        <v>0</v>
      </c>
      <c r="R70" s="29">
        <f t="shared" si="4"/>
        <v>90141.04</v>
      </c>
      <c r="S70" s="30">
        <f t="shared" si="5"/>
        <v>18295.850000000006</v>
      </c>
      <c r="T70" s="31"/>
      <c r="U70" s="35">
        <f t="shared" si="6"/>
        <v>15490.990000000005</v>
      </c>
      <c r="V70" s="33"/>
    </row>
    <row r="71" spans="1:22" ht="13.5" customHeight="1">
      <c r="A71" s="17">
        <v>1180</v>
      </c>
      <c r="B71" s="18" t="s">
        <v>95</v>
      </c>
      <c r="C71" s="19">
        <v>1692401.13</v>
      </c>
      <c r="D71" s="20">
        <v>1487715.44</v>
      </c>
      <c r="E71" s="21">
        <f>VLOOKUP(A71,'3 YO attestation'!A:C,3, FALSE)</f>
        <v>614055.36</v>
      </c>
      <c r="F71" s="22">
        <f>SUMIF('3YO Ineligible Payments'!E:E,A71,'3YO Ineligible Payments'!F:F)*-1</f>
        <v>-2437.92</v>
      </c>
      <c r="G71" s="21">
        <f>SUMIF('3 YO IEP'!A:A,A71,'3 YO IEP'!B:B)</f>
        <v>182562.93000000005</v>
      </c>
      <c r="H71" s="23">
        <f>SUMIF('4 YO -SDMonthly'!A:A,A71,'4 YO -SDMonthly'!AK:AK)</f>
        <v>1036818.3499999993</v>
      </c>
      <c r="I71" s="24">
        <f t="shared" si="0"/>
        <v>1830998.7199999993</v>
      </c>
      <c r="J71" s="25">
        <f t="shared" si="1"/>
        <v>0.23074525596104545</v>
      </c>
      <c r="K71" s="25">
        <f t="shared" si="2"/>
        <v>8.1894054277781889E-2</v>
      </c>
      <c r="L71" s="22">
        <f t="shared" si="3"/>
        <v>0</v>
      </c>
      <c r="M71" s="26">
        <f>IFERROR(VLOOKUP(A71,'4 YO count'!A:AS,45,FALSE),0)</f>
        <v>95.15384615384616</v>
      </c>
      <c r="N71" s="18" t="str">
        <f>VLOOKUP(A71,Passthrough!A:H,8, FALSE)</f>
        <v>Yes</v>
      </c>
      <c r="O71" s="27">
        <f>SUMIF(Partner!A:A,A71,Partner!M:M)</f>
        <v>240500</v>
      </c>
      <c r="P71" s="27">
        <f>SUMIF(Partner!A:A,A71,Partner!N:N)</f>
        <v>464234.61000000016</v>
      </c>
      <c r="Q71" s="28">
        <f>SUMIF(Partner!A:A,A71,Partner!O:O)</f>
        <v>86577.549999999959</v>
      </c>
      <c r="R71" s="29">
        <f t="shared" si="4"/>
        <v>1590498.7199999993</v>
      </c>
      <c r="S71" s="30">
        <f t="shared" si="5"/>
        <v>0</v>
      </c>
      <c r="T71" s="31"/>
      <c r="U71" s="32">
        <f t="shared" si="6"/>
        <v>0</v>
      </c>
      <c r="V71" s="33"/>
    </row>
    <row r="72" spans="1:22" ht="13.5" customHeight="1">
      <c r="A72" s="17">
        <v>1195</v>
      </c>
      <c r="B72" s="18" t="s">
        <v>96</v>
      </c>
      <c r="C72" s="19">
        <v>1354406.27</v>
      </c>
      <c r="D72" s="20">
        <v>1117849.01</v>
      </c>
      <c r="E72" s="21">
        <f>VLOOKUP(A72,'3 YO attestation'!A:C,3, FALSE)</f>
        <v>0</v>
      </c>
      <c r="F72" s="22">
        <f>SUMIF('3YO Ineligible Payments'!E:E,A72,'3YO Ineligible Payments'!F:F)*-1</f>
        <v>0</v>
      </c>
      <c r="G72" s="21">
        <f>SUMIF('3 YO IEP'!A:A,A72,'3 YO IEP'!B:B)</f>
        <v>90588.090000000171</v>
      </c>
      <c r="H72" s="23">
        <f>SUMIF('4 YO -SDMonthly'!A:A,A72,'4 YO -SDMonthly'!AK:AK)</f>
        <v>1437805.3199999996</v>
      </c>
      <c r="I72" s="24">
        <f t="shared" si="0"/>
        <v>1528393.4099999997</v>
      </c>
      <c r="J72" s="25">
        <f t="shared" si="1"/>
        <v>0.36726283811800275</v>
      </c>
      <c r="K72" s="25">
        <f t="shared" si="2"/>
        <v>0.12846008162676303</v>
      </c>
      <c r="L72" s="22">
        <f t="shared" si="3"/>
        <v>0</v>
      </c>
      <c r="M72" s="26">
        <f>IFERROR(VLOOKUP(A72,'4 YO count'!A:AS,45,FALSE),0)</f>
        <v>187.45454545454547</v>
      </c>
      <c r="N72" s="18" t="str">
        <f>VLOOKUP(A72,Passthrough!A:H,8, FALSE)</f>
        <v>No</v>
      </c>
      <c r="O72" s="27">
        <f>SUMIF(Partner!A:A,A72,Partner!M:M)</f>
        <v>0</v>
      </c>
      <c r="P72" s="27">
        <f>SUMIF(Partner!A:A,A72,Partner!N:N)</f>
        <v>0</v>
      </c>
      <c r="Q72" s="28">
        <f>SUMIF(Partner!A:A,A72,Partner!O:O)</f>
        <v>0</v>
      </c>
      <c r="R72" s="29">
        <f t="shared" si="4"/>
        <v>1528393.4099999997</v>
      </c>
      <c r="S72" s="30">
        <f t="shared" si="5"/>
        <v>0</v>
      </c>
      <c r="T72" s="31"/>
      <c r="U72" s="32">
        <f t="shared" si="6"/>
        <v>0</v>
      </c>
      <c r="V72" s="33"/>
    </row>
    <row r="73" spans="1:22" ht="13.5" customHeight="1">
      <c r="A73" s="17">
        <v>1220</v>
      </c>
      <c r="B73" s="18" t="s">
        <v>97</v>
      </c>
      <c r="C73" s="19">
        <v>553378.18999999994</v>
      </c>
      <c r="D73" s="20">
        <v>507263.34</v>
      </c>
      <c r="E73" s="21">
        <f>VLOOKUP(A73,'3 YO attestation'!A:C,3, FALSE)</f>
        <v>106576.29</v>
      </c>
      <c r="F73" s="22">
        <f>SUMIF('3YO Ineligible Payments'!E:E,A73,'3YO Ineligible Payments'!F:F)*-1</f>
        <v>0</v>
      </c>
      <c r="G73" s="21">
        <f>SUMIF('3 YO IEP'!A:A,A73,'3 YO IEP'!B:B)</f>
        <v>35601.120000000054</v>
      </c>
      <c r="H73" s="23">
        <f>SUMIF('4 YO -SDMonthly'!A:A,A73,'4 YO -SDMonthly'!AK:AK)</f>
        <v>354672.17999999993</v>
      </c>
      <c r="I73" s="24">
        <f t="shared" si="0"/>
        <v>496849.58999999997</v>
      </c>
      <c r="J73" s="25">
        <f t="shared" si="1"/>
        <v>-2.0529277751473344E-2</v>
      </c>
      <c r="K73" s="25">
        <f t="shared" si="2"/>
        <v>-0.10215183941383736</v>
      </c>
      <c r="L73" s="22">
        <f t="shared" si="3"/>
        <v>10413.750000000058</v>
      </c>
      <c r="M73" s="26">
        <f>IFERROR(VLOOKUP(A73,'4 YO count'!A:AS,45,FALSE),0)</f>
        <v>51.5</v>
      </c>
      <c r="N73" s="18" t="str">
        <f>VLOOKUP(A73,Passthrough!A:H,8, FALSE)</f>
        <v>No</v>
      </c>
      <c r="O73" s="27">
        <f>SUMIF(Partner!A:A,A73,Partner!M:M)</f>
        <v>0</v>
      </c>
      <c r="P73" s="27">
        <f>SUMIF(Partner!A:A,A73,Partner!N:N)</f>
        <v>0</v>
      </c>
      <c r="Q73" s="28">
        <f>SUMIF(Partner!A:A,A73,Partner!O:O)</f>
        <v>0</v>
      </c>
      <c r="R73" s="29">
        <f t="shared" si="4"/>
        <v>496849.58999999997</v>
      </c>
      <c r="S73" s="30">
        <f t="shared" si="5"/>
        <v>10413.750000000058</v>
      </c>
      <c r="T73" s="31"/>
      <c r="U73" s="35">
        <f t="shared" si="6"/>
        <v>46114.849999999919</v>
      </c>
      <c r="V73" s="33"/>
    </row>
    <row r="74" spans="1:22" ht="13.5" customHeight="1">
      <c r="A74" s="17">
        <v>1330</v>
      </c>
      <c r="B74" s="18" t="s">
        <v>98</v>
      </c>
      <c r="C74" s="19">
        <v>28910.880000000001</v>
      </c>
      <c r="D74" s="20">
        <v>0</v>
      </c>
      <c r="E74" s="21">
        <f>VLOOKUP(A74,'3 YO attestation'!A:C,3, FALSE)</f>
        <v>9252.9500000000007</v>
      </c>
      <c r="F74" s="22">
        <f>SUMIF('3YO Ineligible Payments'!E:E,A74,'3YO Ineligible Payments'!F:F)*-1</f>
        <v>0</v>
      </c>
      <c r="G74" s="21">
        <f>SUMIF('3 YO IEP'!A:A,A74,'3 YO IEP'!B:B)</f>
        <v>0</v>
      </c>
      <c r="H74" s="23">
        <f>SUMIF('4 YO -SDMonthly'!A:A,A74,'4 YO -SDMonthly'!AK:AK)</f>
        <v>102699.62999999998</v>
      </c>
      <c r="I74" s="24">
        <f t="shared" si="0"/>
        <v>111952.57999999997</v>
      </c>
      <c r="J74" s="25">
        <f t="shared" si="1"/>
        <v>0</v>
      </c>
      <c r="K74" s="25">
        <f t="shared" si="2"/>
        <v>2.8723338756897046</v>
      </c>
      <c r="L74" s="22">
        <f t="shared" si="3"/>
        <v>0</v>
      </c>
      <c r="M74" s="26">
        <f>IFERROR(VLOOKUP(A74,'4 YO count'!A:AS,45,FALSE),0)</f>
        <v>16.7</v>
      </c>
      <c r="N74" s="18" t="str">
        <f>VLOOKUP(A74,Passthrough!A:H,8, FALSE)</f>
        <v>No</v>
      </c>
      <c r="O74" s="27">
        <f>SUMIF(Partner!A:A,A74,Partner!M:M)</f>
        <v>0</v>
      </c>
      <c r="P74" s="27">
        <f>SUMIF(Partner!A:A,A74,Partner!N:N)</f>
        <v>0</v>
      </c>
      <c r="Q74" s="28">
        <f>SUMIF(Partner!A:A,A74,Partner!O:O)</f>
        <v>0</v>
      </c>
      <c r="R74" s="29">
        <f t="shared" si="4"/>
        <v>111952.57999999997</v>
      </c>
      <c r="S74" s="30">
        <f t="shared" si="5"/>
        <v>0</v>
      </c>
      <c r="T74" s="31"/>
      <c r="U74" s="32">
        <f t="shared" si="6"/>
        <v>0</v>
      </c>
      <c r="V74" s="33"/>
    </row>
    <row r="75" spans="1:22" ht="13.5" customHeight="1">
      <c r="A75" s="17">
        <v>1340</v>
      </c>
      <c r="B75" s="18" t="s">
        <v>99</v>
      </c>
      <c r="C75" s="19">
        <v>165068.95000000001</v>
      </c>
      <c r="D75" s="20">
        <v>123801.71</v>
      </c>
      <c r="E75" s="21">
        <f>VLOOKUP(A75,'3 YO attestation'!A:C,3, FALSE)</f>
        <v>41267.14</v>
      </c>
      <c r="F75" s="22">
        <f>SUMIF('3YO Ineligible Payments'!E:E,A75,'3YO Ineligible Payments'!F:F)*-1</f>
        <v>0</v>
      </c>
      <c r="G75" s="21">
        <f>SUMIF('3 YO IEP'!A:A,A75,'3 YO IEP'!B:B)</f>
        <v>7873.6000000000022</v>
      </c>
      <c r="H75" s="23">
        <f>SUMIF('4 YO -SDMonthly'!A:A,A75,'4 YO -SDMonthly'!AK:AK)</f>
        <v>153233.83000000002</v>
      </c>
      <c r="I75" s="24">
        <f t="shared" si="0"/>
        <v>202374.57</v>
      </c>
      <c r="J75" s="25">
        <f t="shared" si="1"/>
        <v>0.63466700096468776</v>
      </c>
      <c r="K75" s="25">
        <f t="shared" si="2"/>
        <v>0.22600022596617955</v>
      </c>
      <c r="L75" s="22">
        <f t="shared" si="3"/>
        <v>0</v>
      </c>
      <c r="M75" s="26">
        <f>IFERROR(VLOOKUP(A75,'4 YO count'!A:AS,45,FALSE),0)</f>
        <v>20.272727272727273</v>
      </c>
      <c r="N75" s="18" t="str">
        <f>VLOOKUP(A75,Passthrough!A:H,8, FALSE)</f>
        <v>Yes</v>
      </c>
      <c r="O75" s="27">
        <f>SUMIF(Partner!A:A,A75,Partner!M:M)</f>
        <v>123802.68</v>
      </c>
      <c r="P75" s="27">
        <f>SUMIF(Partner!A:A,A75,Partner!N:N)</f>
        <v>153233.82999999926</v>
      </c>
      <c r="Q75" s="28">
        <f>SUMIF(Partner!A:A,A75,Partner!O:O)</f>
        <v>0</v>
      </c>
      <c r="R75" s="29">
        <f t="shared" si="4"/>
        <v>78571.890000000014</v>
      </c>
      <c r="S75" s="30">
        <f t="shared" si="5"/>
        <v>0</v>
      </c>
      <c r="T75" s="31"/>
      <c r="U75" s="32">
        <f t="shared" si="6"/>
        <v>0</v>
      </c>
      <c r="V75" s="33"/>
    </row>
    <row r="76" spans="1:22" ht="13.5" customHeight="1">
      <c r="A76" s="17">
        <v>1350</v>
      </c>
      <c r="B76" s="18" t="s">
        <v>100</v>
      </c>
      <c r="C76" s="19">
        <v>267376.55</v>
      </c>
      <c r="D76" s="20">
        <v>229179.9</v>
      </c>
      <c r="E76" s="21">
        <f>VLOOKUP(A76,'3 YO attestation'!A:C,3, FALSE)</f>
        <v>95491.4</v>
      </c>
      <c r="F76" s="22">
        <f>SUMIF('3YO Ineligible Payments'!E:E,A76,'3YO Ineligible Payments'!F:F)*-1</f>
        <v>0</v>
      </c>
      <c r="G76" s="21">
        <f>SUMIF('3 YO IEP'!A:A,A76,'3 YO IEP'!B:B)</f>
        <v>46253.499999999949</v>
      </c>
      <c r="H76" s="23">
        <f>SUMIF('4 YO -SDMonthly'!A:A,A76,'4 YO -SDMonthly'!AK:AK)</f>
        <v>268740.97000000009</v>
      </c>
      <c r="I76" s="24">
        <f t="shared" si="0"/>
        <v>410485.87</v>
      </c>
      <c r="J76" s="25">
        <f t="shared" si="1"/>
        <v>0.79110764076605322</v>
      </c>
      <c r="K76" s="25">
        <f t="shared" si="2"/>
        <v>0.53523512065661705</v>
      </c>
      <c r="L76" s="22">
        <f t="shared" si="3"/>
        <v>0</v>
      </c>
      <c r="M76" s="26">
        <f>IFERROR(VLOOKUP(A76,'4 YO count'!A:AS,45,FALSE),0)</f>
        <v>41.7</v>
      </c>
      <c r="N76" s="18" t="str">
        <f>VLOOKUP(A76,Passthrough!A:H,8, FALSE)</f>
        <v>Yes</v>
      </c>
      <c r="O76" s="27">
        <f>SUMIF(Partner!A:A,A76,Partner!M:M)</f>
        <v>48054.499999999993</v>
      </c>
      <c r="P76" s="27">
        <f>SUMIF(Partner!A:A,A76,Partner!N:N)</f>
        <v>223822.04999999993</v>
      </c>
      <c r="Q76" s="28">
        <f>SUMIF(Partner!A:A,A76,Partner!O:O)</f>
        <v>0</v>
      </c>
      <c r="R76" s="29">
        <f t="shared" si="4"/>
        <v>362431.37</v>
      </c>
      <c r="S76" s="30">
        <f t="shared" si="5"/>
        <v>0</v>
      </c>
      <c r="T76" s="31"/>
      <c r="U76" s="32">
        <f t="shared" si="6"/>
        <v>0</v>
      </c>
      <c r="V76" s="33"/>
    </row>
    <row r="77" spans="1:22" ht="13.5" customHeight="1">
      <c r="A77" s="17">
        <v>1360</v>
      </c>
      <c r="B77" s="18" t="s">
        <v>101</v>
      </c>
      <c r="C77" s="19">
        <v>395670.12</v>
      </c>
      <c r="D77" s="20">
        <v>325014.74</v>
      </c>
      <c r="E77" s="21">
        <f>VLOOKUP(A77,'3 YO attestation'!A:C,3, FALSE)</f>
        <v>97975.18</v>
      </c>
      <c r="F77" s="22">
        <f>SUMIF('3YO Ineligible Payments'!E:E,A77,'3YO Ineligible Payments'!F:F)*-1</f>
        <v>0</v>
      </c>
      <c r="G77" s="21">
        <f>SUMIF('3 YO IEP'!A:A,A77,'3 YO IEP'!B:B)</f>
        <v>28408.980000000014</v>
      </c>
      <c r="H77" s="23">
        <f>SUMIF('4 YO -SDMonthly'!A:A,A77,'4 YO -SDMonthly'!AK:AK)</f>
        <v>350869.92999999982</v>
      </c>
      <c r="I77" s="24">
        <f t="shared" si="0"/>
        <v>477254.08999999985</v>
      </c>
      <c r="J77" s="25">
        <f t="shared" si="1"/>
        <v>0.46840752514793593</v>
      </c>
      <c r="K77" s="25">
        <f t="shared" si="2"/>
        <v>0.20619189035553115</v>
      </c>
      <c r="L77" s="22">
        <f t="shared" si="3"/>
        <v>0</v>
      </c>
      <c r="M77" s="26">
        <f>IFERROR(VLOOKUP(A77,'4 YO count'!A:AS,45,FALSE),0)</f>
        <v>36.846153846153847</v>
      </c>
      <c r="N77" s="18" t="str">
        <f>VLOOKUP(A77,Passthrough!A:H,8, FALSE)</f>
        <v>Yes</v>
      </c>
      <c r="O77" s="27">
        <f>SUMIF(Partner!A:A,A77,Partner!M:M)</f>
        <v>35721</v>
      </c>
      <c r="P77" s="27">
        <f>SUMIF(Partner!A:A,A77,Partner!N:N)</f>
        <v>133157.69</v>
      </c>
      <c r="Q77" s="28">
        <f>SUMIF(Partner!A:A,A77,Partner!O:O)</f>
        <v>0</v>
      </c>
      <c r="R77" s="29">
        <f t="shared" si="4"/>
        <v>441533.08999999985</v>
      </c>
      <c r="S77" s="30">
        <f t="shared" si="5"/>
        <v>0</v>
      </c>
      <c r="T77" s="31"/>
      <c r="U77" s="32">
        <f t="shared" si="6"/>
        <v>0</v>
      </c>
      <c r="V77" s="33"/>
    </row>
    <row r="78" spans="1:22" ht="13.5" customHeight="1">
      <c r="A78" s="17">
        <v>1380</v>
      </c>
      <c r="B78" s="18" t="s">
        <v>102</v>
      </c>
      <c r="C78" s="19">
        <v>90796.81</v>
      </c>
      <c r="D78" s="20">
        <v>80708.27</v>
      </c>
      <c r="E78" s="21">
        <f>VLOOKUP(A78,'3 YO attestation'!A:C,3, FALSE)</f>
        <v>50442.53</v>
      </c>
      <c r="F78" s="22">
        <f>SUMIF('3YO Ineligible Payments'!E:E,A78,'3YO Ineligible Payments'!F:F)*-1</f>
        <v>0</v>
      </c>
      <c r="G78" s="21">
        <f>SUMIF('3 YO IEP'!A:A,A78,'3 YO IEP'!B:B)</f>
        <v>12138.499999999991</v>
      </c>
      <c r="H78" s="23">
        <f>SUMIF('4 YO -SDMonthly'!A:A,A78,'4 YO -SDMonthly'!AK:AK)</f>
        <v>33134.31</v>
      </c>
      <c r="I78" s="24">
        <f t="shared" si="0"/>
        <v>95715.34</v>
      </c>
      <c r="J78" s="25">
        <f t="shared" si="1"/>
        <v>0.18594215933509653</v>
      </c>
      <c r="K78" s="25">
        <f t="shared" si="2"/>
        <v>5.4170735733997694E-2</v>
      </c>
      <c r="L78" s="22">
        <f t="shared" si="3"/>
        <v>0</v>
      </c>
      <c r="M78" s="26">
        <f>IFERROR(VLOOKUP(A78,'4 YO count'!A:AS,45,FALSE),0)</f>
        <v>5.5</v>
      </c>
      <c r="N78" s="18" t="str">
        <f>VLOOKUP(A78,Passthrough!A:H,8, FALSE)</f>
        <v>No</v>
      </c>
      <c r="O78" s="27">
        <f>SUMIF(Partner!A:A,A78,Partner!M:M)</f>
        <v>0</v>
      </c>
      <c r="P78" s="27">
        <f>SUMIF(Partner!A:A,A78,Partner!N:N)</f>
        <v>0</v>
      </c>
      <c r="Q78" s="28">
        <f>SUMIF(Partner!A:A,A78,Partner!O:O)</f>
        <v>0</v>
      </c>
      <c r="R78" s="29">
        <f t="shared" si="4"/>
        <v>95715.34</v>
      </c>
      <c r="S78" s="30">
        <f t="shared" si="5"/>
        <v>0</v>
      </c>
      <c r="T78" s="31"/>
      <c r="U78" s="32">
        <f t="shared" si="6"/>
        <v>0</v>
      </c>
      <c r="V78" s="33"/>
    </row>
    <row r="79" spans="1:22" ht="13.5" customHeight="1">
      <c r="A79" s="17">
        <v>1390</v>
      </c>
      <c r="B79" s="18" t="s">
        <v>103</v>
      </c>
      <c r="C79" s="19">
        <v>324480.55</v>
      </c>
      <c r="D79" s="20">
        <v>298312.77</v>
      </c>
      <c r="E79" s="21">
        <f>VLOOKUP(A79,'3 YO attestation'!A:C,3, FALSE)</f>
        <v>109904.34</v>
      </c>
      <c r="F79" s="22">
        <f>SUMIF('3YO Ineligible Payments'!E:E,A79,'3YO Ineligible Payments'!F:F)*-1</f>
        <v>0</v>
      </c>
      <c r="G79" s="21">
        <f>SUMIF('3 YO IEP'!A:A,A79,'3 YO IEP'!B:B)</f>
        <v>22099.9</v>
      </c>
      <c r="H79" s="23">
        <f>SUMIF('4 YO -SDMonthly'!A:A,A79,'4 YO -SDMonthly'!AK:AK)</f>
        <v>79397.019999999975</v>
      </c>
      <c r="I79" s="24">
        <f t="shared" si="0"/>
        <v>211401.25999999995</v>
      </c>
      <c r="J79" s="25">
        <f t="shared" si="1"/>
        <v>-0.29134357875460731</v>
      </c>
      <c r="K79" s="25">
        <f t="shared" si="2"/>
        <v>-0.34849327640747663</v>
      </c>
      <c r="L79" s="22">
        <f t="shared" si="3"/>
        <v>86911.510000000068</v>
      </c>
      <c r="M79" s="26">
        <f>IFERROR(VLOOKUP(A79,'4 YO count'!A:AS,45,FALSE),0)</f>
        <v>12.1</v>
      </c>
      <c r="N79" s="18" t="str">
        <f>VLOOKUP(A79,Passthrough!A:H,8, FALSE)</f>
        <v>Yes</v>
      </c>
      <c r="O79" s="27">
        <f>SUMIF(Partner!A:A,A79,Partner!M:M)</f>
        <v>15700.98</v>
      </c>
      <c r="P79" s="27">
        <f>SUMIF(Partner!A:A,A79,Partner!N:N)</f>
        <v>38236.01999999999</v>
      </c>
      <c r="Q79" s="28">
        <f>SUMIF(Partner!A:A,A79,Partner!O:O)</f>
        <v>0</v>
      </c>
      <c r="R79" s="29">
        <f t="shared" si="4"/>
        <v>195700.27999999994</v>
      </c>
      <c r="S79" s="30">
        <f t="shared" si="5"/>
        <v>71210.530000000072</v>
      </c>
      <c r="T79" s="31"/>
      <c r="U79" s="35">
        <f t="shared" si="6"/>
        <v>26167.77999999997</v>
      </c>
      <c r="V79" s="33"/>
    </row>
    <row r="80" spans="1:22" ht="13.5" customHeight="1">
      <c r="A80" s="17">
        <v>1400</v>
      </c>
      <c r="B80" s="18" t="s">
        <v>104</v>
      </c>
      <c r="C80" s="19">
        <v>227463.67</v>
      </c>
      <c r="D80" s="20">
        <v>199892.31</v>
      </c>
      <c r="E80" s="21">
        <f>VLOOKUP(A80,'3 YO attestation'!A:C,3, FALSE)</f>
        <v>41356.92</v>
      </c>
      <c r="F80" s="22">
        <f>SUMIF('3YO Ineligible Payments'!E:E,A80,'3YO Ineligible Payments'!F:F)*-1</f>
        <v>-1880.46</v>
      </c>
      <c r="G80" s="21">
        <f>SUMIF('3 YO IEP'!A:A,A80,'3 YO IEP'!B:B)</f>
        <v>6268.199999999998</v>
      </c>
      <c r="H80" s="23">
        <f>SUMIF('4 YO -SDMonthly'!A:A,A80,'4 YO -SDMonthly'!AK:AK)</f>
        <v>111106.69999999998</v>
      </c>
      <c r="I80" s="24">
        <f t="shared" si="0"/>
        <v>156851.35999999999</v>
      </c>
      <c r="J80" s="25">
        <f t="shared" si="1"/>
        <v>-0.21532068942522106</v>
      </c>
      <c r="K80" s="25">
        <f t="shared" si="2"/>
        <v>-0.31043335403847139</v>
      </c>
      <c r="L80" s="22">
        <f t="shared" si="3"/>
        <v>43040.950000000012</v>
      </c>
      <c r="M80" s="26">
        <f>IFERROR(VLOOKUP(A80,'4 YO count'!A:AS,45,FALSE),0)</f>
        <v>17</v>
      </c>
      <c r="N80" s="18" t="str">
        <f>VLOOKUP(A80,Passthrough!A:H,8, FALSE)</f>
        <v>No</v>
      </c>
      <c r="O80" s="27">
        <f>SUMIF(Partner!A:A,A80,Partner!M:M)</f>
        <v>0</v>
      </c>
      <c r="P80" s="27">
        <f>SUMIF(Partner!A:A,A80,Partner!N:N)</f>
        <v>0</v>
      </c>
      <c r="Q80" s="28">
        <f>SUMIF(Partner!A:A,A80,Partner!O:O)</f>
        <v>0</v>
      </c>
      <c r="R80" s="29">
        <f t="shared" si="4"/>
        <v>156851.35999999999</v>
      </c>
      <c r="S80" s="30">
        <f>IF(R80&gt;D80,0,IF(H80&lt;1,0, IF(O80&gt;L80,0,L80-O80)))+F80</f>
        <v>41160.490000000013</v>
      </c>
      <c r="T80" s="31"/>
      <c r="U80" s="35">
        <f t="shared" si="6"/>
        <v>29451.820000000007</v>
      </c>
      <c r="V80" s="34"/>
    </row>
    <row r="81" spans="1:22" ht="13.5" customHeight="1">
      <c r="A81" s="17">
        <v>1410</v>
      </c>
      <c r="B81" s="18" t="s">
        <v>105</v>
      </c>
      <c r="C81" s="19">
        <v>82279.17</v>
      </c>
      <c r="D81" s="20">
        <v>82279.17</v>
      </c>
      <c r="E81" s="21">
        <f>VLOOKUP(A81,'3 YO attestation'!A:C,3, FALSE)</f>
        <v>16455.79</v>
      </c>
      <c r="F81" s="22">
        <f>SUMIF('3YO Ineligible Payments'!E:E,A81,'3YO Ineligible Payments'!F:F)*-1</f>
        <v>0</v>
      </c>
      <c r="G81" s="21">
        <f>SUMIF('3 YO IEP'!A:A,A81,'3 YO IEP'!B:B)</f>
        <v>1968.4</v>
      </c>
      <c r="H81" s="23">
        <f>SUMIF('4 YO -SDMonthly'!A:A,A81,'4 YO -SDMonthly'!AK:AK)</f>
        <v>55958.630000000005</v>
      </c>
      <c r="I81" s="24">
        <f t="shared" si="0"/>
        <v>74382.820000000007</v>
      </c>
      <c r="J81" s="25">
        <f t="shared" si="1"/>
        <v>-9.5970219437070056E-2</v>
      </c>
      <c r="K81" s="25">
        <f t="shared" si="2"/>
        <v>-9.5970219437070056E-2</v>
      </c>
      <c r="L81" s="22">
        <f t="shared" si="3"/>
        <v>7896.3499999999913</v>
      </c>
      <c r="M81" s="26">
        <f>IFERROR(VLOOKUP(A81,'4 YO count'!A:AS,45,FALSE),0)</f>
        <v>8.2727272727272734</v>
      </c>
      <c r="N81" s="18" t="str">
        <f>VLOOKUP(A81,Passthrough!A:H,8, FALSE)</f>
        <v>No</v>
      </c>
      <c r="O81" s="27">
        <f>SUMIF(Partner!A:A,A81,Partner!M:M)</f>
        <v>0</v>
      </c>
      <c r="P81" s="27">
        <f>SUMIF(Partner!A:A,A81,Partner!N:N)</f>
        <v>0</v>
      </c>
      <c r="Q81" s="28">
        <f>SUMIF(Partner!A:A,A81,Partner!O:O)</f>
        <v>0</v>
      </c>
      <c r="R81" s="29">
        <f t="shared" si="4"/>
        <v>74382.820000000007</v>
      </c>
      <c r="S81" s="30">
        <f t="shared" ref="S81:S114" si="7">IF(R81&gt;D81,0,IF(H81&lt;1,0, IF(O81&gt;L81,0,L81-O81)))</f>
        <v>7896.3499999999913</v>
      </c>
      <c r="T81" s="31"/>
      <c r="U81" s="35">
        <f t="shared" si="6"/>
        <v>0</v>
      </c>
      <c r="V81" s="34"/>
    </row>
    <row r="82" spans="1:22" ht="13.5" customHeight="1">
      <c r="A82" s="17">
        <v>1420</v>
      </c>
      <c r="B82" s="18" t="s">
        <v>106</v>
      </c>
      <c r="C82" s="19">
        <v>9818466.6799999997</v>
      </c>
      <c r="D82" s="20">
        <v>7006517.6100000003</v>
      </c>
      <c r="E82" s="21">
        <f>VLOOKUP(A82,'3 YO attestation'!A:C,3, FALSE)</f>
        <v>1823201.25</v>
      </c>
      <c r="F82" s="22">
        <f>SUMIF('3YO Ineligible Payments'!E:E,A82,'3YO Ineligible Payments'!F:F)*-1</f>
        <v>-24740.09999999998</v>
      </c>
      <c r="G82" s="21">
        <f>SUMIF('3 YO IEP'!A:A,A82,'3 YO IEP'!B:B)</f>
        <v>2088169.2799997798</v>
      </c>
      <c r="H82" s="23">
        <f>SUMIF('4 YO -SDMonthly'!A:A,A82,'4 YO -SDMonthly'!AK:AK)</f>
        <v>10484968.480000241</v>
      </c>
      <c r="I82" s="24">
        <f t="shared" si="0"/>
        <v>14371598.910000021</v>
      </c>
      <c r="J82" s="25">
        <f t="shared" si="1"/>
        <v>1.0511757352166307</v>
      </c>
      <c r="K82" s="25">
        <f t="shared" si="2"/>
        <v>0.46373149478366626</v>
      </c>
      <c r="L82" s="22">
        <f t="shared" si="3"/>
        <v>0</v>
      </c>
      <c r="M82" s="26">
        <f>IFERROR(VLOOKUP(A82,'4 YO count'!A:AS,45,FALSE),0)</f>
        <v>1171</v>
      </c>
      <c r="N82" s="18" t="str">
        <f>VLOOKUP(A82,Passthrough!A:H,8, FALSE)</f>
        <v>Yes</v>
      </c>
      <c r="O82" s="27">
        <f>SUMIF(Partner!A:A,A82,Partner!M:M)</f>
        <v>631935</v>
      </c>
      <c r="P82" s="27">
        <f>SUMIF(Partner!A:A,A82,Partner!N:N)</f>
        <v>117705.16000000012</v>
      </c>
      <c r="Q82" s="28">
        <f>SUMIF(Partner!A:A,A82,Partner!O:O)</f>
        <v>455480.78999999992</v>
      </c>
      <c r="R82" s="29">
        <f t="shared" si="4"/>
        <v>13739663.910000021</v>
      </c>
      <c r="S82" s="30">
        <f t="shared" si="7"/>
        <v>0</v>
      </c>
      <c r="T82" s="31"/>
      <c r="U82" s="32">
        <f t="shared" si="6"/>
        <v>0</v>
      </c>
      <c r="V82" s="33"/>
    </row>
    <row r="83" spans="1:22" ht="13.5" customHeight="1">
      <c r="A83" s="17">
        <v>1430</v>
      </c>
      <c r="B83" s="18" t="s">
        <v>107</v>
      </c>
      <c r="C83" s="19">
        <v>125989.12</v>
      </c>
      <c r="D83" s="20">
        <v>96344.62</v>
      </c>
      <c r="E83" s="21">
        <f>VLOOKUP(A83,'3 YO attestation'!A:C,3, FALSE)</f>
        <v>0</v>
      </c>
      <c r="F83" s="22">
        <f>SUMIF('3YO Ineligible Payments'!E:E,A83,'3YO Ineligible Payments'!F:F)*-1</f>
        <v>0</v>
      </c>
      <c r="G83" s="21">
        <f>SUMIF('3 YO IEP'!A:A,A83,'3 YO IEP'!B:B)</f>
        <v>9695.4000000000051</v>
      </c>
      <c r="H83" s="23">
        <f>SUMIF('4 YO -SDMonthly'!A:A,A83,'4 YO -SDMonthly'!AK:AK)</f>
        <v>77234.400000000023</v>
      </c>
      <c r="I83" s="24">
        <f t="shared" si="0"/>
        <v>86929.800000000032</v>
      </c>
      <c r="J83" s="25">
        <f t="shared" si="1"/>
        <v>-9.7720246340687877E-2</v>
      </c>
      <c r="K83" s="25">
        <f t="shared" si="2"/>
        <v>-0.31002137327413642</v>
      </c>
      <c r="L83" s="22">
        <f t="shared" si="3"/>
        <v>9414.8199999999633</v>
      </c>
      <c r="M83" s="26">
        <f>IFERROR(VLOOKUP(A83,'4 YO count'!A:AS,45,FALSE),0)</f>
        <v>12.8</v>
      </c>
      <c r="N83" s="18" t="str">
        <f>VLOOKUP(A83,Passthrough!A:H,8, FALSE)</f>
        <v>No</v>
      </c>
      <c r="O83" s="27">
        <f>SUMIF(Partner!A:A,A83,Partner!M:M)</f>
        <v>0</v>
      </c>
      <c r="P83" s="27">
        <f>SUMIF(Partner!A:A,A83,Partner!N:N)</f>
        <v>0</v>
      </c>
      <c r="Q83" s="28">
        <f>SUMIF(Partner!A:A,A83,Partner!O:O)</f>
        <v>0</v>
      </c>
      <c r="R83" s="29">
        <f t="shared" si="4"/>
        <v>86929.800000000032</v>
      </c>
      <c r="S83" s="30">
        <f t="shared" si="7"/>
        <v>9414.8199999999633</v>
      </c>
      <c r="T83" s="31"/>
      <c r="U83" s="35">
        <f t="shared" si="6"/>
        <v>29644.5</v>
      </c>
      <c r="V83" s="33"/>
    </row>
    <row r="84" spans="1:22" ht="13.5" customHeight="1">
      <c r="A84" s="17">
        <v>1440</v>
      </c>
      <c r="B84" s="18" t="s">
        <v>108</v>
      </c>
      <c r="C84" s="19">
        <v>97093.49</v>
      </c>
      <c r="D84" s="20">
        <v>90620.59</v>
      </c>
      <c r="E84" s="21">
        <f>VLOOKUP(A84,'3 YO attestation'!A:C,3, FALSE)</f>
        <v>38837.279999999999</v>
      </c>
      <c r="F84" s="22">
        <f>SUMIF('3YO Ineligible Payments'!E:E,A84,'3YO Ineligible Payments'!F:F)*-1</f>
        <v>0</v>
      </c>
      <c r="G84" s="21">
        <f>SUMIF('3 YO IEP'!A:A,A84,'3 YO IEP'!B:B)</f>
        <v>0</v>
      </c>
      <c r="H84" s="23">
        <f>SUMIF('4 YO -SDMonthly'!A:A,A84,'4 YO -SDMonthly'!AK:AK)</f>
        <v>20588.12</v>
      </c>
      <c r="I84" s="24">
        <f t="shared" si="0"/>
        <v>59425.399999999994</v>
      </c>
      <c r="J84" s="25">
        <f t="shared" si="1"/>
        <v>-0.34423953761501669</v>
      </c>
      <c r="K84" s="25">
        <f t="shared" si="2"/>
        <v>-0.38795690627662072</v>
      </c>
      <c r="L84" s="22">
        <f t="shared" si="3"/>
        <v>31195.190000000002</v>
      </c>
      <c r="M84" s="26">
        <f>IFERROR(VLOOKUP(A84,'4 YO count'!A:AS,45,FALSE),0)</f>
        <v>3.1</v>
      </c>
      <c r="N84" s="18" t="str">
        <f>VLOOKUP(A84,Passthrough!A:H,8, FALSE)</f>
        <v>No</v>
      </c>
      <c r="O84" s="27">
        <f>SUMIF(Partner!A:A,A84,Partner!M:M)</f>
        <v>0</v>
      </c>
      <c r="P84" s="27">
        <f>SUMIF(Partner!A:A,A84,Partner!N:N)</f>
        <v>0</v>
      </c>
      <c r="Q84" s="28">
        <f>SUMIF(Partner!A:A,A84,Partner!O:O)</f>
        <v>0</v>
      </c>
      <c r="R84" s="29">
        <f t="shared" si="4"/>
        <v>59425.399999999994</v>
      </c>
      <c r="S84" s="30">
        <f t="shared" si="7"/>
        <v>31195.190000000002</v>
      </c>
      <c r="T84" s="31"/>
      <c r="U84" s="35">
        <f t="shared" si="6"/>
        <v>6472.9000000000087</v>
      </c>
      <c r="V84" s="33"/>
    </row>
    <row r="85" spans="1:22" ht="13.5" customHeight="1">
      <c r="A85" s="17">
        <v>1450</v>
      </c>
      <c r="B85" s="18" t="s">
        <v>109</v>
      </c>
      <c r="C85" s="19">
        <v>157992.17000000001</v>
      </c>
      <c r="D85" s="20">
        <v>118494.13</v>
      </c>
      <c r="E85" s="21">
        <f>VLOOKUP(A85,'3 YO attestation'!A:C,3, FALSE)</f>
        <v>39497.93</v>
      </c>
      <c r="F85" s="22">
        <f>SUMIF('3YO Ineligible Payments'!E:E,A85,'3YO Ineligible Payments'!F:F)*-1</f>
        <v>0</v>
      </c>
      <c r="G85" s="21">
        <f>SUMIF('3 YO IEP'!A:A,A85,'3 YO IEP'!B:B)</f>
        <v>2389.5</v>
      </c>
      <c r="H85" s="23">
        <f>SUMIF('4 YO -SDMonthly'!A:A,A85,'4 YO -SDMonthly'!AK:AK)</f>
        <v>67351.360000000001</v>
      </c>
      <c r="I85" s="24">
        <f t="shared" si="0"/>
        <v>109238.79000000001</v>
      </c>
      <c r="J85" s="25">
        <f t="shared" si="1"/>
        <v>-7.8108004168645287E-2</v>
      </c>
      <c r="K85" s="25">
        <f t="shared" si="2"/>
        <v>-0.3085809885388624</v>
      </c>
      <c r="L85" s="22">
        <f t="shared" si="3"/>
        <v>9255.3399999999965</v>
      </c>
      <c r="M85" s="26">
        <f>IFERROR(VLOOKUP(A85,'4 YO count'!A:AS,45,FALSE),0)</f>
        <v>8.9</v>
      </c>
      <c r="N85" s="18" t="str">
        <f>VLOOKUP(A85,Passthrough!A:H,8, FALSE)</f>
        <v>No</v>
      </c>
      <c r="O85" s="27">
        <f>SUMIF(Partner!A:A,A85,Partner!M:M)</f>
        <v>0</v>
      </c>
      <c r="P85" s="27">
        <f>SUMIF(Partner!A:A,A85,Partner!N:N)</f>
        <v>0</v>
      </c>
      <c r="Q85" s="28">
        <f>SUMIF(Partner!A:A,A85,Partner!O:O)</f>
        <v>0</v>
      </c>
      <c r="R85" s="29">
        <f t="shared" si="4"/>
        <v>109238.79000000001</v>
      </c>
      <c r="S85" s="30">
        <f t="shared" si="7"/>
        <v>9255.3399999999965</v>
      </c>
      <c r="T85" s="31"/>
      <c r="U85" s="35">
        <f t="shared" si="6"/>
        <v>39498.040000000008</v>
      </c>
      <c r="V85" s="33"/>
    </row>
    <row r="86" spans="1:22" ht="13.5" customHeight="1">
      <c r="A86" s="17">
        <v>1460</v>
      </c>
      <c r="B86" s="18" t="s">
        <v>110</v>
      </c>
      <c r="C86" s="19">
        <v>81373.990000000005</v>
      </c>
      <c r="D86" s="20">
        <v>65099.19</v>
      </c>
      <c r="E86" s="21">
        <f>VLOOKUP(A86,'3 YO attestation'!A:C,3, FALSE)</f>
        <v>0</v>
      </c>
      <c r="F86" s="22">
        <f>SUMIF('3YO Ineligible Payments'!E:E,A86,'3YO Ineligible Payments'!F:F)*-1</f>
        <v>0</v>
      </c>
      <c r="G86" s="21">
        <f>SUMIF('3 YO IEP'!A:A,A86,'3 YO IEP'!B:B)</f>
        <v>0</v>
      </c>
      <c r="H86" s="23">
        <f>SUMIF('4 YO -SDMonthly'!A:A,A86,'4 YO -SDMonthly'!AK:AK)</f>
        <v>22496.799999999999</v>
      </c>
      <c r="I86" s="24">
        <f t="shared" si="0"/>
        <v>22496.799999999999</v>
      </c>
      <c r="J86" s="25">
        <f t="shared" si="1"/>
        <v>-0.65442273552097951</v>
      </c>
      <c r="K86" s="25">
        <f t="shared" si="2"/>
        <v>-0.72353819691033949</v>
      </c>
      <c r="L86" s="22">
        <f t="shared" si="3"/>
        <v>42602.39</v>
      </c>
      <c r="M86" s="26">
        <f>IFERROR(VLOOKUP(A86,'4 YO count'!A:AS,45,FALSE),0)</f>
        <v>3</v>
      </c>
      <c r="N86" s="18" t="str">
        <f>VLOOKUP(A86,Passthrough!A:H,8, FALSE)</f>
        <v>No</v>
      </c>
      <c r="O86" s="27">
        <f>SUMIF(Partner!A:A,A86,Partner!M:M)</f>
        <v>0</v>
      </c>
      <c r="P86" s="27">
        <f>SUMIF(Partner!A:A,A86,Partner!N:N)</f>
        <v>0</v>
      </c>
      <c r="Q86" s="28">
        <f>SUMIF(Partner!A:A,A86,Partner!O:O)</f>
        <v>0</v>
      </c>
      <c r="R86" s="29">
        <f t="shared" si="4"/>
        <v>22496.799999999999</v>
      </c>
      <c r="S86" s="30">
        <f t="shared" si="7"/>
        <v>42602.39</v>
      </c>
      <c r="T86" s="31"/>
      <c r="U86" s="35">
        <f t="shared" si="6"/>
        <v>16274.800000000003</v>
      </c>
      <c r="V86" s="33"/>
    </row>
    <row r="87" spans="1:22" ht="13.5" customHeight="1">
      <c r="A87" s="17">
        <v>1480</v>
      </c>
      <c r="B87" s="18" t="s">
        <v>111</v>
      </c>
      <c r="C87" s="19">
        <v>109509.12</v>
      </c>
      <c r="D87" s="20">
        <v>80306.69</v>
      </c>
      <c r="E87" s="21">
        <f>VLOOKUP(A87,'3 YO attestation'!A:C,3, FALSE)</f>
        <v>17521.400000000001</v>
      </c>
      <c r="F87" s="22">
        <f>SUMIF('3YO Ineligible Payments'!E:E,A87,'3YO Ineligible Payments'!F:F)*-1</f>
        <v>0</v>
      </c>
      <c r="G87" s="21">
        <f>SUMIF('3 YO IEP'!A:A,A87,'3 YO IEP'!B:B)</f>
        <v>1911.6</v>
      </c>
      <c r="H87" s="23">
        <f>SUMIF('4 YO -SDMonthly'!A:A,A87,'4 YO -SDMonthly'!AK:AK)</f>
        <v>40906.829999999994</v>
      </c>
      <c r="I87" s="24">
        <f t="shared" si="0"/>
        <v>60339.829999999994</v>
      </c>
      <c r="J87" s="25">
        <f t="shared" si="1"/>
        <v>-0.24863258590286821</v>
      </c>
      <c r="K87" s="25">
        <f t="shared" si="2"/>
        <v>-0.44899721593964048</v>
      </c>
      <c r="L87" s="22">
        <f t="shared" si="3"/>
        <v>19966.860000000008</v>
      </c>
      <c r="M87" s="26">
        <f>IFERROR(VLOOKUP(A87,'4 YO count'!A:AS,45,FALSE),0)</f>
        <v>6.9</v>
      </c>
      <c r="N87" s="18" t="str">
        <f>VLOOKUP(A87,Passthrough!A:H,8, FALSE)</f>
        <v>No</v>
      </c>
      <c r="O87" s="27">
        <f>SUMIF(Partner!A:A,A87,Partner!M:M)</f>
        <v>0</v>
      </c>
      <c r="P87" s="27">
        <f>SUMIF(Partner!A:A,A87,Partner!N:N)</f>
        <v>0</v>
      </c>
      <c r="Q87" s="28">
        <f>SUMIF(Partner!A:A,A87,Partner!O:O)</f>
        <v>0</v>
      </c>
      <c r="R87" s="29">
        <f t="shared" si="4"/>
        <v>60339.829999999994</v>
      </c>
      <c r="S87" s="30">
        <f t="shared" si="7"/>
        <v>19966.860000000008</v>
      </c>
      <c r="T87" s="31"/>
      <c r="U87" s="35">
        <f t="shared" si="6"/>
        <v>29202.429999999993</v>
      </c>
      <c r="V87" s="33"/>
    </row>
    <row r="88" spans="1:22" ht="13.5" customHeight="1">
      <c r="A88" s="17">
        <v>1490</v>
      </c>
      <c r="B88" s="18" t="s">
        <v>112</v>
      </c>
      <c r="C88" s="19">
        <v>80985.78</v>
      </c>
      <c r="D88" s="20">
        <v>71987.360000000001</v>
      </c>
      <c r="E88" s="21">
        <f>VLOOKUP(A88,'3 YO attestation'!A:C,3, FALSE)</f>
        <v>36019.339999999997</v>
      </c>
      <c r="F88" s="22">
        <f>SUMIF('3YO Ineligible Payments'!E:E,A88,'3YO Ineligible Payments'!F:F)*-1</f>
        <v>-3583.0799999999995</v>
      </c>
      <c r="G88" s="21">
        <f>SUMIF('3 YO IEP'!A:A,A88,'3 YO IEP'!B:B)</f>
        <v>0</v>
      </c>
      <c r="H88" s="23">
        <f>SUMIF('4 YO -SDMonthly'!A:A,A88,'4 YO -SDMonthly'!AK:AK)</f>
        <v>52859.49</v>
      </c>
      <c r="I88" s="24">
        <f t="shared" si="0"/>
        <v>85295.75</v>
      </c>
      <c r="J88" s="25">
        <f t="shared" si="1"/>
        <v>0.18487120516712932</v>
      </c>
      <c r="K88" s="25">
        <f t="shared" si="2"/>
        <v>5.3218849037448321E-2</v>
      </c>
      <c r="L88" s="22">
        <f t="shared" si="3"/>
        <v>0</v>
      </c>
      <c r="M88" s="26">
        <f>IFERROR(VLOOKUP(A88,'4 YO count'!A:AS,45,FALSE),0)</f>
        <v>6.7</v>
      </c>
      <c r="N88" s="18" t="str">
        <f>VLOOKUP(A88,Passthrough!A:H,8, FALSE)</f>
        <v>No</v>
      </c>
      <c r="O88" s="27">
        <f>SUMIF(Partner!A:A,A88,Partner!M:M)</f>
        <v>0</v>
      </c>
      <c r="P88" s="27">
        <f>SUMIF(Partner!A:A,A88,Partner!N:N)</f>
        <v>0</v>
      </c>
      <c r="Q88" s="28">
        <f>SUMIF(Partner!A:A,A88,Partner!O:O)</f>
        <v>0</v>
      </c>
      <c r="R88" s="29">
        <f t="shared" si="4"/>
        <v>85295.75</v>
      </c>
      <c r="S88" s="30">
        <f t="shared" si="7"/>
        <v>0</v>
      </c>
      <c r="T88" s="31"/>
      <c r="U88" s="32">
        <f t="shared" si="6"/>
        <v>0</v>
      </c>
      <c r="V88" s="33"/>
    </row>
    <row r="89" spans="1:22" ht="13.5" customHeight="1">
      <c r="A89" s="17">
        <v>1500</v>
      </c>
      <c r="B89" s="18" t="s">
        <v>113</v>
      </c>
      <c r="C89" s="19">
        <v>149782.85</v>
      </c>
      <c r="D89" s="20">
        <v>94862.47</v>
      </c>
      <c r="E89" s="21">
        <f>VLOOKUP(A89,'3 YO attestation'!A:C,3, FALSE)</f>
        <v>4992.75</v>
      </c>
      <c r="F89" s="22">
        <f>SUMIF('3YO Ineligible Payments'!E:E,A89,'3YO Ineligible Payments'!F:F)*-1</f>
        <v>-2389.5</v>
      </c>
      <c r="G89" s="21">
        <f>SUMIF('3 YO IEP'!A:A,A89,'3 YO IEP'!B:B)</f>
        <v>30106.140000000029</v>
      </c>
      <c r="H89" s="23">
        <f>SUMIF('4 YO -SDMonthly'!A:A,A89,'4 YO -SDMonthly'!AK:AK)</f>
        <v>190461.06000000006</v>
      </c>
      <c r="I89" s="24">
        <f t="shared" si="0"/>
        <v>223170.45000000007</v>
      </c>
      <c r="J89" s="25">
        <f t="shared" si="1"/>
        <v>1.3525684077169831</v>
      </c>
      <c r="K89" s="25">
        <f t="shared" si="2"/>
        <v>0.48995996537654385</v>
      </c>
      <c r="L89" s="22">
        <f t="shared" si="3"/>
        <v>0</v>
      </c>
      <c r="M89" s="26">
        <f>IFERROR(VLOOKUP(A89,'4 YO count'!A:AS,45,FALSE),0)</f>
        <v>31.545454545454547</v>
      </c>
      <c r="N89" s="18" t="str">
        <f>VLOOKUP(A89,Passthrough!A:H,8, FALSE)</f>
        <v>No</v>
      </c>
      <c r="O89" s="27">
        <f>SUMIF(Partner!A:A,A89,Partner!M:M)</f>
        <v>0</v>
      </c>
      <c r="P89" s="27">
        <f>SUMIF(Partner!A:A,A89,Partner!N:N)</f>
        <v>0</v>
      </c>
      <c r="Q89" s="28">
        <f>SUMIF(Partner!A:A,A89,Partner!O:O)</f>
        <v>0</v>
      </c>
      <c r="R89" s="29">
        <f t="shared" si="4"/>
        <v>223170.45000000007</v>
      </c>
      <c r="S89" s="30">
        <f t="shared" si="7"/>
        <v>0</v>
      </c>
      <c r="T89" s="31"/>
      <c r="U89" s="32">
        <f t="shared" si="6"/>
        <v>0</v>
      </c>
      <c r="V89" s="33"/>
    </row>
    <row r="90" spans="1:22" ht="13.5" customHeight="1">
      <c r="A90" s="17">
        <v>1510</v>
      </c>
      <c r="B90" s="18" t="s">
        <v>114</v>
      </c>
      <c r="C90" s="19">
        <v>401035.86</v>
      </c>
      <c r="D90" s="20">
        <v>319813.40999999997</v>
      </c>
      <c r="E90" s="21">
        <f>VLOOKUP(A90,'3 YO attestation'!A:C,3, FALSE)</f>
        <v>60916.68</v>
      </c>
      <c r="F90" s="22">
        <f>SUMIF('3YO Ineligible Payments'!E:E,A90,'3YO Ineligible Payments'!F:F)*-1</f>
        <v>0</v>
      </c>
      <c r="G90" s="21">
        <f>SUMIF('3 YO IEP'!A:A,A90,'3 YO IEP'!B:B)</f>
        <v>30043.290000000045</v>
      </c>
      <c r="H90" s="23">
        <f>SUMIF('4 YO -SDMonthly'!A:A,A90,'4 YO -SDMonthly'!AK:AK)</f>
        <v>275331.3899999999</v>
      </c>
      <c r="I90" s="24">
        <f t="shared" si="0"/>
        <v>366291.35999999993</v>
      </c>
      <c r="J90" s="25">
        <f t="shared" si="1"/>
        <v>0.14532833379313256</v>
      </c>
      <c r="K90" s="25">
        <f t="shared" si="2"/>
        <v>-8.6636890775802597E-2</v>
      </c>
      <c r="L90" s="22">
        <f t="shared" si="3"/>
        <v>0</v>
      </c>
      <c r="M90" s="26">
        <f>IFERROR(VLOOKUP(A90,'4 YO count'!A:AS,45,FALSE),0)</f>
        <v>35.75</v>
      </c>
      <c r="N90" s="18" t="str">
        <f>VLOOKUP(A90,Passthrough!A:H,8, FALSE)</f>
        <v>No</v>
      </c>
      <c r="O90" s="27">
        <f>SUMIF(Partner!A:A,A90,Partner!M:M)</f>
        <v>0</v>
      </c>
      <c r="P90" s="27">
        <f>SUMIF(Partner!A:A,A90,Partner!N:N)</f>
        <v>0</v>
      </c>
      <c r="Q90" s="28">
        <f>SUMIF(Partner!A:A,A90,Partner!O:O)</f>
        <v>0</v>
      </c>
      <c r="R90" s="29">
        <f t="shared" si="4"/>
        <v>366291.35999999993</v>
      </c>
      <c r="S90" s="30">
        <f t="shared" si="7"/>
        <v>0</v>
      </c>
      <c r="T90" s="31"/>
      <c r="U90" s="35">
        <f t="shared" si="6"/>
        <v>34744.500000000058</v>
      </c>
      <c r="V90" s="33"/>
    </row>
    <row r="91" spans="1:22" ht="13.5" customHeight="1">
      <c r="A91" s="17">
        <v>1520</v>
      </c>
      <c r="B91" s="18" t="s">
        <v>115</v>
      </c>
      <c r="C91" s="19">
        <v>1196764.42</v>
      </c>
      <c r="D91" s="20">
        <v>938638.76</v>
      </c>
      <c r="E91" s="21">
        <f>VLOOKUP(A91,'3 YO attestation'!A:C,3, FALSE)</f>
        <v>242730.68</v>
      </c>
      <c r="F91" s="22">
        <f>SUMIF('3YO Ineligible Payments'!E:E,A91,'3YO Ineligible Payments'!F:F)*-1</f>
        <v>-2435</v>
      </c>
      <c r="G91" s="21">
        <f>SUMIF('3 YO IEP'!A:A,A91,'3 YO IEP'!B:B)</f>
        <v>217350.4300000004</v>
      </c>
      <c r="H91" s="23">
        <f>SUMIF('4 YO -SDMonthly'!A:A,A91,'4 YO -SDMonthly'!AK:AK)</f>
        <v>902887.21999999892</v>
      </c>
      <c r="I91" s="24">
        <f t="shared" si="0"/>
        <v>1360533.3299999994</v>
      </c>
      <c r="J91" s="25">
        <f t="shared" si="1"/>
        <v>0.44947490768439963</v>
      </c>
      <c r="K91" s="25">
        <f t="shared" si="2"/>
        <v>0.13684306390057907</v>
      </c>
      <c r="L91" s="22">
        <f t="shared" si="3"/>
        <v>0</v>
      </c>
      <c r="M91" s="26">
        <f>IFERROR(VLOOKUP(A91,'4 YO count'!A:AS,45,FALSE),0)</f>
        <v>107</v>
      </c>
      <c r="N91" s="18" t="str">
        <f>VLOOKUP(A91,Passthrough!A:H,8, FALSE)</f>
        <v>Yes</v>
      </c>
      <c r="O91" s="27">
        <f>SUMIF(Partner!A:A,A91,Partner!M:M)</f>
        <v>85360</v>
      </c>
      <c r="P91" s="27">
        <f>SUMIF(Partner!A:A,A91,Partner!N:N)</f>
        <v>213419.53999999966</v>
      </c>
      <c r="Q91" s="28">
        <f>SUMIF(Partner!A:A,A91,Partner!O:O)</f>
        <v>0</v>
      </c>
      <c r="R91" s="29">
        <f t="shared" si="4"/>
        <v>1275173.3299999994</v>
      </c>
      <c r="S91" s="30">
        <f t="shared" si="7"/>
        <v>0</v>
      </c>
      <c r="T91" s="31"/>
      <c r="U91" s="32">
        <f t="shared" si="6"/>
        <v>0</v>
      </c>
      <c r="V91" s="33"/>
    </row>
    <row r="92" spans="1:22" ht="13.5" customHeight="1">
      <c r="A92" s="17">
        <v>1530</v>
      </c>
      <c r="B92" s="18" t="s">
        <v>116</v>
      </c>
      <c r="C92" s="19">
        <v>288562.56</v>
      </c>
      <c r="D92" s="20">
        <v>258711.26</v>
      </c>
      <c r="E92" s="21">
        <f>VLOOKUP(A92,'3 YO attestation'!A:C,3, FALSE)</f>
        <v>79700.639999999999</v>
      </c>
      <c r="F92" s="22">
        <f>SUMIF('3YO Ineligible Payments'!E:E,A92,'3YO Ineligible Payments'!F:F)*-1</f>
        <v>-1948</v>
      </c>
      <c r="G92" s="21">
        <f>SUMIF('3 YO IEP'!A:A,A92,'3 YO IEP'!B:B)</f>
        <v>34941.68</v>
      </c>
      <c r="H92" s="23">
        <f>SUMIF('4 YO -SDMonthly'!A:A,A92,'4 YO -SDMonthly'!AK:AK)</f>
        <v>0</v>
      </c>
      <c r="I92" s="24">
        <f t="shared" si="0"/>
        <v>112694.32</v>
      </c>
      <c r="J92" s="25">
        <f t="shared" si="1"/>
        <v>-0.56440117836386405</v>
      </c>
      <c r="K92" s="25">
        <f t="shared" si="2"/>
        <v>-0.60946312647073819</v>
      </c>
      <c r="L92" s="22">
        <f t="shared" si="3"/>
        <v>146016.94</v>
      </c>
      <c r="M92" s="26">
        <f>IFERROR(VLOOKUP(A92,'4 YO count'!A:AS,45,FALSE),0)</f>
        <v>0</v>
      </c>
      <c r="N92" s="18" t="str">
        <f>VLOOKUP(A92,Passthrough!A:H,8, FALSE)</f>
        <v>Yes</v>
      </c>
      <c r="O92" s="27">
        <f>SUMIF(Partner!A:A,A92,Partner!M:M)</f>
        <v>179010.62</v>
      </c>
      <c r="P92" s="27">
        <f>SUMIF(Partner!A:A,A92,Partner!N:N)</f>
        <v>326062.50999999925</v>
      </c>
      <c r="Q92" s="28">
        <f>SUMIF(Partner!A:A,A92,Partner!O:O)</f>
        <v>0</v>
      </c>
      <c r="R92" s="29">
        <f t="shared" si="4"/>
        <v>0</v>
      </c>
      <c r="S92" s="30">
        <f t="shared" si="7"/>
        <v>0</v>
      </c>
      <c r="T92" s="31"/>
      <c r="U92" s="32">
        <f t="shared" si="6"/>
        <v>0</v>
      </c>
      <c r="V92" s="33"/>
    </row>
    <row r="93" spans="1:22" ht="13.5" customHeight="1">
      <c r="A93" s="17">
        <v>1540</v>
      </c>
      <c r="B93" s="18" t="s">
        <v>117</v>
      </c>
      <c r="C93" s="19">
        <v>312377.96999999997</v>
      </c>
      <c r="D93" s="20">
        <v>268535.45</v>
      </c>
      <c r="E93" s="21">
        <f>VLOOKUP(A93,'3 YO attestation'!A:C,3, FALSE)</f>
        <v>110416.9</v>
      </c>
      <c r="F93" s="22">
        <f>SUMIF('3YO Ineligible Payments'!E:E,A93,'3YO Ineligible Payments'!F:F)*-1</f>
        <v>0</v>
      </c>
      <c r="G93" s="21">
        <f>SUMIF('3 YO IEP'!A:A,A93,'3 YO IEP'!B:B)</f>
        <v>6331</v>
      </c>
      <c r="H93" s="23">
        <f>SUMIF('4 YO -SDMonthly'!A:A,A93,'4 YO -SDMonthly'!AK:AK)</f>
        <v>152185.22999999998</v>
      </c>
      <c r="I93" s="24">
        <f t="shared" si="0"/>
        <v>268933.13</v>
      </c>
      <c r="J93" s="25">
        <f t="shared" si="1"/>
        <v>1.4809217926348012E-3</v>
      </c>
      <c r="K93" s="25">
        <f t="shared" si="2"/>
        <v>-0.13907779732354356</v>
      </c>
      <c r="L93" s="22">
        <f t="shared" si="3"/>
        <v>0</v>
      </c>
      <c r="M93" s="26">
        <f>IFERROR(VLOOKUP(A93,'4 YO count'!A:AS,45,FALSE),0)</f>
        <v>25.666666666666668</v>
      </c>
      <c r="N93" s="18" t="str">
        <f>VLOOKUP(A93,Passthrough!A:H,8, FALSE)</f>
        <v>Yes</v>
      </c>
      <c r="O93" s="27">
        <f>SUMIF(Partner!A:A,A93,Partner!M:M)</f>
        <v>284976.38</v>
      </c>
      <c r="P93" s="27">
        <f>SUMIF(Partner!A:A,A93,Partner!N:N)</f>
        <v>152185.22999999978</v>
      </c>
      <c r="Q93" s="28">
        <f>SUMIF(Partner!A:A,A93,Partner!O:O)</f>
        <v>132791.15000000023</v>
      </c>
      <c r="R93" s="29">
        <f t="shared" si="4"/>
        <v>0</v>
      </c>
      <c r="S93" s="30">
        <f t="shared" si="7"/>
        <v>0</v>
      </c>
      <c r="T93" s="31"/>
      <c r="U93" s="32">
        <f t="shared" si="6"/>
        <v>0</v>
      </c>
      <c r="V93" s="33"/>
    </row>
    <row r="94" spans="1:22" ht="13.5" customHeight="1">
      <c r="A94" s="17">
        <v>1550</v>
      </c>
      <c r="B94" s="18" t="s">
        <v>118</v>
      </c>
      <c r="C94" s="19">
        <v>2910254.84</v>
      </c>
      <c r="D94" s="20">
        <v>2067096.9</v>
      </c>
      <c r="E94" s="21">
        <f>VLOOKUP(A94,'3 YO attestation'!A:C,3, FALSE)</f>
        <v>485470.77</v>
      </c>
      <c r="F94" s="22">
        <f>SUMIF('3YO Ineligible Payments'!E:E,A94,'3YO Ineligible Payments'!F:F)*-1</f>
        <v>-6660.3599999999979</v>
      </c>
      <c r="G94" s="21">
        <f>SUMIF('3 YO IEP'!A:A,A94,'3 YO IEP'!B:B)</f>
        <v>503088.78999999416</v>
      </c>
      <c r="H94" s="23">
        <f>SUMIF('4 YO -SDMonthly'!A:A,A94,'4 YO -SDMonthly'!AK:AK)</f>
        <v>2094023.7199999944</v>
      </c>
      <c r="I94" s="24">
        <f t="shared" si="0"/>
        <v>3075922.9199999887</v>
      </c>
      <c r="J94" s="25">
        <f t="shared" si="1"/>
        <v>0.48804002366797072</v>
      </c>
      <c r="K94" s="25">
        <f t="shared" si="2"/>
        <v>5.6925626485682231E-2</v>
      </c>
      <c r="L94" s="22">
        <f t="shared" si="3"/>
        <v>0</v>
      </c>
      <c r="M94" s="26">
        <f>IFERROR(VLOOKUP(A94,'4 YO count'!A:AS,45,FALSE),0)</f>
        <v>314.08333333333331</v>
      </c>
      <c r="N94" s="18" t="str">
        <f>VLOOKUP(A94,Passthrough!A:H,8, FALSE)</f>
        <v>Yes</v>
      </c>
      <c r="O94" s="27">
        <f>SUMIF(Partner!A:A,A94,Partner!M:M)</f>
        <v>324617.07</v>
      </c>
      <c r="P94" s="27">
        <f>SUMIF(Partner!A:A,A94,Partner!N:N)</f>
        <v>849328.31999999681</v>
      </c>
      <c r="Q94" s="28">
        <f>SUMIF(Partner!A:A,A94,Partner!O:O)</f>
        <v>0</v>
      </c>
      <c r="R94" s="29">
        <f t="shared" si="4"/>
        <v>2751305.8499999889</v>
      </c>
      <c r="S94" s="30">
        <f t="shared" si="7"/>
        <v>0</v>
      </c>
      <c r="T94" s="31"/>
      <c r="U94" s="32">
        <f t="shared" si="6"/>
        <v>0</v>
      </c>
      <c r="V94" s="33"/>
    </row>
    <row r="95" spans="1:22" ht="13.5" customHeight="1">
      <c r="A95" s="17">
        <v>1560</v>
      </c>
      <c r="B95" s="18" t="s">
        <v>119</v>
      </c>
      <c r="C95" s="19">
        <v>1587872.79</v>
      </c>
      <c r="D95" s="20">
        <v>662369.79</v>
      </c>
      <c r="E95" s="21">
        <f>VLOOKUP(A95,'3 YO attestation'!A:C,3, FALSE)</f>
        <v>163335.96</v>
      </c>
      <c r="F95" s="22">
        <f>SUMIF('3YO Ineligible Payments'!E:E,A95,'3YO Ineligible Payments'!F:F)*-1</f>
        <v>0</v>
      </c>
      <c r="G95" s="21">
        <f>SUMIF('3 YO IEP'!A:A,A95,'3 YO IEP'!B:B)</f>
        <v>497624.03999999346</v>
      </c>
      <c r="H95" s="23">
        <f>SUMIF('4 YO -SDMonthly'!A:A,A95,'4 YO -SDMonthly'!AK:AK)</f>
        <v>1813762.4499999974</v>
      </c>
      <c r="I95" s="24">
        <f t="shared" si="0"/>
        <v>2474722.4499999909</v>
      </c>
      <c r="J95" s="25">
        <f t="shared" si="1"/>
        <v>2.736164431653791</v>
      </c>
      <c r="K95" s="25">
        <f t="shared" si="2"/>
        <v>0.55851430012853287</v>
      </c>
      <c r="L95" s="22">
        <f t="shared" si="3"/>
        <v>0</v>
      </c>
      <c r="M95" s="26">
        <f>IFERROR(VLOOKUP(A95,'4 YO count'!A:AS,45,FALSE),0)</f>
        <v>279.08333333333331</v>
      </c>
      <c r="N95" s="18" t="str">
        <f>VLOOKUP(A95,Passthrough!A:H,8, FALSE)</f>
        <v>No</v>
      </c>
      <c r="O95" s="27">
        <f>SUMIF(Partner!A:A,A95,Partner!M:M)</f>
        <v>0</v>
      </c>
      <c r="P95" s="27">
        <f>SUMIF(Partner!A:A,A95,Partner!N:N)</f>
        <v>0</v>
      </c>
      <c r="Q95" s="28">
        <f>SUMIF(Partner!A:A,A95,Partner!O:O)</f>
        <v>0</v>
      </c>
      <c r="R95" s="29">
        <f t="shared" si="4"/>
        <v>2474722.4499999909</v>
      </c>
      <c r="S95" s="30">
        <f t="shared" si="7"/>
        <v>0</v>
      </c>
      <c r="T95" s="31"/>
      <c r="U95" s="32">
        <f t="shared" si="6"/>
        <v>0</v>
      </c>
      <c r="V95" s="33"/>
    </row>
    <row r="96" spans="1:22" ht="13.5" customHeight="1">
      <c r="A96" s="17">
        <v>1570</v>
      </c>
      <c r="B96" s="18" t="s">
        <v>120</v>
      </c>
      <c r="C96" s="19">
        <v>241074.77</v>
      </c>
      <c r="D96" s="20">
        <v>200895.64</v>
      </c>
      <c r="E96" s="21">
        <f>VLOOKUP(A96,'3 YO attestation'!A:C,3, FALSE)</f>
        <v>5025.6400000000003</v>
      </c>
      <c r="F96" s="22">
        <f>SUMIF('3YO Ineligible Payments'!E:E,A96,'3YO Ineligible Payments'!F:F)*-1</f>
        <v>0</v>
      </c>
      <c r="G96" s="21">
        <f>SUMIF('3 YO IEP'!A:A,A96,'3 YO IEP'!B:B)</f>
        <v>11889.799999999996</v>
      </c>
      <c r="H96" s="23">
        <f>SUMIF('4 YO -SDMonthly'!A:A,A96,'4 YO -SDMonthly'!AK:AK)</f>
        <v>218712.26000000007</v>
      </c>
      <c r="I96" s="24">
        <f t="shared" si="0"/>
        <v>235627.70000000007</v>
      </c>
      <c r="J96" s="25">
        <f t="shared" si="1"/>
        <v>0.17288608154960483</v>
      </c>
      <c r="K96" s="25">
        <f t="shared" si="2"/>
        <v>-2.259494015072552E-2</v>
      </c>
      <c r="L96" s="22">
        <f t="shared" si="3"/>
        <v>0</v>
      </c>
      <c r="M96" s="26">
        <f>IFERROR(VLOOKUP(A96,'4 YO count'!A:AS,45,FALSE),0)</f>
        <v>29.8</v>
      </c>
      <c r="N96" s="18" t="str">
        <f>VLOOKUP(A96,Passthrough!A:H,8, FALSE)</f>
        <v>No</v>
      </c>
      <c r="O96" s="27">
        <f>SUMIF(Partner!A:A,A96,Partner!M:M)</f>
        <v>0</v>
      </c>
      <c r="P96" s="27">
        <f>SUMIF(Partner!A:A,A96,Partner!N:N)</f>
        <v>0</v>
      </c>
      <c r="Q96" s="28">
        <f>SUMIF(Partner!A:A,A96,Partner!O:O)</f>
        <v>0</v>
      </c>
      <c r="R96" s="29">
        <f t="shared" si="4"/>
        <v>235627.70000000007</v>
      </c>
      <c r="S96" s="30">
        <f t="shared" si="7"/>
        <v>0</v>
      </c>
      <c r="T96" s="31"/>
      <c r="U96" s="35">
        <f t="shared" si="6"/>
        <v>5447.0699999999197</v>
      </c>
      <c r="V96" s="33"/>
    </row>
    <row r="97" spans="1:22" ht="13.5" customHeight="1">
      <c r="A97" s="17">
        <v>1580</v>
      </c>
      <c r="B97" s="18" t="s">
        <v>121</v>
      </c>
      <c r="C97" s="19">
        <v>700894.1</v>
      </c>
      <c r="D97" s="20">
        <v>606744.14</v>
      </c>
      <c r="E97" s="21">
        <f>VLOOKUP(A97,'3 YO attestation'!A:C,3, FALSE)</f>
        <v>261527</v>
      </c>
      <c r="F97" s="22">
        <f>SUMIF('3YO Ineligible Payments'!E:E,A97,'3YO Ineligible Payments'!F:F)*-1</f>
        <v>0</v>
      </c>
      <c r="G97" s="21">
        <f>SUMIF('3 YO IEP'!A:A,A97,'3 YO IEP'!B:B)</f>
        <v>63811.450000000033</v>
      </c>
      <c r="H97" s="23">
        <f>SUMIF('4 YO -SDMonthly'!A:A,A97,'4 YO -SDMonthly'!AK:AK)</f>
        <v>0</v>
      </c>
      <c r="I97" s="24">
        <f t="shared" si="0"/>
        <v>325338.45</v>
      </c>
      <c r="J97" s="25">
        <f t="shared" si="1"/>
        <v>-0.46379630464993038</v>
      </c>
      <c r="K97" s="25">
        <f t="shared" si="2"/>
        <v>-0.53582367150757859</v>
      </c>
      <c r="L97" s="22">
        <f t="shared" si="3"/>
        <v>281405.69</v>
      </c>
      <c r="M97" s="26">
        <f>IFERROR(VLOOKUP(A97,'4 YO count'!A:AS,45,FALSE),0)</f>
        <v>0</v>
      </c>
      <c r="N97" s="18" t="str">
        <f>VLOOKUP(A97,Passthrough!A:H,8, FALSE)</f>
        <v>Yes</v>
      </c>
      <c r="O97" s="27">
        <f>SUMIF(Partner!A:A,A97,Partner!M:M)</f>
        <v>457325.31</v>
      </c>
      <c r="P97" s="27">
        <f>SUMIF(Partner!A:A,A97,Partner!N:N)</f>
        <v>0</v>
      </c>
      <c r="Q97" s="28">
        <f>SUMIF(Partner!A:A,A97,Partner!O:O)</f>
        <v>0</v>
      </c>
      <c r="R97" s="29">
        <f t="shared" si="4"/>
        <v>0</v>
      </c>
      <c r="S97" s="30">
        <f t="shared" si="7"/>
        <v>0</v>
      </c>
      <c r="T97" s="31"/>
      <c r="U97" s="32">
        <f t="shared" si="6"/>
        <v>0</v>
      </c>
      <c r="V97" s="33"/>
    </row>
    <row r="98" spans="1:22" ht="13.5" customHeight="1">
      <c r="A98" s="17">
        <v>1590</v>
      </c>
      <c r="B98" s="18" t="s">
        <v>122</v>
      </c>
      <c r="C98" s="19">
        <v>131623.41</v>
      </c>
      <c r="D98" s="20">
        <v>83130.570000000007</v>
      </c>
      <c r="E98" s="21">
        <f>VLOOKUP(A98,'3 YO attestation'!A:C,3, FALSE)</f>
        <v>15656.22</v>
      </c>
      <c r="F98" s="22">
        <f>SUMIF('3YO Ineligible Payments'!E:E,A98,'3YO Ineligible Payments'!F:F)*-1</f>
        <v>0</v>
      </c>
      <c r="G98" s="21">
        <f>SUMIF('3 YO IEP'!A:A,A98,'3 YO IEP'!B:B)</f>
        <v>15330.080000000005</v>
      </c>
      <c r="H98" s="23">
        <f>SUMIF('4 YO -SDMonthly'!A:A,A98,'4 YO -SDMonthly'!AK:AK)</f>
        <v>82113.42</v>
      </c>
      <c r="I98" s="24">
        <f t="shared" si="0"/>
        <v>113099.72</v>
      </c>
      <c r="J98" s="25">
        <f t="shared" si="1"/>
        <v>0.36050697114190355</v>
      </c>
      <c r="K98" s="25">
        <f t="shared" si="2"/>
        <v>-0.14073248824050374</v>
      </c>
      <c r="L98" s="22">
        <f t="shared" si="3"/>
        <v>0</v>
      </c>
      <c r="M98" s="26">
        <f>IFERROR(VLOOKUP(A98,'4 YO count'!A:AS,45,FALSE),0)</f>
        <v>13.1</v>
      </c>
      <c r="N98" s="18" t="str">
        <f>VLOOKUP(A98,Passthrough!A:H,8, FALSE)</f>
        <v>No</v>
      </c>
      <c r="O98" s="27">
        <f>SUMIF(Partner!A:A,A98,Partner!M:M)</f>
        <v>0</v>
      </c>
      <c r="P98" s="27">
        <f>SUMIF(Partner!A:A,A98,Partner!N:N)</f>
        <v>0</v>
      </c>
      <c r="Q98" s="28">
        <f>SUMIF(Partner!A:A,A98,Partner!O:O)</f>
        <v>0</v>
      </c>
      <c r="R98" s="29">
        <f t="shared" si="4"/>
        <v>113099.72</v>
      </c>
      <c r="S98" s="30">
        <f t="shared" si="7"/>
        <v>0</v>
      </c>
      <c r="T98" s="31"/>
      <c r="U98" s="35">
        <f t="shared" si="6"/>
        <v>18523.690000000002</v>
      </c>
      <c r="V98" s="33"/>
    </row>
    <row r="99" spans="1:22" ht="13.5" customHeight="1">
      <c r="A99" s="17">
        <v>1600</v>
      </c>
      <c r="B99" s="18" t="s">
        <v>123</v>
      </c>
      <c r="C99" s="19">
        <v>71492.509999999995</v>
      </c>
      <c r="D99" s="20">
        <v>59577.09</v>
      </c>
      <c r="E99" s="21">
        <f>VLOOKUP(A99,'3 YO attestation'!A:C,3, FALSE)</f>
        <v>7983.3</v>
      </c>
      <c r="F99" s="22">
        <f>SUMIF('3YO Ineligible Payments'!E:E,A99,'3YO Ineligible Payments'!F:F)*-1</f>
        <v>-2507.2800000000002</v>
      </c>
      <c r="G99" s="21">
        <f>SUMIF('3 YO IEP'!A:A,A99,'3 YO IEP'!B:B)</f>
        <v>29201.850000000002</v>
      </c>
      <c r="H99" s="23">
        <f>SUMIF('4 YO -SDMonthly'!A:A,A99,'4 YO -SDMonthly'!AK:AK)</f>
        <v>0</v>
      </c>
      <c r="I99" s="24">
        <f t="shared" si="0"/>
        <v>34677.870000000003</v>
      </c>
      <c r="J99" s="25">
        <f t="shared" si="1"/>
        <v>-0.41793279933612054</v>
      </c>
      <c r="K99" s="25">
        <f t="shared" si="2"/>
        <v>-0.51494401301618864</v>
      </c>
      <c r="L99" s="22">
        <f t="shared" si="3"/>
        <v>24899.219999999994</v>
      </c>
      <c r="M99" s="26">
        <f>IFERROR(VLOOKUP(A99,'4 YO count'!A:AS,45,FALSE),0)</f>
        <v>0</v>
      </c>
      <c r="N99" s="18" t="str">
        <f>VLOOKUP(A99,Passthrough!A:H,8, FALSE)</f>
        <v>Yes</v>
      </c>
      <c r="O99" s="27">
        <f>SUMIF(Partner!A:A,A99,Partner!M:M)</f>
        <v>59576.9</v>
      </c>
      <c r="P99" s="27">
        <f>SUMIF(Partner!A:A,A99,Partner!N:N)</f>
        <v>273162.51000000094</v>
      </c>
      <c r="Q99" s="28">
        <f>SUMIF(Partner!A:A,A99,Partner!O:O)</f>
        <v>0</v>
      </c>
      <c r="R99" s="29">
        <f t="shared" si="4"/>
        <v>0</v>
      </c>
      <c r="S99" s="30">
        <f t="shared" si="7"/>
        <v>0</v>
      </c>
      <c r="T99" s="31"/>
      <c r="U99" s="32">
        <f t="shared" si="6"/>
        <v>0</v>
      </c>
      <c r="V99" s="33"/>
    </row>
    <row r="100" spans="1:22" ht="13.5" customHeight="1">
      <c r="A100" s="17">
        <v>1620</v>
      </c>
      <c r="B100" s="18" t="s">
        <v>124</v>
      </c>
      <c r="C100" s="19">
        <v>90336.77</v>
      </c>
      <c r="D100" s="20">
        <v>81303.09</v>
      </c>
      <c r="E100" s="21">
        <f>VLOOKUP(A100,'3 YO attestation'!A:C,3, FALSE)</f>
        <v>7226.94</v>
      </c>
      <c r="F100" s="22">
        <f>SUMIF('3YO Ineligible Payments'!E:E,A100,'3YO Ineligible Payments'!F:F)*-1</f>
        <v>0</v>
      </c>
      <c r="G100" s="21">
        <f>SUMIF('3 YO IEP'!A:A,A100,'3 YO IEP'!B:B)</f>
        <v>0</v>
      </c>
      <c r="H100" s="23">
        <f>SUMIF('4 YO -SDMonthly'!A:A,A100,'4 YO -SDMonthly'!AK:AK)</f>
        <v>57827.000000000007</v>
      </c>
      <c r="I100" s="24">
        <f t="shared" si="0"/>
        <v>65053.94000000001</v>
      </c>
      <c r="J100" s="25">
        <f t="shared" si="1"/>
        <v>-0.1998589475504558</v>
      </c>
      <c r="K100" s="25">
        <f t="shared" si="2"/>
        <v>-0.27987307936734945</v>
      </c>
      <c r="L100" s="22">
        <f t="shared" si="3"/>
        <v>16249.149999999987</v>
      </c>
      <c r="M100" s="26">
        <f>IFERROR(VLOOKUP(A100,'4 YO count'!A:AS,45,FALSE),0)</f>
        <v>8.5</v>
      </c>
      <c r="N100" s="18" t="str">
        <f>VLOOKUP(A100,Passthrough!A:H,8, FALSE)</f>
        <v>No</v>
      </c>
      <c r="O100" s="27">
        <f>SUMIF(Partner!A:A,A100,Partner!M:M)</f>
        <v>0</v>
      </c>
      <c r="P100" s="27">
        <f>SUMIF(Partner!A:A,A100,Partner!N:N)</f>
        <v>0</v>
      </c>
      <c r="Q100" s="28">
        <f>SUMIF(Partner!A:A,A100,Partner!O:O)</f>
        <v>0</v>
      </c>
      <c r="R100" s="29">
        <f t="shared" si="4"/>
        <v>65053.94000000001</v>
      </c>
      <c r="S100" s="30">
        <f t="shared" si="7"/>
        <v>16249.149999999987</v>
      </c>
      <c r="T100" s="31"/>
      <c r="U100" s="35">
        <f t="shared" si="6"/>
        <v>9033.6800000000076</v>
      </c>
      <c r="V100" s="33"/>
    </row>
    <row r="101" spans="1:22" ht="13.5" customHeight="1">
      <c r="A101" s="17">
        <v>1750</v>
      </c>
      <c r="B101" s="18" t="s">
        <v>125</v>
      </c>
      <c r="C101" s="19">
        <v>0</v>
      </c>
      <c r="D101" s="20">
        <v>0</v>
      </c>
      <c r="E101" s="21">
        <f>VLOOKUP(A101,'3 YO attestation'!A:C,3, FALSE)</f>
        <v>0</v>
      </c>
      <c r="F101" s="22">
        <f>SUMIF('3YO Ineligible Payments'!E:E,A101,'3YO Ineligible Payments'!F:F)*-1</f>
        <v>0</v>
      </c>
      <c r="G101" s="21">
        <f>SUMIF('3 YO IEP'!A:A,A101,'3 YO IEP'!B:B)</f>
        <v>0</v>
      </c>
      <c r="H101" s="23">
        <f>SUMIF('4 YO -SDMonthly'!A:A,A101,'4 YO -SDMonthly'!AK:AK)</f>
        <v>0</v>
      </c>
      <c r="I101" s="24">
        <f t="shared" si="0"/>
        <v>0</v>
      </c>
      <c r="J101" s="25">
        <f t="shared" si="1"/>
        <v>0</v>
      </c>
      <c r="K101" s="25">
        <f t="shared" si="2"/>
        <v>0</v>
      </c>
      <c r="L101" s="22">
        <f t="shared" si="3"/>
        <v>0</v>
      </c>
      <c r="M101" s="26">
        <f>IFERROR(VLOOKUP(A101,'4 YO count'!A:AS,45,FALSE),0)</f>
        <v>0</v>
      </c>
      <c r="N101" s="18" t="str">
        <f>VLOOKUP(A101,Passthrough!A:H,8, FALSE)</f>
        <v>No</v>
      </c>
      <c r="O101" s="27">
        <f>SUMIF(Partner!A:A,A101,Partner!M:M)</f>
        <v>0</v>
      </c>
      <c r="P101" s="27">
        <f>SUMIF(Partner!A:A,A101,Partner!N:N)</f>
        <v>0</v>
      </c>
      <c r="Q101" s="28">
        <f>SUMIF(Partner!A:A,A101,Partner!O:O)</f>
        <v>0</v>
      </c>
      <c r="R101" s="29">
        <f t="shared" si="4"/>
        <v>0</v>
      </c>
      <c r="S101" s="30">
        <f t="shared" si="7"/>
        <v>0</v>
      </c>
      <c r="T101" s="31"/>
      <c r="U101" s="35">
        <f t="shared" si="6"/>
        <v>0</v>
      </c>
      <c r="V101" s="33"/>
    </row>
    <row r="102" spans="1:22" ht="13.5" customHeight="1">
      <c r="A102" s="17">
        <v>1760</v>
      </c>
      <c r="B102" s="18" t="s">
        <v>126</v>
      </c>
      <c r="C102" s="19">
        <v>26698.09</v>
      </c>
      <c r="D102" s="20">
        <v>26698.09</v>
      </c>
      <c r="E102" s="21">
        <f>VLOOKUP(A102,'3 YO attestation'!A:C,3, FALSE)</f>
        <v>0</v>
      </c>
      <c r="F102" s="22">
        <f>SUMIF('3YO Ineligible Payments'!E:E,A102,'3YO Ineligible Payments'!F:F)*-1</f>
        <v>0</v>
      </c>
      <c r="G102" s="21">
        <f>SUMIF('3 YO IEP'!A:A,A102,'3 YO IEP'!B:B)</f>
        <v>0</v>
      </c>
      <c r="H102" s="23">
        <f>SUMIF('4 YO -SDMonthly'!A:A,A102,'4 YO -SDMonthly'!AK:AK)</f>
        <v>11035.64</v>
      </c>
      <c r="I102" s="24">
        <f t="shared" si="0"/>
        <v>11035.64</v>
      </c>
      <c r="J102" s="25">
        <f t="shared" si="1"/>
        <v>-0.58665058062205955</v>
      </c>
      <c r="K102" s="25">
        <f t="shared" si="2"/>
        <v>-0.58665058062205955</v>
      </c>
      <c r="L102" s="22">
        <f t="shared" si="3"/>
        <v>15662.45</v>
      </c>
      <c r="M102" s="26">
        <f>IFERROR(VLOOKUP(A102,'4 YO count'!A:AS,45,FALSE),0)</f>
        <v>2.4444444444444446</v>
      </c>
      <c r="N102" s="18" t="str">
        <f>VLOOKUP(A102,Passthrough!A:H,8, FALSE)</f>
        <v>No</v>
      </c>
      <c r="O102" s="27">
        <f>SUMIF(Partner!A:A,A102,Partner!M:M)</f>
        <v>0</v>
      </c>
      <c r="P102" s="27">
        <f>SUMIF(Partner!A:A,A102,Partner!N:N)</f>
        <v>0</v>
      </c>
      <c r="Q102" s="28">
        <f>SUMIF(Partner!A:A,A102,Partner!O:O)</f>
        <v>0</v>
      </c>
      <c r="R102" s="29">
        <f t="shared" si="4"/>
        <v>11035.64</v>
      </c>
      <c r="S102" s="30">
        <f t="shared" si="7"/>
        <v>15662.45</v>
      </c>
      <c r="T102" s="31"/>
      <c r="U102" s="35">
        <f t="shared" si="6"/>
        <v>0</v>
      </c>
      <c r="V102" s="33"/>
    </row>
    <row r="103" spans="1:22" ht="13.5" customHeight="1">
      <c r="A103" s="17">
        <v>1780</v>
      </c>
      <c r="B103" s="18" t="s">
        <v>127</v>
      </c>
      <c r="C103" s="19">
        <v>82967.86</v>
      </c>
      <c r="D103" s="20">
        <v>75425.33</v>
      </c>
      <c r="E103" s="21">
        <f>VLOOKUP(A103,'3 YO attestation'!A:C,3, FALSE)</f>
        <v>15085.02</v>
      </c>
      <c r="F103" s="22">
        <f>SUMIF('3YO Ineligible Payments'!E:E,A103,'3YO Ineligible Payments'!F:F)*-1</f>
        <v>0</v>
      </c>
      <c r="G103" s="21">
        <f>SUMIF('3 YO IEP'!A:A,A103,'3 YO IEP'!B:B)</f>
        <v>10180.170000000006</v>
      </c>
      <c r="H103" s="23">
        <f>SUMIF('4 YO -SDMonthly'!A:A,A103,'4 YO -SDMonthly'!AK:AK)</f>
        <v>95405.720000000045</v>
      </c>
      <c r="I103" s="24">
        <f t="shared" si="0"/>
        <v>120670.91000000005</v>
      </c>
      <c r="J103" s="25">
        <f t="shared" si="1"/>
        <v>0.59987248315652109</v>
      </c>
      <c r="K103" s="25">
        <f t="shared" si="2"/>
        <v>0.45442958273239836</v>
      </c>
      <c r="L103" s="22">
        <f t="shared" si="3"/>
        <v>0</v>
      </c>
      <c r="M103" s="26">
        <f>IFERROR(VLOOKUP(A103,'4 YO count'!A:AS,45,FALSE),0)</f>
        <v>14.75</v>
      </c>
      <c r="N103" s="18" t="str">
        <f>VLOOKUP(A103,Passthrough!A:H,8, FALSE)</f>
        <v>No</v>
      </c>
      <c r="O103" s="27">
        <f>SUMIF(Partner!A:A,A103,Partner!M:M)</f>
        <v>0</v>
      </c>
      <c r="P103" s="27">
        <f>SUMIF(Partner!A:A,A103,Partner!N:N)</f>
        <v>0</v>
      </c>
      <c r="Q103" s="28">
        <f>SUMIF(Partner!A:A,A103,Partner!O:O)</f>
        <v>0</v>
      </c>
      <c r="R103" s="29">
        <f t="shared" si="4"/>
        <v>120670.91000000005</v>
      </c>
      <c r="S103" s="30">
        <f t="shared" si="7"/>
        <v>0</v>
      </c>
      <c r="T103" s="31"/>
      <c r="U103" s="32">
        <f t="shared" si="6"/>
        <v>0</v>
      </c>
      <c r="V103" s="33"/>
    </row>
    <row r="104" spans="1:22" ht="13.5" customHeight="1">
      <c r="A104" s="17">
        <v>1790</v>
      </c>
      <c r="B104" s="18" t="s">
        <v>128</v>
      </c>
      <c r="C104" s="19">
        <v>237239.58</v>
      </c>
      <c r="D104" s="20">
        <v>168703.7</v>
      </c>
      <c r="E104" s="21">
        <f>VLOOKUP(A104,'3 YO attestation'!A:C,3, FALSE)</f>
        <v>31631.85</v>
      </c>
      <c r="F104" s="22">
        <f>SUMIF('3YO Ineligible Payments'!E:E,A104,'3YO Ineligible Payments'!F:F)*-1</f>
        <v>-8480.6400000000012</v>
      </c>
      <c r="G104" s="21">
        <f>SUMIF('3 YO IEP'!A:A,A104,'3 YO IEP'!B:B)</f>
        <v>84070.21</v>
      </c>
      <c r="H104" s="23">
        <f>SUMIF('4 YO -SDMonthly'!A:A,A104,'4 YO -SDMonthly'!AK:AK)</f>
        <v>0</v>
      </c>
      <c r="I104" s="24">
        <f t="shared" si="0"/>
        <v>107221.42000000001</v>
      </c>
      <c r="J104" s="25">
        <f t="shared" si="1"/>
        <v>-0.3644394284179896</v>
      </c>
      <c r="K104" s="25">
        <f t="shared" si="2"/>
        <v>-0.5480458193358797</v>
      </c>
      <c r="L104" s="22">
        <f t="shared" si="3"/>
        <v>61482.28</v>
      </c>
      <c r="M104" s="26">
        <f>IFERROR(VLOOKUP(A104,'4 YO count'!A:AS,45,FALSE),0)</f>
        <v>0</v>
      </c>
      <c r="N104" s="18" t="str">
        <f>VLOOKUP(A104,Passthrough!A:H,8, FALSE)</f>
        <v>Yes</v>
      </c>
      <c r="O104" s="27">
        <f>SUMIF(Partner!A:A,A104,Partner!M:M)</f>
        <v>137071.35</v>
      </c>
      <c r="P104" s="27">
        <f>SUMIF(Partner!A:A,A104,Partner!N:N)</f>
        <v>251933.37000000032</v>
      </c>
      <c r="Q104" s="28">
        <f>SUMIF(Partner!A:A,A104,Partner!O:O)</f>
        <v>0</v>
      </c>
      <c r="R104" s="29">
        <f t="shared" si="4"/>
        <v>0</v>
      </c>
      <c r="S104" s="30">
        <f t="shared" si="7"/>
        <v>0</v>
      </c>
      <c r="T104" s="31"/>
      <c r="U104" s="32">
        <f t="shared" si="6"/>
        <v>0</v>
      </c>
      <c r="V104" s="33"/>
    </row>
    <row r="105" spans="1:22" ht="13.5" customHeight="1">
      <c r="A105" s="17">
        <v>1810</v>
      </c>
      <c r="B105" s="18" t="s">
        <v>129</v>
      </c>
      <c r="C105" s="19">
        <v>58116.4</v>
      </c>
      <c r="D105" s="20">
        <v>58116.4</v>
      </c>
      <c r="E105" s="21">
        <f>VLOOKUP(A105,'3 YO attestation'!A:C,3, FALSE)</f>
        <v>19372.080000000002</v>
      </c>
      <c r="F105" s="22">
        <f>SUMIF('3YO Ineligible Payments'!E:E,A105,'3YO Ineligible Payments'!F:F)*-1</f>
        <v>0</v>
      </c>
      <c r="G105" s="21">
        <f>SUMIF('3 YO IEP'!A:A,A105,'3 YO IEP'!B:B)</f>
        <v>0</v>
      </c>
      <c r="H105" s="23">
        <f>SUMIF('4 YO -SDMonthly'!A:A,A105,'4 YO -SDMonthly'!AK:AK)</f>
        <v>12115.200000000003</v>
      </c>
      <c r="I105" s="24">
        <f t="shared" si="0"/>
        <v>31487.280000000006</v>
      </c>
      <c r="J105" s="25">
        <f t="shared" si="1"/>
        <v>-0.45820319221424582</v>
      </c>
      <c r="K105" s="25">
        <f t="shared" si="2"/>
        <v>-0.45820319221424582</v>
      </c>
      <c r="L105" s="22">
        <f t="shared" si="3"/>
        <v>26629.119999999995</v>
      </c>
      <c r="M105" s="26">
        <f>IFERROR(VLOOKUP(A105,'4 YO count'!A:AS,45,FALSE),0)</f>
        <v>2</v>
      </c>
      <c r="N105" s="18" t="str">
        <f>VLOOKUP(A105,Passthrough!A:H,8, FALSE)</f>
        <v>No</v>
      </c>
      <c r="O105" s="27">
        <f>SUMIF(Partner!A:A,A105,Partner!M:M)</f>
        <v>0</v>
      </c>
      <c r="P105" s="27">
        <f>SUMIF(Partner!A:A,A105,Partner!N:N)</f>
        <v>0</v>
      </c>
      <c r="Q105" s="28">
        <f>SUMIF(Partner!A:A,A105,Partner!O:O)</f>
        <v>0</v>
      </c>
      <c r="R105" s="29">
        <f t="shared" si="4"/>
        <v>31487.280000000006</v>
      </c>
      <c r="S105" s="30">
        <f t="shared" si="7"/>
        <v>26629.119999999995</v>
      </c>
      <c r="T105" s="31"/>
      <c r="U105" s="35">
        <f t="shared" si="6"/>
        <v>0</v>
      </c>
      <c r="V105" s="33"/>
    </row>
    <row r="106" spans="1:22" ht="13.5" customHeight="1">
      <c r="A106" s="17">
        <v>1828</v>
      </c>
      <c r="B106" s="18" t="s">
        <v>130</v>
      </c>
      <c r="C106" s="19">
        <v>678570.57</v>
      </c>
      <c r="D106" s="20">
        <v>589654.43000000005</v>
      </c>
      <c r="E106" s="21">
        <f>VLOOKUP(A106,'3 YO attestation'!A:C,3, FALSE)</f>
        <v>116058.67</v>
      </c>
      <c r="F106" s="22">
        <f>SUMIF('3YO Ineligible Payments'!E:E,A106,'3YO Ineligible Payments'!F:F)*-1</f>
        <v>0</v>
      </c>
      <c r="G106" s="21">
        <f>SUMIF('3 YO IEP'!A:A,A106,'3 YO IEP'!B:B)</f>
        <v>110899.56000000027</v>
      </c>
      <c r="H106" s="23">
        <f>SUMIF('4 YO -SDMonthly'!A:A,A106,'4 YO -SDMonthly'!AK:AK)</f>
        <v>388676.82999999967</v>
      </c>
      <c r="I106" s="24">
        <f t="shared" si="0"/>
        <v>615635.05999999994</v>
      </c>
      <c r="J106" s="25">
        <f t="shared" si="1"/>
        <v>4.4060773019207009E-2</v>
      </c>
      <c r="K106" s="25">
        <f t="shared" si="2"/>
        <v>-9.2747184718016892E-2</v>
      </c>
      <c r="L106" s="22">
        <f t="shared" si="3"/>
        <v>0</v>
      </c>
      <c r="M106" s="26">
        <f>IFERROR(VLOOKUP(A106,'4 YO count'!A:AS,45,FALSE),0)</f>
        <v>56.545454545454547</v>
      </c>
      <c r="N106" s="18" t="str">
        <f>VLOOKUP(A106,Passthrough!A:H,8, FALSE)</f>
        <v>No</v>
      </c>
      <c r="O106" s="27">
        <f>SUMIF(Partner!A:A,A106,Partner!M:M)</f>
        <v>0</v>
      </c>
      <c r="P106" s="27">
        <f>SUMIF(Partner!A:A,A106,Partner!N:N)</f>
        <v>0</v>
      </c>
      <c r="Q106" s="28">
        <f>SUMIF(Partner!A:A,A106,Partner!O:O)</f>
        <v>0</v>
      </c>
      <c r="R106" s="29">
        <f t="shared" si="4"/>
        <v>615635.05999999994</v>
      </c>
      <c r="S106" s="30">
        <f t="shared" si="7"/>
        <v>0</v>
      </c>
      <c r="T106" s="31"/>
      <c r="U106" s="35">
        <f t="shared" si="6"/>
        <v>62935.510000000009</v>
      </c>
      <c r="V106" s="33"/>
    </row>
    <row r="107" spans="1:22" ht="13.5" customHeight="1">
      <c r="A107" s="17">
        <v>1850</v>
      </c>
      <c r="B107" s="18" t="s">
        <v>131</v>
      </c>
      <c r="C107" s="19">
        <v>146868.81</v>
      </c>
      <c r="D107" s="20">
        <v>110151.61</v>
      </c>
      <c r="E107" s="21">
        <f>VLOOKUP(A107,'3 YO attestation'!A:C,3, FALSE)</f>
        <v>29373.68</v>
      </c>
      <c r="F107" s="22">
        <f>SUMIF('3YO Ineligible Payments'!E:E,A107,'3YO Ineligible Payments'!F:F)*-1</f>
        <v>0</v>
      </c>
      <c r="G107" s="21">
        <f>SUMIF('3 YO IEP'!A:A,A107,'3 YO IEP'!B:B)</f>
        <v>12973.259999999987</v>
      </c>
      <c r="H107" s="23">
        <f>SUMIF('4 YO -SDMonthly'!A:A,A107,'4 YO -SDMonthly'!AK:AK)</f>
        <v>31231.200000000008</v>
      </c>
      <c r="I107" s="24">
        <f t="shared" si="0"/>
        <v>73578.14</v>
      </c>
      <c r="J107" s="25">
        <f t="shared" si="1"/>
        <v>-0.33202846513092277</v>
      </c>
      <c r="K107" s="25">
        <f t="shared" si="2"/>
        <v>-0.49902133747798461</v>
      </c>
      <c r="L107" s="22">
        <f t="shared" si="3"/>
        <v>36573.47</v>
      </c>
      <c r="M107" s="26">
        <f>IFERROR(VLOOKUP(A107,'4 YO count'!A:AS,45,FALSE),0)</f>
        <v>4.7272727272727275</v>
      </c>
      <c r="N107" s="18" t="str">
        <f>VLOOKUP(A107,Passthrough!A:H,8, FALSE)</f>
        <v>No</v>
      </c>
      <c r="O107" s="27">
        <f>SUMIF(Partner!A:A,A107,Partner!M:M)</f>
        <v>0</v>
      </c>
      <c r="P107" s="27">
        <f>SUMIF(Partner!A:A,A107,Partner!N:N)</f>
        <v>0</v>
      </c>
      <c r="Q107" s="28">
        <f>SUMIF(Partner!A:A,A107,Partner!O:O)</f>
        <v>0</v>
      </c>
      <c r="R107" s="29">
        <f t="shared" si="4"/>
        <v>73578.14</v>
      </c>
      <c r="S107" s="30">
        <f t="shared" si="7"/>
        <v>36573.47</v>
      </c>
      <c r="T107" s="31"/>
      <c r="U107" s="35">
        <f t="shared" si="6"/>
        <v>36717.199999999997</v>
      </c>
      <c r="V107" s="33"/>
    </row>
    <row r="108" spans="1:22" ht="13.5" customHeight="1">
      <c r="A108" s="17">
        <v>1860</v>
      </c>
      <c r="B108" s="18" t="s">
        <v>132</v>
      </c>
      <c r="C108" s="19">
        <v>67652.42</v>
      </c>
      <c r="D108" s="20">
        <v>43051.54</v>
      </c>
      <c r="E108" s="21">
        <f>VLOOKUP(A108,'3 YO attestation'!A:C,3, FALSE)</f>
        <v>12300.4</v>
      </c>
      <c r="F108" s="22">
        <f>SUMIF('3YO Ineligible Payments'!E:E,A108,'3YO Ineligible Payments'!F:F)*-1</f>
        <v>0</v>
      </c>
      <c r="G108" s="21">
        <f>SUMIF('3 YO IEP'!A:A,A108,'3 YO IEP'!B:B)</f>
        <v>18379.409999999989</v>
      </c>
      <c r="H108" s="23">
        <f>SUMIF('4 YO -SDMonthly'!A:A,A108,'4 YO -SDMonthly'!AK:AK)</f>
        <v>0</v>
      </c>
      <c r="I108" s="24">
        <f t="shared" si="0"/>
        <v>30679.80999999999</v>
      </c>
      <c r="J108" s="25">
        <f t="shared" si="1"/>
        <v>-0.28737020789500239</v>
      </c>
      <c r="K108" s="25">
        <f t="shared" si="2"/>
        <v>-0.54650831411500145</v>
      </c>
      <c r="L108" s="22">
        <f t="shared" si="3"/>
        <v>12371.73000000001</v>
      </c>
      <c r="M108" s="26">
        <f>IFERROR(VLOOKUP(A108,'4 YO count'!A:AS,45,FALSE),0)</f>
        <v>0</v>
      </c>
      <c r="N108" s="18" t="str">
        <f>VLOOKUP(A108,Passthrough!A:H,8, FALSE)</f>
        <v>Yes</v>
      </c>
      <c r="O108" s="27">
        <f>SUMIF(Partner!A:A,A108,Partner!M:M)</f>
        <v>30751.14</v>
      </c>
      <c r="P108" s="27">
        <f>SUMIF(Partner!A:A,A108,Partner!N:N)</f>
        <v>43701.999999999935</v>
      </c>
      <c r="Q108" s="28">
        <f>SUMIF(Partner!A:A,A108,Partner!O:O)</f>
        <v>0</v>
      </c>
      <c r="R108" s="29">
        <f t="shared" si="4"/>
        <v>0</v>
      </c>
      <c r="S108" s="30">
        <f t="shared" si="7"/>
        <v>0</v>
      </c>
      <c r="T108" s="31"/>
      <c r="U108" s="35">
        <f t="shared" si="6"/>
        <v>6221.4700000000084</v>
      </c>
      <c r="V108" s="33"/>
    </row>
    <row r="109" spans="1:22" ht="13.5" customHeight="1">
      <c r="A109" s="17">
        <v>1870</v>
      </c>
      <c r="B109" s="18" t="s">
        <v>133</v>
      </c>
      <c r="C109" s="19">
        <v>80907.009999999995</v>
      </c>
      <c r="D109" s="20">
        <v>48544.21</v>
      </c>
      <c r="E109" s="21">
        <f>VLOOKUP(A109,'3 YO attestation'!A:C,3, FALSE)</f>
        <v>0</v>
      </c>
      <c r="F109" s="22">
        <f>SUMIF('3YO Ineligible Payments'!E:E,A109,'3YO Ineligible Payments'!F:F)*-1</f>
        <v>0</v>
      </c>
      <c r="G109" s="21">
        <f>SUMIF('3 YO IEP'!A:A,A109,'3 YO IEP'!B:B)</f>
        <v>12973.259999999986</v>
      </c>
      <c r="H109" s="23">
        <f>SUMIF('4 YO -SDMonthly'!A:A,A109,'4 YO -SDMonthly'!AK:AK)</f>
        <v>75307.970000000016</v>
      </c>
      <c r="I109" s="24">
        <f t="shared" si="0"/>
        <v>88281.23</v>
      </c>
      <c r="J109" s="25">
        <f t="shared" si="1"/>
        <v>0.81857383197707811</v>
      </c>
      <c r="K109" s="25">
        <f t="shared" si="2"/>
        <v>9.1144389095580244E-2</v>
      </c>
      <c r="L109" s="22">
        <f t="shared" si="3"/>
        <v>0</v>
      </c>
      <c r="M109" s="26">
        <f>IFERROR(VLOOKUP(A109,'4 YO count'!A:AS,45,FALSE),0)</f>
        <v>11.7</v>
      </c>
      <c r="N109" s="18" t="str">
        <f>VLOOKUP(A109,Passthrough!A:H,8, FALSE)</f>
        <v>No</v>
      </c>
      <c r="O109" s="27">
        <f>SUMIF(Partner!A:A,A109,Partner!M:M)</f>
        <v>0</v>
      </c>
      <c r="P109" s="27">
        <f>SUMIF(Partner!A:A,A109,Partner!N:N)</f>
        <v>0</v>
      </c>
      <c r="Q109" s="28">
        <f>SUMIF(Partner!A:A,A109,Partner!O:O)</f>
        <v>0</v>
      </c>
      <c r="R109" s="29">
        <f t="shared" si="4"/>
        <v>88281.23</v>
      </c>
      <c r="S109" s="30">
        <f t="shared" si="7"/>
        <v>0</v>
      </c>
      <c r="T109" s="31"/>
      <c r="U109" s="32">
        <f t="shared" si="6"/>
        <v>0</v>
      </c>
      <c r="V109" s="33"/>
    </row>
    <row r="110" spans="1:22" ht="13.5" customHeight="1">
      <c r="A110" s="17">
        <v>1980</v>
      </c>
      <c r="B110" s="18" t="s">
        <v>134</v>
      </c>
      <c r="C110" s="19">
        <v>132378.71</v>
      </c>
      <c r="D110" s="20">
        <v>99284.03</v>
      </c>
      <c r="E110" s="21">
        <f>VLOOKUP(A110,'3 YO attestation'!A:C,3, FALSE)</f>
        <v>33094.58</v>
      </c>
      <c r="F110" s="22">
        <f>SUMIF('3YO Ineligible Payments'!E:E,A110,'3YO Ineligible Payments'!F:F)*-1</f>
        <v>0</v>
      </c>
      <c r="G110" s="21">
        <f>SUMIF('3 YO IEP'!A:A,A110,'3 YO IEP'!B:B)</f>
        <v>8920.3499999999967</v>
      </c>
      <c r="H110" s="23">
        <f>SUMIF('4 YO -SDMonthly'!A:A,A110,'4 YO -SDMonthly'!AK:AK)</f>
        <v>38060.159999999996</v>
      </c>
      <c r="I110" s="24">
        <f t="shared" si="0"/>
        <v>80075.09</v>
      </c>
      <c r="J110" s="25">
        <f t="shared" si="1"/>
        <v>-0.19347462023852177</v>
      </c>
      <c r="K110" s="25">
        <f t="shared" si="2"/>
        <v>-0.39510598041029404</v>
      </c>
      <c r="L110" s="22">
        <f t="shared" si="3"/>
        <v>19208.940000000002</v>
      </c>
      <c r="M110" s="26">
        <f>IFERROR(VLOOKUP(A110,'4 YO count'!A:AS,45,FALSE),0)</f>
        <v>6.4</v>
      </c>
      <c r="N110" s="18" t="str">
        <f>VLOOKUP(A110,Passthrough!A:H,8, FALSE)</f>
        <v>No</v>
      </c>
      <c r="O110" s="27">
        <f>SUMIF(Partner!A:A,A110,Partner!M:M)</f>
        <v>0</v>
      </c>
      <c r="P110" s="27">
        <f>SUMIF(Partner!A:A,A110,Partner!N:N)</f>
        <v>0</v>
      </c>
      <c r="Q110" s="28">
        <f>SUMIF(Partner!A:A,A110,Partner!O:O)</f>
        <v>0</v>
      </c>
      <c r="R110" s="29">
        <f t="shared" si="4"/>
        <v>80075.09</v>
      </c>
      <c r="S110" s="30">
        <f t="shared" si="7"/>
        <v>19208.940000000002</v>
      </c>
      <c r="T110" s="31"/>
      <c r="U110" s="35">
        <f t="shared" si="6"/>
        <v>33094.679999999993</v>
      </c>
      <c r="V110" s="33"/>
    </row>
    <row r="111" spans="1:22" ht="13.5" customHeight="1">
      <c r="A111" s="17">
        <v>1990</v>
      </c>
      <c r="B111" s="18" t="s">
        <v>135</v>
      </c>
      <c r="C111" s="19">
        <v>134575.24</v>
      </c>
      <c r="D111" s="20">
        <v>117021.95</v>
      </c>
      <c r="E111" s="21">
        <f>VLOOKUP(A111,'3 YO attestation'!A:C,3, FALSE)</f>
        <v>46808.639999999999</v>
      </c>
      <c r="F111" s="22">
        <f>SUMIF('3YO Ineligible Payments'!E:E,A111,'3YO Ineligible Payments'!F:F)*-1</f>
        <v>0</v>
      </c>
      <c r="G111" s="21">
        <f>SUMIF('3 YO IEP'!A:A,A111,'3 YO IEP'!B:B)</f>
        <v>4283.1000000000004</v>
      </c>
      <c r="H111" s="23">
        <f>SUMIF('4 YO -SDMonthly'!A:A,A111,'4 YO -SDMonthly'!AK:AK)</f>
        <v>95150.400000000052</v>
      </c>
      <c r="I111" s="24">
        <f t="shared" si="0"/>
        <v>146242.14000000004</v>
      </c>
      <c r="J111" s="25">
        <f t="shared" si="1"/>
        <v>0.2496983685539341</v>
      </c>
      <c r="K111" s="25">
        <f t="shared" si="2"/>
        <v>8.6694253712644706E-2</v>
      </c>
      <c r="L111" s="22">
        <f t="shared" si="3"/>
        <v>0</v>
      </c>
      <c r="M111" s="26">
        <f>IFERROR(VLOOKUP(A111,'4 YO count'!A:AS,45,FALSE),0)</f>
        <v>16</v>
      </c>
      <c r="N111" s="18" t="str">
        <f>VLOOKUP(A111,Passthrough!A:H,8, FALSE)</f>
        <v>No</v>
      </c>
      <c r="O111" s="27">
        <f>SUMIF(Partner!A:A,A111,Partner!M:M)</f>
        <v>0</v>
      </c>
      <c r="P111" s="27">
        <f>SUMIF(Partner!A:A,A111,Partner!N:N)</f>
        <v>0</v>
      </c>
      <c r="Q111" s="28">
        <f>SUMIF(Partner!A:A,A111,Partner!O:O)</f>
        <v>0</v>
      </c>
      <c r="R111" s="29">
        <f t="shared" si="4"/>
        <v>146242.14000000004</v>
      </c>
      <c r="S111" s="30">
        <f t="shared" si="7"/>
        <v>0</v>
      </c>
      <c r="T111" s="31"/>
      <c r="U111" s="32">
        <f t="shared" si="6"/>
        <v>0</v>
      </c>
      <c r="V111" s="33"/>
    </row>
    <row r="112" spans="1:22" ht="13.5" customHeight="1">
      <c r="A112" s="17">
        <v>2000</v>
      </c>
      <c r="B112" s="18" t="s">
        <v>136</v>
      </c>
      <c r="C112" s="19">
        <v>3860984.96</v>
      </c>
      <c r="D112" s="20">
        <v>2663217.6</v>
      </c>
      <c r="E112" s="21">
        <f>VLOOKUP(A112,'3 YO attestation'!A:C,3, FALSE)</f>
        <v>607972.74</v>
      </c>
      <c r="F112" s="22">
        <f>SUMIF('3YO Ineligible Payments'!E:E,A112,'3YO Ineligible Payments'!F:F)*-1</f>
        <v>-4759</v>
      </c>
      <c r="G112" s="21">
        <f>SUMIF('3 YO IEP'!A:A,A112,'3 YO IEP'!B:B)</f>
        <v>841867.10000002605</v>
      </c>
      <c r="H112" s="23">
        <f>SUMIF('4 YO -SDMonthly'!A:A,A112,'4 YO -SDMonthly'!AK:AK)</f>
        <v>2742849.6499999864</v>
      </c>
      <c r="I112" s="24">
        <f t="shared" si="0"/>
        <v>4187930.4900000123</v>
      </c>
      <c r="J112" s="25">
        <f t="shared" si="1"/>
        <v>0.57250781535838913</v>
      </c>
      <c r="K112" s="25">
        <f t="shared" si="2"/>
        <v>8.4679306805694562E-2</v>
      </c>
      <c r="L112" s="22">
        <f t="shared" si="3"/>
        <v>0</v>
      </c>
      <c r="M112" s="26">
        <f>IFERROR(VLOOKUP(A112,'4 YO count'!A:AS,45,FALSE),0)</f>
        <v>525.09090909090912</v>
      </c>
      <c r="N112" s="18" t="str">
        <f>VLOOKUP(A112,Passthrough!A:H,8, FALSE)</f>
        <v>Yes</v>
      </c>
      <c r="O112" s="27">
        <f>SUMIF(Partner!A:A,A112,Partner!M:M)</f>
        <v>263088</v>
      </c>
      <c r="P112" s="27">
        <f>SUMIF(Partner!A:A,A112,Partner!N:N)</f>
        <v>366291.47000000015</v>
      </c>
      <c r="Q112" s="28">
        <f>SUMIF(Partner!A:A,A112,Partner!O:O)</f>
        <v>455.96999999991385</v>
      </c>
      <c r="R112" s="29">
        <f t="shared" si="4"/>
        <v>3924842.4900000123</v>
      </c>
      <c r="S112" s="30">
        <f t="shared" si="7"/>
        <v>0</v>
      </c>
      <c r="T112" s="31"/>
      <c r="U112" s="32">
        <f t="shared" si="6"/>
        <v>0</v>
      </c>
      <c r="V112" s="33"/>
    </row>
    <row r="113" spans="1:22" ht="13.5" customHeight="1">
      <c r="A113" s="17">
        <v>2010</v>
      </c>
      <c r="B113" s="18" t="s">
        <v>137</v>
      </c>
      <c r="C113" s="19">
        <v>85609.65</v>
      </c>
      <c r="D113" s="20">
        <v>85609.65</v>
      </c>
      <c r="E113" s="21">
        <f>VLOOKUP(A113,'3 YO attestation'!A:C,3, FALSE)</f>
        <v>26253.55</v>
      </c>
      <c r="F113" s="22">
        <f>SUMIF('3YO Ineligible Payments'!E:E,A113,'3YO Ineligible Payments'!F:F)*-1</f>
        <v>0</v>
      </c>
      <c r="G113" s="21">
        <f>SUMIF('3 YO IEP'!A:A,A113,'3 YO IEP'!B:B)</f>
        <v>9108.3600000000042</v>
      </c>
      <c r="H113" s="23">
        <f>SUMIF('4 YO -SDMonthly'!A:A,A113,'4 YO -SDMonthly'!AK:AK)</f>
        <v>0</v>
      </c>
      <c r="I113" s="24">
        <f t="shared" si="0"/>
        <v>35361.910000000003</v>
      </c>
      <c r="J113" s="25">
        <f t="shared" si="1"/>
        <v>-0.58694014050986065</v>
      </c>
      <c r="K113" s="25">
        <f t="shared" si="2"/>
        <v>-0.58694014050986065</v>
      </c>
      <c r="L113" s="22">
        <f t="shared" si="3"/>
        <v>50247.739999999991</v>
      </c>
      <c r="M113" s="26">
        <f>IFERROR(VLOOKUP(A113,'4 YO count'!A:AS,45,FALSE),0)</f>
        <v>0</v>
      </c>
      <c r="N113" s="18" t="str">
        <f>VLOOKUP(A113,Passthrough!A:H,8, FALSE)</f>
        <v>Yes</v>
      </c>
      <c r="O113" s="27">
        <f>SUMIF(Partner!A:A,A113,Partner!M:M)</f>
        <v>81329.179999999993</v>
      </c>
      <c r="P113" s="27">
        <f>SUMIF(Partner!A:A,A113,Partner!N:N)</f>
        <v>34145.820000000051</v>
      </c>
      <c r="Q113" s="28">
        <f>SUMIF(Partner!A:A,A113,Partner!O:O)</f>
        <v>47183.359999999942</v>
      </c>
      <c r="R113" s="29">
        <f t="shared" si="4"/>
        <v>0</v>
      </c>
      <c r="S113" s="30">
        <f t="shared" si="7"/>
        <v>0</v>
      </c>
      <c r="T113" s="31"/>
      <c r="U113" s="32">
        <f t="shared" si="6"/>
        <v>0</v>
      </c>
      <c r="V113" s="33"/>
    </row>
    <row r="114" spans="1:22" ht="13.5" customHeight="1">
      <c r="A114" s="17">
        <v>2020</v>
      </c>
      <c r="B114" s="18" t="s">
        <v>138</v>
      </c>
      <c r="C114" s="19">
        <v>930102.24</v>
      </c>
      <c r="D114" s="20">
        <v>748618.88</v>
      </c>
      <c r="E114" s="21">
        <f>VLOOKUP(A114,'3 YO attestation'!A:C,3, FALSE)</f>
        <v>151539.47</v>
      </c>
      <c r="F114" s="22">
        <f>SUMIF('3YO Ineligible Payments'!E:E,A114,'3YO Ineligible Payments'!F:F)*-1</f>
        <v>0</v>
      </c>
      <c r="G114" s="21">
        <f>SUMIF('3 YO IEP'!A:A,A114,'3 YO IEP'!B:B)</f>
        <v>39936.329999999987</v>
      </c>
      <c r="H114" s="23">
        <f>SUMIF('4 YO -SDMonthly'!A:A,A114,'4 YO -SDMonthly'!AK:AK)</f>
        <v>658450.74000000127</v>
      </c>
      <c r="I114" s="24">
        <f t="shared" si="0"/>
        <v>849926.5400000012</v>
      </c>
      <c r="J114" s="25">
        <f t="shared" si="1"/>
        <v>0.13532608207797431</v>
      </c>
      <c r="K114" s="25">
        <f t="shared" si="2"/>
        <v>-8.6200953563985383E-2</v>
      </c>
      <c r="L114" s="22">
        <f t="shared" si="3"/>
        <v>0</v>
      </c>
      <c r="M114" s="26">
        <f>IFERROR(VLOOKUP(A114,'4 YO count'!A:AS,45,FALSE),0)</f>
        <v>66.92307692307692</v>
      </c>
      <c r="N114" s="18" t="str">
        <f>VLOOKUP(A114,Passthrough!A:H,8, FALSE)</f>
        <v>No</v>
      </c>
      <c r="O114" s="27">
        <f>SUMIF(Partner!A:A,A114,Partner!M:M)</f>
        <v>0</v>
      </c>
      <c r="P114" s="27">
        <f>SUMIF(Partner!A:A,A114,Partner!N:N)</f>
        <v>0</v>
      </c>
      <c r="Q114" s="28">
        <f>SUMIF(Partner!A:A,A114,Partner!O:O)</f>
        <v>0</v>
      </c>
      <c r="R114" s="29">
        <f t="shared" si="4"/>
        <v>849926.5400000012</v>
      </c>
      <c r="S114" s="30">
        <f t="shared" si="7"/>
        <v>0</v>
      </c>
      <c r="T114" s="31"/>
      <c r="U114" s="35">
        <f t="shared" si="6"/>
        <v>80175.699999998789</v>
      </c>
      <c r="V114" s="33"/>
    </row>
    <row r="115" spans="1:22" ht="13.5" customHeight="1">
      <c r="A115" s="17">
        <v>2035</v>
      </c>
      <c r="B115" s="37" t="s">
        <v>139</v>
      </c>
      <c r="C115" s="19">
        <v>851435.74</v>
      </c>
      <c r="D115" s="20">
        <v>786298.58</v>
      </c>
      <c r="E115" s="21">
        <f>VLOOKUP(A115,'3 YO attestation'!A:C,3, FALSE)</f>
        <v>251290.08</v>
      </c>
      <c r="F115" s="22">
        <f>SUMIF('3YO Ineligible Payments'!E:E,A115,'3YO Ineligible Payments'!F:F)*-1</f>
        <v>-2435</v>
      </c>
      <c r="G115" s="21">
        <f>SUMIF('3 YO IEP'!A:A,A115,'3 YO IEP'!B:B)</f>
        <v>62079.199999999873</v>
      </c>
      <c r="H115" s="23">
        <f>SUMIF('4 YO -SDMonthly'!A:A,A115,'4 YO -SDMonthly'!AK:AK)</f>
        <v>308663.00000000023</v>
      </c>
      <c r="I115" s="24">
        <f t="shared" si="0"/>
        <v>619597.28</v>
      </c>
      <c r="J115" s="25">
        <f t="shared" si="1"/>
        <v>-0.21200763201174794</v>
      </c>
      <c r="K115" s="25">
        <f t="shared" si="2"/>
        <v>-0.27229120074287694</v>
      </c>
      <c r="L115" s="22">
        <f t="shared" si="3"/>
        <v>166701.29999999993</v>
      </c>
      <c r="M115" s="26">
        <f>IFERROR(VLOOKUP(A115,'4 YO count'!A:AS,45,FALSE),0)</f>
        <v>46.363636363636367</v>
      </c>
      <c r="N115" s="18" t="str">
        <f>VLOOKUP(A115,Passthrough!A:H,8, FALSE)</f>
        <v>Yes</v>
      </c>
      <c r="O115" s="27">
        <f>SUMIF(Partner!A:A,A115,Partner!M:M)</f>
        <v>133817.76</v>
      </c>
      <c r="P115" s="27">
        <f>SUMIF(Partner!A:A,A115,Partner!N:N)</f>
        <v>144875.07999999984</v>
      </c>
      <c r="Q115" s="28">
        <f>SUMIF(Partner!A:A,A115,Partner!O:O)</f>
        <v>6310.02</v>
      </c>
      <c r="R115" s="29">
        <f t="shared" si="4"/>
        <v>485779.52</v>
      </c>
      <c r="S115" s="30">
        <f>IF(R115&gt;D115,0,IF(H115&lt;1,0, IF(O115&gt;L115,0,L115-O115)))+F115</f>
        <v>30448.539999999921</v>
      </c>
      <c r="T115" s="31"/>
      <c r="U115" s="35">
        <f t="shared" si="6"/>
        <v>67572.160000000033</v>
      </c>
      <c r="V115" s="34"/>
    </row>
    <row r="116" spans="1:22" ht="13.5" customHeight="1">
      <c r="A116" s="17">
        <v>2055</v>
      </c>
      <c r="B116" s="18" t="s">
        <v>140</v>
      </c>
      <c r="C116" s="19">
        <v>173970.29</v>
      </c>
      <c r="D116" s="20">
        <v>133036.10999999999</v>
      </c>
      <c r="E116" s="21">
        <f>VLOOKUP(A116,'3 YO attestation'!A:C,3, FALSE)</f>
        <v>42980.78</v>
      </c>
      <c r="F116" s="22">
        <f>SUMIF('3YO Ineligible Payments'!E:E,A116,'3YO Ineligible Payments'!F:F)*-1</f>
        <v>0</v>
      </c>
      <c r="G116" s="21">
        <f>SUMIF('3 YO IEP'!A:A,A116,'3 YO IEP'!B:B)</f>
        <v>21393.779999999995</v>
      </c>
      <c r="H116" s="23">
        <f>SUMIF('4 YO -SDMonthly'!A:A,A116,'4 YO -SDMonthly'!AK:AK)</f>
        <v>151905.0199999999</v>
      </c>
      <c r="I116" s="24">
        <f t="shared" si="0"/>
        <v>216279.5799999999</v>
      </c>
      <c r="J116" s="25">
        <f t="shared" si="1"/>
        <v>0.62572086631216084</v>
      </c>
      <c r="K116" s="25">
        <f t="shared" si="2"/>
        <v>0.24319836450235205</v>
      </c>
      <c r="L116" s="22">
        <f t="shared" si="3"/>
        <v>0</v>
      </c>
      <c r="M116" s="26">
        <f>IFERROR(VLOOKUP(A116,'4 YO count'!A:AS,45,FALSE),0)</f>
        <v>23.4</v>
      </c>
      <c r="N116" s="18" t="str">
        <f>VLOOKUP(A116,Passthrough!A:H,8, FALSE)</f>
        <v>No</v>
      </c>
      <c r="O116" s="27">
        <f>SUMIF(Partner!A:A,A116,Partner!M:M)</f>
        <v>0</v>
      </c>
      <c r="P116" s="27">
        <f>SUMIF(Partner!A:A,A116,Partner!N:N)</f>
        <v>0</v>
      </c>
      <c r="Q116" s="28">
        <f>SUMIF(Partner!A:A,A116,Partner!O:O)</f>
        <v>0</v>
      </c>
      <c r="R116" s="29">
        <f t="shared" si="4"/>
        <v>216279.5799999999</v>
      </c>
      <c r="S116" s="30">
        <f t="shared" ref="S116:S140" si="8">IF(R116&gt;D116,0,IF(H116&lt;1,0, IF(O116&gt;L116,0,L116-O116)))</f>
        <v>0</v>
      </c>
      <c r="T116" s="31"/>
      <c r="U116" s="32">
        <f t="shared" si="6"/>
        <v>0</v>
      </c>
      <c r="V116" s="33"/>
    </row>
    <row r="117" spans="1:22" ht="13.5" customHeight="1">
      <c r="A117" s="17">
        <v>2070</v>
      </c>
      <c r="B117" s="18" t="s">
        <v>141</v>
      </c>
      <c r="C117" s="19">
        <v>144355.4</v>
      </c>
      <c r="D117" s="20">
        <v>133662.41</v>
      </c>
      <c r="E117" s="21">
        <f>VLOOKUP(A117,'3 YO attestation'!A:C,3, FALSE)</f>
        <v>39563.949999999997</v>
      </c>
      <c r="F117" s="22">
        <f>SUMIF('3YO Ineligible Payments'!E:E,A117,'3YO Ineligible Payments'!F:F)*-1</f>
        <v>0</v>
      </c>
      <c r="G117" s="21">
        <f>SUMIF('3 YO IEP'!A:A,A117,'3 YO IEP'!B:B)</f>
        <v>31319.760000000031</v>
      </c>
      <c r="H117" s="23">
        <f>SUMIF('4 YO -SDMonthly'!A:A,A117,'4 YO -SDMonthly'!AK:AK)</f>
        <v>143759.14999999994</v>
      </c>
      <c r="I117" s="24">
        <f t="shared" si="0"/>
        <v>214642.85999999996</v>
      </c>
      <c r="J117" s="25">
        <f t="shared" si="1"/>
        <v>0.6058580718393447</v>
      </c>
      <c r="K117" s="25">
        <f t="shared" si="2"/>
        <v>0.48690565091434035</v>
      </c>
      <c r="L117" s="22">
        <f t="shared" si="3"/>
        <v>0</v>
      </c>
      <c r="M117" s="26">
        <f>IFERROR(VLOOKUP(A117,'4 YO count'!A:AS,45,FALSE),0)</f>
        <v>20.727272727272727</v>
      </c>
      <c r="N117" s="18" t="str">
        <f>VLOOKUP(A117,Passthrough!A:H,8, FALSE)</f>
        <v>No</v>
      </c>
      <c r="O117" s="27">
        <f>SUMIF(Partner!A:A,A117,Partner!M:M)</f>
        <v>0</v>
      </c>
      <c r="P117" s="27">
        <f>SUMIF(Partner!A:A,A117,Partner!N:N)</f>
        <v>0</v>
      </c>
      <c r="Q117" s="28">
        <f>SUMIF(Partner!A:A,A117,Partner!O:O)</f>
        <v>0</v>
      </c>
      <c r="R117" s="29">
        <f t="shared" si="4"/>
        <v>214642.85999999996</v>
      </c>
      <c r="S117" s="30">
        <f t="shared" si="8"/>
        <v>0</v>
      </c>
      <c r="T117" s="31"/>
      <c r="U117" s="32">
        <f t="shared" si="6"/>
        <v>0</v>
      </c>
      <c r="V117" s="33"/>
    </row>
    <row r="118" spans="1:22" ht="13.5" customHeight="1">
      <c r="A118" s="17">
        <v>2180</v>
      </c>
      <c r="B118" s="18" t="s">
        <v>142</v>
      </c>
      <c r="C118" s="19">
        <v>1058288.31</v>
      </c>
      <c r="D118" s="20">
        <v>719826.73</v>
      </c>
      <c r="E118" s="21">
        <f>VLOOKUP(A118,'3 YO attestation'!A:C,3, FALSE)</f>
        <v>233585.45</v>
      </c>
      <c r="F118" s="22">
        <f>SUMIF('3YO Ineligible Payments'!E:E,A118,'3YO Ineligible Payments'!F:F)*-1</f>
        <v>0</v>
      </c>
      <c r="G118" s="21">
        <f>SUMIF('3 YO IEP'!A:A,A118,'3 YO IEP'!B:B)</f>
        <v>189177.42000000092</v>
      </c>
      <c r="H118" s="23">
        <f>SUMIF('4 YO -SDMonthly'!A:A,A118,'4 YO -SDMonthly'!AK:AK)</f>
        <v>1201036.7200000025</v>
      </c>
      <c r="I118" s="24">
        <f t="shared" si="0"/>
        <v>1623799.5900000036</v>
      </c>
      <c r="J118" s="25">
        <f t="shared" si="1"/>
        <v>1.2558200777012041</v>
      </c>
      <c r="K118" s="25">
        <f t="shared" si="2"/>
        <v>0.53436409970360865</v>
      </c>
      <c r="L118" s="22">
        <f t="shared" si="3"/>
        <v>0</v>
      </c>
      <c r="M118" s="26">
        <f>IFERROR(VLOOKUP(A118,'4 YO count'!A:AS,45,FALSE),0)</f>
        <v>138.16666666666666</v>
      </c>
      <c r="N118" s="18" t="str">
        <f>VLOOKUP(A118,Passthrough!A:H,8, FALSE)</f>
        <v>No</v>
      </c>
      <c r="O118" s="27">
        <f>SUMIF(Partner!A:A,A118,Partner!M:M)</f>
        <v>0</v>
      </c>
      <c r="P118" s="27">
        <f>SUMIF(Partner!A:A,A118,Partner!N:N)</f>
        <v>0</v>
      </c>
      <c r="Q118" s="28">
        <f>SUMIF(Partner!A:A,A118,Partner!O:O)</f>
        <v>0</v>
      </c>
      <c r="R118" s="29">
        <f t="shared" si="4"/>
        <v>1623799.5900000036</v>
      </c>
      <c r="S118" s="30">
        <f t="shared" si="8"/>
        <v>0</v>
      </c>
      <c r="T118" s="31"/>
      <c r="U118" s="32">
        <f t="shared" si="6"/>
        <v>0</v>
      </c>
      <c r="V118" s="33"/>
    </row>
    <row r="119" spans="1:22" ht="13.5" customHeight="1">
      <c r="A119" s="17">
        <v>2190</v>
      </c>
      <c r="B119" s="18" t="s">
        <v>143</v>
      </c>
      <c r="C119" s="19">
        <v>158539.26999999999</v>
      </c>
      <c r="D119" s="20">
        <v>150989.78</v>
      </c>
      <c r="E119" s="21">
        <f>VLOOKUP(A119,'3 YO attestation'!A:C,3, FALSE)</f>
        <v>37747.35</v>
      </c>
      <c r="F119" s="22">
        <f>SUMIF('3YO Ineligible Payments'!E:E,A119,'3YO Ineligible Payments'!F:F)*-1</f>
        <v>0</v>
      </c>
      <c r="G119" s="21">
        <f>SUMIF('3 YO IEP'!A:A,A119,'3 YO IEP'!B:B)</f>
        <v>9833.1999999999989</v>
      </c>
      <c r="H119" s="23">
        <f>SUMIF('4 YO -SDMonthly'!A:A,A119,'4 YO -SDMonthly'!AK:AK)</f>
        <v>92649.439999999973</v>
      </c>
      <c r="I119" s="24">
        <f t="shared" si="0"/>
        <v>140229.98999999996</v>
      </c>
      <c r="J119" s="25">
        <f t="shared" si="1"/>
        <v>-7.1261710560807739E-2</v>
      </c>
      <c r="K119" s="25">
        <f t="shared" si="2"/>
        <v>-0.11548734897038462</v>
      </c>
      <c r="L119" s="22">
        <f t="shared" si="3"/>
        <v>10759.790000000037</v>
      </c>
      <c r="M119" s="26">
        <f>IFERROR(VLOOKUP(A119,'4 YO count'!A:AS,45,FALSE),0)</f>
        <v>15.2</v>
      </c>
      <c r="N119" s="18" t="str">
        <f>VLOOKUP(A119,Passthrough!A:H,8, FALSE)</f>
        <v>Yes</v>
      </c>
      <c r="O119" s="27">
        <f>SUMIF(Partner!A:A,A119,Partner!M:M)</f>
        <v>0</v>
      </c>
      <c r="P119" s="27">
        <f>SUMIF(Partner!A:A,A119,Partner!N:N)</f>
        <v>0</v>
      </c>
      <c r="Q119" s="28">
        <f>SUMIF(Partner!A:A,A119,Partner!O:O)</f>
        <v>0</v>
      </c>
      <c r="R119" s="29">
        <f t="shared" si="4"/>
        <v>140229.98999999996</v>
      </c>
      <c r="S119" s="30">
        <f t="shared" si="8"/>
        <v>10759.790000000037</v>
      </c>
      <c r="T119" s="31"/>
      <c r="U119" s="35">
        <f t="shared" si="6"/>
        <v>7549.4899999999907</v>
      </c>
      <c r="V119" s="33"/>
    </row>
    <row r="120" spans="1:22" ht="13.5" customHeight="1">
      <c r="A120" s="17">
        <v>2395</v>
      </c>
      <c r="B120" s="18" t="s">
        <v>144</v>
      </c>
      <c r="C120" s="19">
        <v>540235.6</v>
      </c>
      <c r="D120" s="20">
        <v>410178.88</v>
      </c>
      <c r="E120" s="21">
        <f>VLOOKUP(A120,'3 YO attestation'!A:C,3, FALSE)</f>
        <v>76032.91</v>
      </c>
      <c r="F120" s="22">
        <f>SUMIF('3YO Ineligible Payments'!E:E,A120,'3YO Ineligible Payments'!F:F)*-1</f>
        <v>-1197.68</v>
      </c>
      <c r="G120" s="21">
        <f>SUMIF('3 YO IEP'!A:A,A120,'3 YO IEP'!B:B)</f>
        <v>97012.080000000089</v>
      </c>
      <c r="H120" s="23">
        <f>SUMIF('4 YO -SDMonthly'!A:A,A120,'4 YO -SDMonthly'!AK:AK)</f>
        <v>452198.84999999934</v>
      </c>
      <c r="I120" s="24">
        <f t="shared" si="0"/>
        <v>624046.15999999945</v>
      </c>
      <c r="J120" s="25">
        <f t="shared" si="1"/>
        <v>0.5214000291775126</v>
      </c>
      <c r="K120" s="25">
        <f t="shared" si="2"/>
        <v>0.15513705501821701</v>
      </c>
      <c r="L120" s="22">
        <f t="shared" si="3"/>
        <v>0</v>
      </c>
      <c r="M120" s="26">
        <f>IFERROR(VLOOKUP(A120,'4 YO count'!A:AS,45,FALSE),0)</f>
        <v>58.583333333333336</v>
      </c>
      <c r="N120" s="18" t="str">
        <f>VLOOKUP(A120,Passthrough!A:H,8, FALSE)</f>
        <v>No</v>
      </c>
      <c r="O120" s="27">
        <f>SUMIF(Partner!A:A,A120,Partner!M:M)</f>
        <v>0</v>
      </c>
      <c r="P120" s="27">
        <f>SUMIF(Partner!A:A,A120,Partner!N:N)</f>
        <v>0</v>
      </c>
      <c r="Q120" s="28">
        <f>SUMIF(Partner!A:A,A120,Partner!O:O)</f>
        <v>0</v>
      </c>
      <c r="R120" s="29">
        <f t="shared" si="4"/>
        <v>624046.15999999945</v>
      </c>
      <c r="S120" s="30">
        <f t="shared" si="8"/>
        <v>0</v>
      </c>
      <c r="T120" s="31"/>
      <c r="U120" s="32">
        <f t="shared" si="6"/>
        <v>0</v>
      </c>
      <c r="V120" s="33"/>
    </row>
    <row r="121" spans="1:22" ht="13.5" customHeight="1">
      <c r="A121" s="17">
        <v>2405</v>
      </c>
      <c r="B121" s="18" t="s">
        <v>145</v>
      </c>
      <c r="C121" s="19">
        <v>1145490.67</v>
      </c>
      <c r="D121" s="20">
        <v>913492.56</v>
      </c>
      <c r="E121" s="21">
        <f>VLOOKUP(A121,'3 YO attestation'!A:C,3, FALSE)</f>
        <v>256163.84</v>
      </c>
      <c r="F121" s="22">
        <f>SUMIF('3YO Ineligible Payments'!E:E,A121,'3YO Ineligible Payments'!F:F)*-1</f>
        <v>-1437.66</v>
      </c>
      <c r="G121" s="21">
        <f>SUMIF('3 YO IEP'!A:A,A121,'3 YO IEP'!B:B)</f>
        <v>144724.44000000029</v>
      </c>
      <c r="H121" s="23">
        <f>SUMIF('4 YO -SDMonthly'!A:A,A121,'4 YO -SDMonthly'!AK:AK)-2396.1</f>
        <v>625300.28000000073</v>
      </c>
      <c r="I121" s="24">
        <f t="shared" si="0"/>
        <v>1024750.9000000011</v>
      </c>
      <c r="J121" s="25">
        <f t="shared" si="1"/>
        <v>0.12179446759807327</v>
      </c>
      <c r="K121" s="25">
        <f t="shared" si="2"/>
        <v>-0.10540441154356923</v>
      </c>
      <c r="L121" s="22">
        <f t="shared" si="3"/>
        <v>0</v>
      </c>
      <c r="M121" s="26">
        <f>IFERROR(VLOOKUP(A121,'4 YO count'!A:AS,45,FALSE),0)</f>
        <v>94.428571428571431</v>
      </c>
      <c r="N121" s="18" t="str">
        <f>VLOOKUP(A121,Passthrough!A:H,8, FALSE)</f>
        <v>Yes</v>
      </c>
      <c r="O121" s="27">
        <f>SUMIF(Partner!A:A,A121,Partner!M:M)</f>
        <v>91536.74</v>
      </c>
      <c r="P121" s="27">
        <f>SUMIF(Partner!A:A,A121,Partner!N:N)</f>
        <v>190247.85999999926</v>
      </c>
      <c r="Q121" s="28">
        <f>SUMIF(Partner!A:A,A121,Partner!O:O)</f>
        <v>0</v>
      </c>
      <c r="R121" s="29">
        <f t="shared" si="4"/>
        <v>933214.16000000108</v>
      </c>
      <c r="S121" s="30">
        <f t="shared" si="8"/>
        <v>0</v>
      </c>
      <c r="T121" s="31"/>
      <c r="U121" s="35">
        <f t="shared" si="6"/>
        <v>29203.029999998864</v>
      </c>
      <c r="V121" s="34"/>
    </row>
    <row r="122" spans="1:22" ht="13.5" customHeight="1">
      <c r="A122" s="17">
        <v>2505</v>
      </c>
      <c r="B122" s="18" t="s">
        <v>146</v>
      </c>
      <c r="C122" s="19">
        <v>161015.79999999999</v>
      </c>
      <c r="D122" s="20">
        <v>107343.87</v>
      </c>
      <c r="E122" s="21">
        <f>VLOOKUP(A122,'3 YO attestation'!A:C,3, FALSE)</f>
        <v>23002.19</v>
      </c>
      <c r="F122" s="22">
        <f>SUMIF('3YO Ineligible Payments'!E:E,A122,'3YO Ineligible Payments'!F:F)*-1</f>
        <v>0</v>
      </c>
      <c r="G122" s="21">
        <f>SUMIF('3 YO IEP'!A:A,A122,'3 YO IEP'!B:B)</f>
        <v>0</v>
      </c>
      <c r="H122" s="23">
        <f>SUMIF('4 YO -SDMonthly'!A:A,A122,'4 YO -SDMonthly'!AK:AK)</f>
        <v>73115.28</v>
      </c>
      <c r="I122" s="24">
        <f t="shared" si="0"/>
        <v>96117.47</v>
      </c>
      <c r="J122" s="25">
        <f t="shared" si="1"/>
        <v>-0.10458352209585881</v>
      </c>
      <c r="K122" s="25">
        <f t="shared" si="2"/>
        <v>-0.40305566286041489</v>
      </c>
      <c r="L122" s="22">
        <f t="shared" si="3"/>
        <v>11226.399999999994</v>
      </c>
      <c r="M122" s="26">
        <f>IFERROR(VLOOKUP(A122,'4 YO count'!A:AS,45,FALSE),0)</f>
        <v>9.9090909090909083</v>
      </c>
      <c r="N122" s="18" t="str">
        <f>VLOOKUP(A122,Passthrough!A:H,8, FALSE)</f>
        <v>No</v>
      </c>
      <c r="O122" s="27">
        <f>SUMIF(Partner!A:A,A122,Partner!M:M)</f>
        <v>0</v>
      </c>
      <c r="P122" s="27">
        <f>SUMIF(Partner!A:A,A122,Partner!N:N)</f>
        <v>0</v>
      </c>
      <c r="Q122" s="28">
        <f>SUMIF(Partner!A:A,A122,Partner!O:O)</f>
        <v>0</v>
      </c>
      <c r="R122" s="29">
        <f t="shared" si="4"/>
        <v>96117.47</v>
      </c>
      <c r="S122" s="30">
        <f t="shared" si="8"/>
        <v>11226.399999999994</v>
      </c>
      <c r="T122" s="31"/>
      <c r="U122" s="35">
        <f t="shared" si="6"/>
        <v>53671.929999999993</v>
      </c>
      <c r="V122" s="33"/>
    </row>
    <row r="123" spans="1:22" ht="13.5" customHeight="1">
      <c r="A123" s="17">
        <v>2515</v>
      </c>
      <c r="B123" s="18" t="s">
        <v>147</v>
      </c>
      <c r="C123" s="19">
        <v>500819.1</v>
      </c>
      <c r="D123" s="20">
        <v>415679.85</v>
      </c>
      <c r="E123" s="21">
        <f>VLOOKUP(A123,'3 YO attestation'!A:C,3, FALSE)</f>
        <v>80130.8</v>
      </c>
      <c r="F123" s="22">
        <f>SUMIF('3YO Ineligible Payments'!E:E,A123,'3YO Ineligible Payments'!F:F)*-1</f>
        <v>0</v>
      </c>
      <c r="G123" s="21">
        <f>SUMIF('3 YO IEP'!A:A,A123,'3 YO IEP'!B:B)</f>
        <v>71996.700000000186</v>
      </c>
      <c r="H123" s="23">
        <f>SUMIF('4 YO -SDMonthly'!A:A,A123,'4 YO -SDMonthly'!AK:AK)</f>
        <v>229735.07000000004</v>
      </c>
      <c r="I123" s="24">
        <f t="shared" si="0"/>
        <v>381862.57000000018</v>
      </c>
      <c r="J123" s="25">
        <f t="shared" si="1"/>
        <v>-8.1354147909743033E-2</v>
      </c>
      <c r="K123" s="25">
        <f t="shared" si="2"/>
        <v>-0.23752394826794704</v>
      </c>
      <c r="L123" s="22">
        <f t="shared" si="3"/>
        <v>33817.279999999795</v>
      </c>
      <c r="M123" s="26">
        <f>IFERROR(VLOOKUP(A123,'4 YO count'!A:AS,45,FALSE),0)</f>
        <v>31.363636363636363</v>
      </c>
      <c r="N123" s="18" t="str">
        <f>VLOOKUP(A123,Passthrough!A:H,8, FALSE)</f>
        <v>No</v>
      </c>
      <c r="O123" s="27">
        <f>SUMIF(Partner!A:A,A123,Partner!M:M)</f>
        <v>0</v>
      </c>
      <c r="P123" s="27">
        <f>SUMIF(Partner!A:A,A123,Partner!N:N)</f>
        <v>0</v>
      </c>
      <c r="Q123" s="28">
        <f>SUMIF(Partner!A:A,A123,Partner!O:O)</f>
        <v>0</v>
      </c>
      <c r="R123" s="29">
        <f t="shared" si="4"/>
        <v>381862.57000000018</v>
      </c>
      <c r="S123" s="30">
        <f t="shared" si="8"/>
        <v>33817.279999999795</v>
      </c>
      <c r="T123" s="31"/>
      <c r="U123" s="35">
        <f t="shared" si="6"/>
        <v>85139.25</v>
      </c>
      <c r="V123" s="33"/>
    </row>
    <row r="124" spans="1:22" ht="13.5" customHeight="1">
      <c r="A124" s="17">
        <v>2520</v>
      </c>
      <c r="B124" s="18" t="s">
        <v>148</v>
      </c>
      <c r="C124" s="19">
        <v>581636.25</v>
      </c>
      <c r="D124" s="20">
        <v>496396.46</v>
      </c>
      <c r="E124" s="21">
        <f>VLOOKUP(A124,'3 YO attestation'!A:C,3, FALSE)</f>
        <v>45126.81</v>
      </c>
      <c r="F124" s="22">
        <f>SUMIF('3YO Ineligible Payments'!E:E,A124,'3YO Ineligible Payments'!F:F)*-1</f>
        <v>0</v>
      </c>
      <c r="G124" s="21">
        <f>SUMIF('3 YO IEP'!A:A,A124,'3 YO IEP'!B:B)</f>
        <v>4537.8899999999994</v>
      </c>
      <c r="H124" s="23">
        <f>SUMIF('4 YO -SDMonthly'!A:A,A124,'4 YO -SDMonthly'!AK:AK)</f>
        <v>0</v>
      </c>
      <c r="I124" s="24">
        <f t="shared" si="0"/>
        <v>49664.7</v>
      </c>
      <c r="J124" s="25">
        <f t="shared" si="1"/>
        <v>-0.89994952824603136</v>
      </c>
      <c r="K124" s="25">
        <f t="shared" si="2"/>
        <v>-0.91461209647782449</v>
      </c>
      <c r="L124" s="22">
        <f t="shared" si="3"/>
        <v>446731.76</v>
      </c>
      <c r="M124" s="26">
        <f>IFERROR(VLOOKUP(A124,'4 YO count'!A:AS,45,FALSE),0)</f>
        <v>0</v>
      </c>
      <c r="N124" s="18" t="str">
        <f>VLOOKUP(A124,Passthrough!A:H,8, FALSE)</f>
        <v>Yes</v>
      </c>
      <c r="O124" s="27">
        <f>SUMIF(Partner!A:A,A124,Partner!M:M)</f>
        <v>470541.97</v>
      </c>
      <c r="P124" s="27">
        <f>SUMIF(Partner!A:A,A124,Partner!N:N)</f>
        <v>390972.38999999844</v>
      </c>
      <c r="Q124" s="28">
        <f>SUMIF(Partner!A:A,A124,Partner!O:O)</f>
        <v>88152.940000001458</v>
      </c>
      <c r="R124" s="29">
        <f t="shared" si="4"/>
        <v>0</v>
      </c>
      <c r="S124" s="30">
        <f t="shared" si="8"/>
        <v>0</v>
      </c>
      <c r="T124" s="31"/>
      <c r="U124" s="35">
        <f t="shared" si="6"/>
        <v>61429.580000000031</v>
      </c>
      <c r="V124" s="33"/>
    </row>
    <row r="125" spans="1:22" ht="13.5" customHeight="1">
      <c r="A125" s="17">
        <v>2530</v>
      </c>
      <c r="B125" s="18" t="s">
        <v>149</v>
      </c>
      <c r="C125" s="19">
        <v>380532.26</v>
      </c>
      <c r="D125" s="20">
        <v>338250.9</v>
      </c>
      <c r="E125" s="21">
        <f>VLOOKUP(A125,'3 YO attestation'!A:C,3, FALSE)</f>
        <v>63421.86</v>
      </c>
      <c r="F125" s="22">
        <f>SUMIF('3YO Ineligible Payments'!E:E,A125,'3YO Ineligible Payments'!F:F)*-1</f>
        <v>0</v>
      </c>
      <c r="G125" s="21">
        <f>SUMIF('3 YO IEP'!A:A,A125,'3 YO IEP'!B:B)</f>
        <v>50018.560000000019</v>
      </c>
      <c r="H125" s="23">
        <f>SUMIF('4 YO -SDMonthly'!A:A,A125,'4 YO -SDMonthly'!AK:AK)</f>
        <v>0</v>
      </c>
      <c r="I125" s="24">
        <f t="shared" si="0"/>
        <v>113440.42000000001</v>
      </c>
      <c r="J125" s="25">
        <f t="shared" si="1"/>
        <v>-0.66462640601991008</v>
      </c>
      <c r="K125" s="25">
        <f t="shared" si="2"/>
        <v>-0.70189013672585854</v>
      </c>
      <c r="L125" s="22">
        <f t="shared" si="3"/>
        <v>224810.48</v>
      </c>
      <c r="M125" s="26">
        <f>IFERROR(VLOOKUP(A125,'4 YO count'!A:AS,45,FALSE),0)</f>
        <v>0</v>
      </c>
      <c r="N125" s="18" t="str">
        <f>VLOOKUP(A125,Passthrough!A:H,8, FALSE)</f>
        <v>Yes</v>
      </c>
      <c r="O125" s="27">
        <f>SUMIF(Partner!A:A,A125,Partner!M:M)</f>
        <v>214200</v>
      </c>
      <c r="P125" s="27">
        <f>SUMIF(Partner!A:A,A125,Partner!N:N)</f>
        <v>96693.84999999986</v>
      </c>
      <c r="Q125" s="28">
        <f>SUMIF(Partner!A:A,A125,Partner!O:O)</f>
        <v>117506.15000000014</v>
      </c>
      <c r="R125" s="29">
        <f t="shared" si="4"/>
        <v>0</v>
      </c>
      <c r="S125" s="30">
        <f t="shared" si="8"/>
        <v>0</v>
      </c>
      <c r="T125" s="31"/>
      <c r="U125" s="35">
        <f t="shared" si="6"/>
        <v>52891.839999999997</v>
      </c>
      <c r="V125" s="33"/>
    </row>
    <row r="126" spans="1:22" ht="13.5" customHeight="1">
      <c r="A126" s="17">
        <v>2535</v>
      </c>
      <c r="B126" s="18" t="s">
        <v>150</v>
      </c>
      <c r="C126" s="19">
        <v>8617.7999999999993</v>
      </c>
      <c r="D126" s="20">
        <v>0</v>
      </c>
      <c r="E126" s="21">
        <f>VLOOKUP(A126,'3 YO attestation'!A:C,3, FALSE)</f>
        <v>0</v>
      </c>
      <c r="F126" s="22">
        <f>SUMIF('3YO Ineligible Payments'!E:E,A126,'3YO Ineligible Payments'!F:F)*-1</f>
        <v>0</v>
      </c>
      <c r="G126" s="21">
        <f>SUMIF('3 YO IEP'!A:A,A126,'3 YO IEP'!B:B)</f>
        <v>0</v>
      </c>
      <c r="H126" s="23">
        <f>SUMIF('4 YO -SDMonthly'!A:A,A126,'4 YO -SDMonthly'!AK:AK)</f>
        <v>0</v>
      </c>
      <c r="I126" s="24">
        <f t="shared" si="0"/>
        <v>0</v>
      </c>
      <c r="J126" s="25">
        <f t="shared" si="1"/>
        <v>0</v>
      </c>
      <c r="K126" s="25">
        <f t="shared" si="2"/>
        <v>-1</v>
      </c>
      <c r="L126" s="22">
        <f t="shared" si="3"/>
        <v>0</v>
      </c>
      <c r="M126" s="26">
        <f>IFERROR(VLOOKUP(A126,'4 YO count'!A:AS,45,FALSE),0)</f>
        <v>0</v>
      </c>
      <c r="N126" s="18" t="str">
        <f>VLOOKUP(A126,Passthrough!A:H,8, FALSE)</f>
        <v>No</v>
      </c>
      <c r="O126" s="27">
        <f>SUMIF(Partner!A:A,A126,Partner!M:M)</f>
        <v>0</v>
      </c>
      <c r="P126" s="27">
        <f>SUMIF(Partner!A:A,A126,Partner!N:N)</f>
        <v>0</v>
      </c>
      <c r="Q126" s="28">
        <f>SUMIF(Partner!A:A,A126,Partner!O:O)</f>
        <v>0</v>
      </c>
      <c r="R126" s="29">
        <f t="shared" si="4"/>
        <v>0</v>
      </c>
      <c r="S126" s="30">
        <f t="shared" si="8"/>
        <v>0</v>
      </c>
      <c r="T126" s="31"/>
      <c r="U126" s="35">
        <f t="shared" si="6"/>
        <v>8617.7999999999993</v>
      </c>
      <c r="V126" s="33"/>
    </row>
    <row r="127" spans="1:22" ht="13.5" customHeight="1">
      <c r="A127" s="17">
        <v>2540</v>
      </c>
      <c r="B127" s="18" t="s">
        <v>151</v>
      </c>
      <c r="C127" s="19">
        <v>109898.43</v>
      </c>
      <c r="D127" s="20">
        <v>104114.3</v>
      </c>
      <c r="E127" s="21">
        <f>VLOOKUP(A127,'3 YO attestation'!A:C,3, FALSE)</f>
        <v>40488.769999999997</v>
      </c>
      <c r="F127" s="22">
        <f>SUMIF('3YO Ineligible Payments'!E:E,A127,'3YO Ineligible Payments'!F:F)*-1</f>
        <v>0</v>
      </c>
      <c r="G127" s="21">
        <f>SUMIF('3 YO IEP'!A:A,A127,'3 YO IEP'!B:B)</f>
        <v>1008.42</v>
      </c>
      <c r="H127" s="23">
        <f>SUMIF('4 YO -SDMonthly'!A:A,A127,'4 YO -SDMonthly'!AK:AK)</f>
        <v>0</v>
      </c>
      <c r="I127" s="24">
        <f t="shared" si="0"/>
        <v>41497.189999999995</v>
      </c>
      <c r="J127" s="25">
        <f t="shared" si="1"/>
        <v>-0.60142660518295765</v>
      </c>
      <c r="K127" s="25">
        <f t="shared" si="2"/>
        <v>-0.62240415991384035</v>
      </c>
      <c r="L127" s="22">
        <f t="shared" si="3"/>
        <v>62617.110000000008</v>
      </c>
      <c r="M127" s="26">
        <f>IFERROR(VLOOKUP(A127,'4 YO count'!A:AS,45,FALSE),0)</f>
        <v>0</v>
      </c>
      <c r="N127" s="18" t="str">
        <f>VLOOKUP(A127,Passthrough!A:H,8, FALSE)</f>
        <v>Yes</v>
      </c>
      <c r="O127" s="27">
        <f>SUMIF(Partner!A:A,A127,Partner!M:M)</f>
        <v>104404.33</v>
      </c>
      <c r="P127" s="27">
        <f>SUMIF(Partner!A:A,A127,Partner!N:N)</f>
        <v>98716.169999999795</v>
      </c>
      <c r="Q127" s="28">
        <f>SUMIF(Partner!A:A,A127,Partner!O:O)</f>
        <v>5688.1600000002072</v>
      </c>
      <c r="R127" s="29">
        <f t="shared" si="4"/>
        <v>0</v>
      </c>
      <c r="S127" s="30">
        <f t="shared" si="8"/>
        <v>0</v>
      </c>
      <c r="T127" s="31"/>
      <c r="U127" s="32">
        <f t="shared" si="6"/>
        <v>0</v>
      </c>
      <c r="V127" s="33"/>
    </row>
    <row r="128" spans="1:22" ht="13.5" customHeight="1">
      <c r="A128" s="17">
        <v>2560</v>
      </c>
      <c r="B128" s="18" t="s">
        <v>152</v>
      </c>
      <c r="C128" s="19">
        <v>145071.57999999999</v>
      </c>
      <c r="D128" s="20">
        <v>137818</v>
      </c>
      <c r="E128" s="21">
        <f>VLOOKUP(A128,'3 YO attestation'!A:C,3, FALSE)</f>
        <v>0</v>
      </c>
      <c r="F128" s="22">
        <f>SUMIF('3YO Ineligible Payments'!E:E,A128,'3YO Ineligible Payments'!F:F)*-1</f>
        <v>0</v>
      </c>
      <c r="G128" s="21">
        <f>SUMIF('3 YO IEP'!A:A,A128,'3 YO IEP'!B:B)</f>
        <v>0</v>
      </c>
      <c r="H128" s="23">
        <f>SUMIF('4 YO -SDMonthly'!A:A,A128,'4 YO -SDMonthly'!AK:AK)</f>
        <v>96439.799999999988</v>
      </c>
      <c r="I128" s="24">
        <f t="shared" si="0"/>
        <v>96439.799999999988</v>
      </c>
      <c r="J128" s="25">
        <f t="shared" si="1"/>
        <v>-0.30023799503693283</v>
      </c>
      <c r="K128" s="25">
        <f t="shared" si="2"/>
        <v>-0.33522610010864984</v>
      </c>
      <c r="L128" s="22">
        <f t="shared" si="3"/>
        <v>41378.200000000012</v>
      </c>
      <c r="M128" s="26">
        <f>IFERROR(VLOOKUP(A128,'4 YO count'!A:AS,45,FALSE),0)</f>
        <v>14</v>
      </c>
      <c r="N128" s="18" t="str">
        <f>VLOOKUP(A128,Passthrough!A:H,8, FALSE)</f>
        <v>No</v>
      </c>
      <c r="O128" s="27">
        <f>SUMIF(Partner!A:A,A128,Partner!M:M)</f>
        <v>0</v>
      </c>
      <c r="P128" s="27">
        <f>SUMIF(Partner!A:A,A128,Partner!N:N)</f>
        <v>0</v>
      </c>
      <c r="Q128" s="28">
        <f>SUMIF(Partner!A:A,A128,Partner!O:O)</f>
        <v>0</v>
      </c>
      <c r="R128" s="29">
        <f t="shared" si="4"/>
        <v>96439.799999999988</v>
      </c>
      <c r="S128" s="30">
        <f t="shared" si="8"/>
        <v>41378.200000000012</v>
      </c>
      <c r="T128" s="31"/>
      <c r="U128" s="35">
        <f t="shared" si="6"/>
        <v>7253.5799999999872</v>
      </c>
      <c r="V128" s="33"/>
    </row>
    <row r="129" spans="1:22" ht="13.5" customHeight="1">
      <c r="A129" s="17">
        <v>2570</v>
      </c>
      <c r="B129" s="18" t="s">
        <v>153</v>
      </c>
      <c r="C129" s="19">
        <v>0</v>
      </c>
      <c r="D129" s="20">
        <v>0</v>
      </c>
      <c r="E129" s="21">
        <f>VLOOKUP(A129,'3 YO attestation'!A:C,3, FALSE)</f>
        <v>0</v>
      </c>
      <c r="F129" s="22">
        <f>SUMIF('3YO Ineligible Payments'!E:E,A129,'3YO Ineligible Payments'!F:F)*-1</f>
        <v>0</v>
      </c>
      <c r="G129" s="21">
        <f>SUMIF('3 YO IEP'!A:A,A129,'3 YO IEP'!B:B)</f>
        <v>0</v>
      </c>
      <c r="H129" s="23">
        <f>SUMIF('4 YO -SDMonthly'!A:A,A129,'4 YO -SDMonthly'!AK:AK)</f>
        <v>0</v>
      </c>
      <c r="I129" s="24">
        <f t="shared" si="0"/>
        <v>0</v>
      </c>
      <c r="J129" s="25">
        <f t="shared" si="1"/>
        <v>0</v>
      </c>
      <c r="K129" s="25">
        <f t="shared" si="2"/>
        <v>0</v>
      </c>
      <c r="L129" s="22">
        <f t="shared" si="3"/>
        <v>0</v>
      </c>
      <c r="M129" s="26">
        <f>IFERROR(VLOOKUP(A129,'4 YO count'!A:AS,45,FALSE),0)</f>
        <v>0</v>
      </c>
      <c r="N129" s="18" t="str">
        <f>VLOOKUP(A129,Passthrough!A:H,8, FALSE)</f>
        <v>No</v>
      </c>
      <c r="O129" s="27">
        <f>SUMIF(Partner!A:A,A129,Partner!M:M)</f>
        <v>0</v>
      </c>
      <c r="P129" s="27">
        <f>SUMIF(Partner!A:A,A129,Partner!N:N)</f>
        <v>0</v>
      </c>
      <c r="Q129" s="28">
        <f>SUMIF(Partner!A:A,A129,Partner!O:O)</f>
        <v>0</v>
      </c>
      <c r="R129" s="29">
        <f t="shared" si="4"/>
        <v>0</v>
      </c>
      <c r="S129" s="30">
        <f t="shared" si="8"/>
        <v>0</v>
      </c>
      <c r="T129" s="31"/>
      <c r="U129" s="35">
        <f t="shared" si="6"/>
        <v>0</v>
      </c>
      <c r="V129" s="33"/>
    </row>
    <row r="130" spans="1:22" ht="13.5" customHeight="1">
      <c r="A130" s="17">
        <v>2580</v>
      </c>
      <c r="B130" s="18" t="s">
        <v>154</v>
      </c>
      <c r="C130" s="19">
        <v>62427.3</v>
      </c>
      <c r="D130" s="20">
        <v>44590.93</v>
      </c>
      <c r="E130" s="21">
        <f>VLOOKUP(A130,'3 YO attestation'!A:C,3, FALSE)</f>
        <v>12485.42</v>
      </c>
      <c r="F130" s="22">
        <f>SUMIF('3YO Ineligible Payments'!E:E,A130,'3YO Ineligible Payments'!F:F)*-1</f>
        <v>0</v>
      </c>
      <c r="G130" s="21">
        <f>SUMIF('3 YO IEP'!A:A,A130,'3 YO IEP'!B:B)</f>
        <v>1228.76</v>
      </c>
      <c r="H130" s="23">
        <f>SUMIF('4 YO -SDMonthly'!A:A,A130,'4 YO -SDMonthly'!AK:AK)</f>
        <v>58980.480000000003</v>
      </c>
      <c r="I130" s="24">
        <f t="shared" si="0"/>
        <v>72694.66</v>
      </c>
      <c r="J130" s="25">
        <f t="shared" si="1"/>
        <v>0.63025664636283663</v>
      </c>
      <c r="K130" s="25">
        <f t="shared" si="2"/>
        <v>0.16446907042271569</v>
      </c>
      <c r="L130" s="22">
        <f t="shared" si="3"/>
        <v>0</v>
      </c>
      <c r="M130" s="26">
        <f>IFERROR(VLOOKUP(A130,'4 YO count'!A:AS,45,FALSE),0)</f>
        <v>9.6</v>
      </c>
      <c r="N130" s="18" t="str">
        <f>VLOOKUP(A130,Passthrough!A:H,8, FALSE)</f>
        <v>No</v>
      </c>
      <c r="O130" s="27">
        <f>SUMIF(Partner!A:A,A130,Partner!M:M)</f>
        <v>0</v>
      </c>
      <c r="P130" s="27">
        <f>SUMIF(Partner!A:A,A130,Partner!N:N)</f>
        <v>0</v>
      </c>
      <c r="Q130" s="28">
        <f>SUMIF(Partner!A:A,A130,Partner!O:O)</f>
        <v>0</v>
      </c>
      <c r="R130" s="29">
        <f t="shared" si="4"/>
        <v>72694.66</v>
      </c>
      <c r="S130" s="30">
        <f t="shared" si="8"/>
        <v>0</v>
      </c>
      <c r="T130" s="31"/>
      <c r="U130" s="32">
        <f t="shared" si="6"/>
        <v>0</v>
      </c>
      <c r="V130" s="33"/>
    </row>
    <row r="131" spans="1:22" ht="13.5" customHeight="1">
      <c r="A131" s="17">
        <v>2590</v>
      </c>
      <c r="B131" s="18" t="s">
        <v>155</v>
      </c>
      <c r="C131" s="19">
        <v>46648.38</v>
      </c>
      <c r="D131" s="20">
        <v>33320.269999999997</v>
      </c>
      <c r="E131" s="21">
        <f>VLOOKUP(A131,'3 YO attestation'!A:C,3, FALSE)</f>
        <v>6664.04</v>
      </c>
      <c r="F131" s="22">
        <f>SUMIF('3YO Ineligible Payments'!E:E,A131,'3YO Ineligible Payments'!F:F)*-1</f>
        <v>0</v>
      </c>
      <c r="G131" s="21">
        <f>SUMIF('3 YO IEP'!A:A,A131,'3 YO IEP'!B:B)</f>
        <v>3987.8399999999997</v>
      </c>
      <c r="H131" s="23">
        <f>SUMIF('4 YO -SDMonthly'!A:A,A131,'4 YO -SDMonthly'!AK:AK)</f>
        <v>89956.000000000015</v>
      </c>
      <c r="I131" s="24">
        <f t="shared" si="0"/>
        <v>100607.88000000002</v>
      </c>
      <c r="J131" s="25">
        <f t="shared" si="1"/>
        <v>2.0194197105845788</v>
      </c>
      <c r="K131" s="25">
        <f t="shared" si="2"/>
        <v>1.156728272235821</v>
      </c>
      <c r="L131" s="22">
        <f t="shared" si="3"/>
        <v>0</v>
      </c>
      <c r="M131" s="26">
        <f>IFERROR(VLOOKUP(A131,'4 YO count'!A:AS,45,FALSE),0)</f>
        <v>13.3</v>
      </c>
      <c r="N131" s="18" t="str">
        <f>VLOOKUP(A131,Passthrough!A:H,8, FALSE)</f>
        <v>No</v>
      </c>
      <c r="O131" s="27">
        <f>SUMIF(Partner!A:A,A131,Partner!M:M)</f>
        <v>0</v>
      </c>
      <c r="P131" s="27">
        <f>SUMIF(Partner!A:A,A131,Partner!N:N)</f>
        <v>0</v>
      </c>
      <c r="Q131" s="28">
        <f>SUMIF(Partner!A:A,A131,Partner!O:O)</f>
        <v>0</v>
      </c>
      <c r="R131" s="29">
        <f t="shared" si="4"/>
        <v>100607.88000000002</v>
      </c>
      <c r="S131" s="30">
        <f t="shared" si="8"/>
        <v>0</v>
      </c>
      <c r="T131" s="31"/>
      <c r="U131" s="32">
        <f t="shared" si="6"/>
        <v>0</v>
      </c>
      <c r="V131" s="33"/>
    </row>
    <row r="132" spans="1:22" ht="13.5" customHeight="1">
      <c r="A132" s="17">
        <v>2600</v>
      </c>
      <c r="B132" s="18" t="s">
        <v>156</v>
      </c>
      <c r="C132" s="19">
        <v>258958.78</v>
      </c>
      <c r="D132" s="20">
        <v>212346.2</v>
      </c>
      <c r="E132" s="21">
        <f>VLOOKUP(A132,'3 YO attestation'!A:C,3, FALSE)</f>
        <v>56976.7</v>
      </c>
      <c r="F132" s="22">
        <f>SUMIF('3YO Ineligible Payments'!E:E,A132,'3YO Ineligible Payments'!F:F)*-1</f>
        <v>-1917.72</v>
      </c>
      <c r="G132" s="21">
        <f>SUMIF('3 YO IEP'!A:A,A132,'3 YO IEP'!B:B)</f>
        <v>12944.610000000004</v>
      </c>
      <c r="H132" s="23">
        <f>SUMIF('4 YO -SDMonthly'!A:A,A132,'4 YO -SDMonthly'!AK:AK)</f>
        <v>254381.04999999984</v>
      </c>
      <c r="I132" s="24">
        <f t="shared" si="0"/>
        <v>322384.63999999984</v>
      </c>
      <c r="J132" s="25">
        <f t="shared" si="1"/>
        <v>0.51820300999028857</v>
      </c>
      <c r="K132" s="25">
        <f t="shared" si="2"/>
        <v>0.24492647053712502</v>
      </c>
      <c r="L132" s="22">
        <f t="shared" si="3"/>
        <v>0</v>
      </c>
      <c r="M132" s="26">
        <f>IFERROR(VLOOKUP(A132,'4 YO count'!A:AS,45,FALSE),0)</f>
        <v>39.4</v>
      </c>
      <c r="N132" s="18" t="str">
        <f>VLOOKUP(A132,Passthrough!A:H,8, FALSE)</f>
        <v>No</v>
      </c>
      <c r="O132" s="27">
        <f>SUMIF(Partner!A:A,A132,Partner!M:M)</f>
        <v>0</v>
      </c>
      <c r="P132" s="27">
        <f>SUMIF(Partner!A:A,A132,Partner!N:N)</f>
        <v>0</v>
      </c>
      <c r="Q132" s="28">
        <f>SUMIF(Partner!A:A,A132,Partner!O:O)</f>
        <v>0</v>
      </c>
      <c r="R132" s="29">
        <f t="shared" si="4"/>
        <v>322384.63999999984</v>
      </c>
      <c r="S132" s="30">
        <f t="shared" si="8"/>
        <v>0</v>
      </c>
      <c r="T132" s="31"/>
      <c r="U132" s="32">
        <f t="shared" si="6"/>
        <v>0</v>
      </c>
      <c r="V132" s="33"/>
    </row>
    <row r="133" spans="1:22" ht="13.5" customHeight="1">
      <c r="A133" s="17">
        <v>2610</v>
      </c>
      <c r="B133" s="18" t="s">
        <v>157</v>
      </c>
      <c r="C133" s="19">
        <v>240999.64</v>
      </c>
      <c r="D133" s="20">
        <v>214221.9</v>
      </c>
      <c r="E133" s="21">
        <f>VLOOKUP(A133,'3 YO attestation'!A:C,3, FALSE)</f>
        <v>117846.41</v>
      </c>
      <c r="F133" s="22">
        <f>SUMIF('3YO Ineligible Payments'!E:E,A133,'3YO Ineligible Payments'!F:F)*-1</f>
        <v>0</v>
      </c>
      <c r="G133" s="21">
        <f>SUMIF('3 YO IEP'!A:A,A133,'3 YO IEP'!B:B)</f>
        <v>13424.040000000005</v>
      </c>
      <c r="H133" s="23">
        <f>SUMIF('4 YO -SDMonthly'!A:A,A133,'4 YO -SDMonthly'!AK:AK)</f>
        <v>138690.09000000003</v>
      </c>
      <c r="I133" s="24">
        <f t="shared" si="0"/>
        <v>269960.54000000004</v>
      </c>
      <c r="J133" s="25">
        <f t="shared" si="1"/>
        <v>0.26019113825430568</v>
      </c>
      <c r="K133" s="25">
        <f t="shared" si="2"/>
        <v>0.12016988905045677</v>
      </c>
      <c r="L133" s="22">
        <f t="shared" si="3"/>
        <v>0</v>
      </c>
      <c r="M133" s="26">
        <f>IFERROR(VLOOKUP(A133,'4 YO count'!A:AS,45,FALSE),0)</f>
        <v>21.8</v>
      </c>
      <c r="N133" s="18" t="str">
        <f>VLOOKUP(A133,Passthrough!A:H,8, FALSE)</f>
        <v>Yes</v>
      </c>
      <c r="O133" s="27">
        <f>SUMIF(Partner!A:A,A133,Partner!M:M)</f>
        <v>10713.31</v>
      </c>
      <c r="P133" s="27">
        <f>SUMIF(Partner!A:A,A133,Partner!N:N)</f>
        <v>63637.039999999935</v>
      </c>
      <c r="Q133" s="28">
        <f>SUMIF(Partner!A:A,A133,Partner!O:O)</f>
        <v>0</v>
      </c>
      <c r="R133" s="29">
        <f t="shared" si="4"/>
        <v>259247.23000000004</v>
      </c>
      <c r="S133" s="30">
        <f t="shared" si="8"/>
        <v>0</v>
      </c>
      <c r="T133" s="31"/>
      <c r="U133" s="32">
        <f t="shared" si="6"/>
        <v>0</v>
      </c>
      <c r="V133" s="33"/>
    </row>
    <row r="134" spans="1:22" ht="13.5" customHeight="1">
      <c r="A134" s="17">
        <v>2620</v>
      </c>
      <c r="B134" s="18" t="s">
        <v>158</v>
      </c>
      <c r="C134" s="19">
        <v>192395.74</v>
      </c>
      <c r="D134" s="20">
        <v>129997.12</v>
      </c>
      <c r="E134" s="21">
        <f>VLOOKUP(A134,'3 YO attestation'!A:C,3, FALSE)</f>
        <v>36399.089999999997</v>
      </c>
      <c r="F134" s="22">
        <f>SUMIF('3YO Ineligible Payments'!E:E,A134,'3YO Ineligible Payments'!F:F)*-1</f>
        <v>0</v>
      </c>
      <c r="G134" s="21">
        <f>SUMIF('3 YO IEP'!A:A,A134,'3 YO IEP'!B:B)</f>
        <v>37008.51</v>
      </c>
      <c r="H134" s="23">
        <f>SUMIF('4 YO -SDMonthly'!A:A,A134,'4 YO -SDMonthly'!AK:AK)</f>
        <v>0</v>
      </c>
      <c r="I134" s="24">
        <f t="shared" si="0"/>
        <v>73407.600000000006</v>
      </c>
      <c r="J134" s="25">
        <f t="shared" si="1"/>
        <v>-0.43531364387149496</v>
      </c>
      <c r="K134" s="25">
        <f t="shared" si="2"/>
        <v>-0.61845516953753754</v>
      </c>
      <c r="L134" s="22">
        <f t="shared" si="3"/>
        <v>56589.51999999999</v>
      </c>
      <c r="M134" s="26">
        <f>IFERROR(VLOOKUP(A134,'4 YO count'!A:AS,45,FALSE),0)</f>
        <v>0</v>
      </c>
      <c r="N134" s="18" t="str">
        <f>VLOOKUP(A134,Passthrough!A:H,8, FALSE)</f>
        <v>Yes</v>
      </c>
      <c r="O134" s="27">
        <f>SUMIF(Partner!A:A,A134,Partner!M:M)</f>
        <v>123497.62</v>
      </c>
      <c r="P134" s="27">
        <f>SUMIF(Partner!A:A,A134,Partner!N:N)</f>
        <v>147793.73000000065</v>
      </c>
      <c r="Q134" s="28">
        <f>SUMIF(Partner!A:A,A134,Partner!O:O)</f>
        <v>0</v>
      </c>
      <c r="R134" s="29">
        <f t="shared" si="4"/>
        <v>0</v>
      </c>
      <c r="S134" s="30">
        <f t="shared" si="8"/>
        <v>0</v>
      </c>
      <c r="T134" s="31"/>
      <c r="U134" s="32">
        <f t="shared" si="6"/>
        <v>0</v>
      </c>
      <c r="V134" s="33"/>
    </row>
    <row r="135" spans="1:22" ht="13.5" customHeight="1">
      <c r="A135" s="17">
        <v>2630</v>
      </c>
      <c r="B135" s="18" t="s">
        <v>159</v>
      </c>
      <c r="C135" s="19">
        <v>128535.82</v>
      </c>
      <c r="D135" s="20">
        <v>87638.06</v>
      </c>
      <c r="E135" s="21">
        <f>VLOOKUP(A135,'3 YO attestation'!A:C,3, FALSE)</f>
        <v>12853.54</v>
      </c>
      <c r="F135" s="22">
        <f>SUMIF('3YO Ineligible Payments'!E:E,A135,'3YO Ineligible Payments'!F:F)*-1</f>
        <v>0</v>
      </c>
      <c r="G135" s="21">
        <f>SUMIF('3 YO IEP'!A:A,A135,'3 YO IEP'!B:B)</f>
        <v>0</v>
      </c>
      <c r="H135" s="23">
        <f>SUMIF('4 YO -SDMonthly'!A:A,A135,'4 YO -SDMonthly'!AK:AK)</f>
        <v>91171.98000000001</v>
      </c>
      <c r="I135" s="24">
        <f t="shared" si="0"/>
        <v>104025.52000000002</v>
      </c>
      <c r="J135" s="25">
        <f t="shared" si="1"/>
        <v>0.18699021863332005</v>
      </c>
      <c r="K135" s="25">
        <f t="shared" si="2"/>
        <v>-0.19068847890027843</v>
      </c>
      <c r="L135" s="22">
        <f t="shared" si="3"/>
        <v>0</v>
      </c>
      <c r="M135" s="26">
        <f>IFERROR(VLOOKUP(A135,'4 YO count'!A:AS,45,FALSE),0)</f>
        <v>15.3</v>
      </c>
      <c r="N135" s="18" t="str">
        <f>VLOOKUP(A135,Passthrough!A:H,8, FALSE)</f>
        <v>No</v>
      </c>
      <c r="O135" s="27">
        <f>SUMIF(Partner!A:A,A135,Partner!M:M)</f>
        <v>0</v>
      </c>
      <c r="P135" s="27">
        <f>SUMIF(Partner!A:A,A135,Partner!N:N)</f>
        <v>0</v>
      </c>
      <c r="Q135" s="28">
        <f>SUMIF(Partner!A:A,A135,Partner!O:O)</f>
        <v>0</v>
      </c>
      <c r="R135" s="29">
        <f t="shared" si="4"/>
        <v>104025.52000000002</v>
      </c>
      <c r="S135" s="30">
        <f t="shared" si="8"/>
        <v>0</v>
      </c>
      <c r="T135" s="31"/>
      <c r="U135" s="35">
        <f t="shared" si="6"/>
        <v>24510.299999999988</v>
      </c>
      <c r="V135" s="33"/>
    </row>
    <row r="136" spans="1:22" ht="13.5" customHeight="1">
      <c r="A136" s="17">
        <v>2640</v>
      </c>
      <c r="B136" s="18" t="s">
        <v>160</v>
      </c>
      <c r="C136" s="19">
        <v>356556.78</v>
      </c>
      <c r="D136" s="20">
        <v>276638.88</v>
      </c>
      <c r="E136" s="21">
        <f>VLOOKUP(A136,'3 YO attestation'!A:C,3, FALSE)</f>
        <v>92212.73</v>
      </c>
      <c r="F136" s="22">
        <f>SUMIF('3YO Ineligible Payments'!E:E,A136,'3YO Ineligible Payments'!F:F)*-1</f>
        <v>0</v>
      </c>
      <c r="G136" s="21">
        <f>SUMIF('3 YO IEP'!A:A,A136,'3 YO IEP'!B:B)</f>
        <v>33143.730000000032</v>
      </c>
      <c r="H136" s="23">
        <f>SUMIF('4 YO -SDMonthly'!A:A,A136,'4 YO -SDMonthly'!AK:AK)</f>
        <v>147575.15999999997</v>
      </c>
      <c r="I136" s="24">
        <f t="shared" si="0"/>
        <v>272931.62</v>
      </c>
      <c r="J136" s="25">
        <f t="shared" si="1"/>
        <v>-1.3401080860362105E-2</v>
      </c>
      <c r="K136" s="25">
        <f t="shared" si="2"/>
        <v>-0.23453532421960965</v>
      </c>
      <c r="L136" s="22">
        <f t="shared" si="3"/>
        <v>3707.2600000000093</v>
      </c>
      <c r="M136" s="26">
        <f>IFERROR(VLOOKUP(A136,'4 YO count'!A:AS,45,FALSE),0)</f>
        <v>19.09090909090909</v>
      </c>
      <c r="N136" s="18" t="str">
        <f>VLOOKUP(A136,Passthrough!A:H,8, FALSE)</f>
        <v>Yes</v>
      </c>
      <c r="O136" s="27">
        <f>SUMIF(Partner!A:A,A136,Partner!M:M)</f>
        <v>37160</v>
      </c>
      <c r="P136" s="27">
        <f>SUMIF(Partner!A:A,A136,Partner!N:N)</f>
        <v>392623.40999999986</v>
      </c>
      <c r="Q136" s="28">
        <f>SUMIF(Partner!A:A,A136,Partner!O:O)</f>
        <v>0</v>
      </c>
      <c r="R136" s="29">
        <f t="shared" si="4"/>
        <v>235771.62</v>
      </c>
      <c r="S136" s="30">
        <f t="shared" si="8"/>
        <v>0</v>
      </c>
      <c r="T136" s="31"/>
      <c r="U136" s="35">
        <f t="shared" si="6"/>
        <v>46465.160000000033</v>
      </c>
      <c r="V136" s="33"/>
    </row>
    <row r="137" spans="1:22" ht="13.5" customHeight="1">
      <c r="A137" s="17">
        <v>2650</v>
      </c>
      <c r="B137" s="18" t="s">
        <v>161</v>
      </c>
      <c r="C137" s="19">
        <v>60590.17</v>
      </c>
      <c r="D137" s="20">
        <v>60590.17</v>
      </c>
      <c r="E137" s="21">
        <f>VLOOKUP(A137,'3 YO attestation'!A:C,3, FALSE)</f>
        <v>18177</v>
      </c>
      <c r="F137" s="22">
        <f>SUMIF('3YO Ineligible Payments'!E:E,A137,'3YO Ineligible Payments'!F:F)*-1</f>
        <v>0</v>
      </c>
      <c r="G137" s="21">
        <f>SUMIF('3 YO IEP'!A:A,A137,'3 YO IEP'!B:B)</f>
        <v>12605.249999999993</v>
      </c>
      <c r="H137" s="23">
        <f>SUMIF('4 YO -SDMonthly'!A:A,A137,'4 YO -SDMonthly'!AK:AK)</f>
        <v>34023.24</v>
      </c>
      <c r="I137" s="24">
        <f t="shared" si="0"/>
        <v>64805.489999999991</v>
      </c>
      <c r="J137" s="25">
        <f t="shared" si="1"/>
        <v>6.9571021173896561E-2</v>
      </c>
      <c r="K137" s="25">
        <f t="shared" si="2"/>
        <v>6.9571021173896561E-2</v>
      </c>
      <c r="L137" s="22">
        <f t="shared" si="3"/>
        <v>0</v>
      </c>
      <c r="M137" s="26">
        <f>IFERROR(VLOOKUP(A137,'4 YO count'!A:AS,45,FALSE),0)</f>
        <v>6.1111111111111107</v>
      </c>
      <c r="N137" s="18" t="str">
        <f>VLOOKUP(A137,Passthrough!A:H,8, FALSE)</f>
        <v>No</v>
      </c>
      <c r="O137" s="27">
        <f>SUMIF(Partner!A:A,A137,Partner!M:M)</f>
        <v>0</v>
      </c>
      <c r="P137" s="27">
        <f>SUMIF(Partner!A:A,A137,Partner!N:N)</f>
        <v>0</v>
      </c>
      <c r="Q137" s="28">
        <f>SUMIF(Partner!A:A,A137,Partner!O:O)</f>
        <v>0</v>
      </c>
      <c r="R137" s="29">
        <f t="shared" si="4"/>
        <v>64805.489999999991</v>
      </c>
      <c r="S137" s="30">
        <f t="shared" si="8"/>
        <v>0</v>
      </c>
      <c r="T137" s="31"/>
      <c r="U137" s="32">
        <f t="shared" si="6"/>
        <v>0</v>
      </c>
      <c r="V137" s="33"/>
    </row>
    <row r="138" spans="1:22" ht="13.5" customHeight="1">
      <c r="A138" s="17">
        <v>2660</v>
      </c>
      <c r="B138" s="18" t="s">
        <v>162</v>
      </c>
      <c r="C138" s="19">
        <v>700359.39</v>
      </c>
      <c r="D138" s="20">
        <v>496087.9</v>
      </c>
      <c r="E138" s="21">
        <f>VLOOKUP(A138,'3 YO attestation'!A:C,3, FALSE)</f>
        <v>145938.9</v>
      </c>
      <c r="F138" s="22">
        <f>SUMIF('3YO Ineligible Payments'!E:E,A138,'3YO Ineligible Payments'!F:F)*-1</f>
        <v>0</v>
      </c>
      <c r="G138" s="21">
        <f>SUMIF('3 YO IEP'!A:A,A138,'3 YO IEP'!B:B)</f>
        <v>144680.06000000122</v>
      </c>
      <c r="H138" s="23">
        <f>SUMIF('4 YO -SDMonthly'!A:A,A138,'4 YO -SDMonthly'!AK:AK)</f>
        <v>264625.20000000013</v>
      </c>
      <c r="I138" s="24">
        <f t="shared" si="0"/>
        <v>555244.16000000131</v>
      </c>
      <c r="J138" s="25">
        <f t="shared" si="1"/>
        <v>0.11924552080387626</v>
      </c>
      <c r="K138" s="25">
        <f t="shared" si="2"/>
        <v>-0.20720109142821472</v>
      </c>
      <c r="L138" s="22">
        <f t="shared" si="3"/>
        <v>0</v>
      </c>
      <c r="M138" s="26">
        <f>IFERROR(VLOOKUP(A138,'4 YO count'!A:AS,45,FALSE),0)</f>
        <v>38.272727272727273</v>
      </c>
      <c r="N138" s="18" t="str">
        <f>VLOOKUP(A138,Passthrough!A:H,8, FALSE)</f>
        <v>Yes</v>
      </c>
      <c r="O138" s="27">
        <f>SUMIF(Partner!A:A,A138,Partner!M:M)</f>
        <v>29160</v>
      </c>
      <c r="P138" s="27">
        <f>SUMIF(Partner!A:A,A138,Partner!N:N)</f>
        <v>86450.309999999852</v>
      </c>
      <c r="Q138" s="28">
        <f>SUMIF(Partner!A:A,A138,Partner!O:O)</f>
        <v>0</v>
      </c>
      <c r="R138" s="29">
        <f t="shared" si="4"/>
        <v>526084.16000000131</v>
      </c>
      <c r="S138" s="30">
        <f t="shared" si="8"/>
        <v>0</v>
      </c>
      <c r="T138" s="31"/>
      <c r="U138" s="35">
        <f t="shared" si="6"/>
        <v>115955.2299999987</v>
      </c>
      <c r="V138" s="33"/>
    </row>
    <row r="139" spans="1:22" ht="13.5" customHeight="1">
      <c r="A139" s="17">
        <v>2670</v>
      </c>
      <c r="B139" s="18" t="s">
        <v>163</v>
      </c>
      <c r="C139" s="19">
        <v>138390.12</v>
      </c>
      <c r="D139" s="20">
        <v>119518.74</v>
      </c>
      <c r="E139" s="21">
        <f>VLOOKUP(A139,'3 YO attestation'!A:C,3, FALSE)</f>
        <v>25161.759999999998</v>
      </c>
      <c r="F139" s="22">
        <f>SUMIF('3YO Ineligible Payments'!E:E,A139,'3YO Ineligible Payments'!F:F)*-1</f>
        <v>0</v>
      </c>
      <c r="G139" s="21">
        <f>SUMIF('3 YO IEP'!A:A,A139,'3 YO IEP'!B:B)</f>
        <v>0</v>
      </c>
      <c r="H139" s="23">
        <f>SUMIF('4 YO -SDMonthly'!A:A,A139,'4 YO -SDMonthly'!AK:AK)</f>
        <v>85840.579999999987</v>
      </c>
      <c r="I139" s="24">
        <f t="shared" si="0"/>
        <v>111002.33999999998</v>
      </c>
      <c r="J139" s="25">
        <f t="shared" si="1"/>
        <v>-7.1255771270681265E-2</v>
      </c>
      <c r="K139" s="25">
        <f t="shared" si="2"/>
        <v>-0.19790271155195194</v>
      </c>
      <c r="L139" s="22">
        <f t="shared" si="3"/>
        <v>8516.4000000000233</v>
      </c>
      <c r="M139" s="26">
        <f>IFERROR(VLOOKUP(A139,'4 YO count'!A:AS,45,FALSE),0)</f>
        <v>14.363636363636363</v>
      </c>
      <c r="N139" s="18" t="str">
        <f>VLOOKUP(A139,Passthrough!A:H,8, FALSE)</f>
        <v>No</v>
      </c>
      <c r="O139" s="27">
        <f>SUMIF(Partner!A:A,A139,Partner!M:M)</f>
        <v>0</v>
      </c>
      <c r="P139" s="27">
        <f>SUMIF(Partner!A:A,A139,Partner!N:N)</f>
        <v>0</v>
      </c>
      <c r="Q139" s="28">
        <f>SUMIF(Partner!A:A,A139,Partner!O:O)</f>
        <v>0</v>
      </c>
      <c r="R139" s="29">
        <f t="shared" si="4"/>
        <v>111002.33999999998</v>
      </c>
      <c r="S139" s="30">
        <f t="shared" si="8"/>
        <v>8516.4000000000233</v>
      </c>
      <c r="T139" s="31"/>
      <c r="U139" s="35">
        <f t="shared" si="6"/>
        <v>18871.37999999999</v>
      </c>
      <c r="V139" s="33"/>
    </row>
    <row r="140" spans="1:22" ht="13.5" customHeight="1">
      <c r="A140" s="17">
        <v>2680</v>
      </c>
      <c r="B140" s="18" t="s">
        <v>164</v>
      </c>
      <c r="C140" s="19">
        <v>109542.75</v>
      </c>
      <c r="D140" s="20">
        <v>103099.06</v>
      </c>
      <c r="E140" s="21">
        <f>VLOOKUP(A140,'3 YO attestation'!A:C,3, FALSE)</f>
        <v>0</v>
      </c>
      <c r="F140" s="22">
        <f>SUMIF('3YO Ineligible Payments'!E:E,A140,'3YO Ineligible Payments'!F:F)*-1</f>
        <v>0</v>
      </c>
      <c r="G140" s="21">
        <f>SUMIF('3 YO IEP'!A:A,A140,'3 YO IEP'!B:B)</f>
        <v>3150.2999999999997</v>
      </c>
      <c r="H140" s="23">
        <f>SUMIF('4 YO -SDMonthly'!A:A,A140,'4 YO -SDMonthly'!AK:AK)</f>
        <v>84539.819999999992</v>
      </c>
      <c r="I140" s="24">
        <f t="shared" si="0"/>
        <v>87690.12</v>
      </c>
      <c r="J140" s="25">
        <f t="shared" si="1"/>
        <v>-0.14945761872125704</v>
      </c>
      <c r="K140" s="25">
        <f t="shared" si="2"/>
        <v>-0.19948951436767842</v>
      </c>
      <c r="L140" s="22">
        <f t="shared" si="3"/>
        <v>15408.940000000002</v>
      </c>
      <c r="M140" s="26">
        <f>IFERROR(VLOOKUP(A140,'4 YO count'!A:AS,45,FALSE),0)</f>
        <v>13.2</v>
      </c>
      <c r="N140" s="18" t="str">
        <f>VLOOKUP(A140,Passthrough!A:H,8, FALSE)</f>
        <v>No</v>
      </c>
      <c r="O140" s="27">
        <f>SUMIF(Partner!A:A,A140,Partner!M:M)</f>
        <v>0</v>
      </c>
      <c r="P140" s="27">
        <f>SUMIF(Partner!A:A,A140,Partner!N:N)</f>
        <v>0</v>
      </c>
      <c r="Q140" s="28">
        <f>SUMIF(Partner!A:A,A140,Partner!O:O)</f>
        <v>0</v>
      </c>
      <c r="R140" s="29">
        <f t="shared" si="4"/>
        <v>87690.12</v>
      </c>
      <c r="S140" s="30">
        <f t="shared" si="8"/>
        <v>15408.940000000002</v>
      </c>
      <c r="T140" s="31"/>
      <c r="U140" s="35">
        <f t="shared" si="6"/>
        <v>6443.6900000000023</v>
      </c>
      <c r="V140" s="33"/>
    </row>
    <row r="141" spans="1:22" ht="13.5" customHeight="1">
      <c r="A141" s="17">
        <v>2690</v>
      </c>
      <c r="B141" s="18" t="s">
        <v>165</v>
      </c>
      <c r="C141" s="19">
        <v>6058644.5499999998</v>
      </c>
      <c r="D141" s="20">
        <v>5805389.3200000003</v>
      </c>
      <c r="E141" s="21">
        <f>VLOOKUP(A141,'3 YO attestation'!A:C,3, FALSE)</f>
        <v>1300391.46</v>
      </c>
      <c r="F141" s="22">
        <f>SUMIF('3YO Ineligible Payments'!E:E,A141,'3YO Ineligible Payments'!F:F)*-1</f>
        <v>-19664.189999999981</v>
      </c>
      <c r="G141" s="21">
        <f>SUMIF('3 YO IEP'!A:A,A141,'3 YO IEP'!B:B)</f>
        <v>147229.32000000047</v>
      </c>
      <c r="H141" s="23">
        <f>SUMIF('4 YO -SDMonthly'!A:A,A141,'4 YO -SDMonthly'!AK:AK)</f>
        <v>2682795.4799999921</v>
      </c>
      <c r="I141" s="24">
        <f t="shared" si="0"/>
        <v>4110752.0699999928</v>
      </c>
      <c r="J141" s="25">
        <f t="shared" si="1"/>
        <v>-0.29190759768028912</v>
      </c>
      <c r="K141" s="25">
        <f t="shared" si="2"/>
        <v>-0.32150631447755207</v>
      </c>
      <c r="L141" s="22">
        <f t="shared" si="3"/>
        <v>1694637.2500000075</v>
      </c>
      <c r="M141" s="26">
        <f>IFERROR(VLOOKUP(A141,'4 YO count'!A:AS,45,FALSE),0)</f>
        <v>389.45454545454544</v>
      </c>
      <c r="N141" s="18" t="str">
        <f>VLOOKUP(A141,Passthrough!A:H,8, FALSE)</f>
        <v>Yes</v>
      </c>
      <c r="O141" s="27">
        <f>SUMIF(Partner!A:A,A141,Partner!M:M)</f>
        <v>226845</v>
      </c>
      <c r="P141" s="27">
        <f>SUMIF(Partner!A:A,A141,Partner!N:N)</f>
        <v>166071.55999999976</v>
      </c>
      <c r="Q141" s="28">
        <f>SUMIF(Partner!A:A,A141,Partner!O:O)</f>
        <v>60773.440000000242</v>
      </c>
      <c r="R141" s="29">
        <f t="shared" si="4"/>
        <v>3883907.0699999928</v>
      </c>
      <c r="S141" s="30">
        <f>IF(R141&gt;D141,0,IF(H141&lt;1,0, IF(O141&gt;L141,0,L141-O141)))+F141</f>
        <v>1448128.0600000075</v>
      </c>
      <c r="T141" s="31"/>
      <c r="U141" s="35">
        <f t="shared" si="6"/>
        <v>272919.41999999899</v>
      </c>
      <c r="V141" s="34"/>
    </row>
    <row r="142" spans="1:22" ht="13.5" customHeight="1">
      <c r="A142" s="17">
        <v>2700</v>
      </c>
      <c r="B142" s="18" t="s">
        <v>166</v>
      </c>
      <c r="C142" s="19">
        <v>1500693.7</v>
      </c>
      <c r="D142" s="20">
        <v>1165191.18</v>
      </c>
      <c r="E142" s="21">
        <f>VLOOKUP(A142,'3 YO attestation'!A:C,3, FALSE)</f>
        <v>0</v>
      </c>
      <c r="F142" s="22">
        <f>SUMIF('3YO Ineligible Payments'!E:E,A142,'3YO Ineligible Payments'!F:F)*-1</f>
        <v>0</v>
      </c>
      <c r="G142" s="21">
        <f>SUMIF('3 YO IEP'!A:A,A142,'3 YO IEP'!B:B)</f>
        <v>160842.99000000025</v>
      </c>
      <c r="H142" s="23">
        <f>SUMIF('4 YO -SDMonthly'!A:A,A142,'4 YO -SDMonthly'!AK:AK)</f>
        <v>1673725.1300000013</v>
      </c>
      <c r="I142" s="24">
        <f t="shared" si="0"/>
        <v>1834568.1200000015</v>
      </c>
      <c r="J142" s="25">
        <f t="shared" si="1"/>
        <v>0.57447820708701347</v>
      </c>
      <c r="K142" s="25">
        <f t="shared" si="2"/>
        <v>0.22248005705628107</v>
      </c>
      <c r="L142" s="22">
        <f t="shared" si="3"/>
        <v>0</v>
      </c>
      <c r="M142" s="26">
        <f>IFERROR(VLOOKUP(A142,'4 YO count'!A:AS,45,FALSE),0)</f>
        <v>302.09090909090907</v>
      </c>
      <c r="N142" s="18" t="str">
        <f>VLOOKUP(A142,Passthrough!A:H,8, FALSE)</f>
        <v>No</v>
      </c>
      <c r="O142" s="27">
        <f>SUMIF(Partner!A:A,A142,Partner!M:M)</f>
        <v>0</v>
      </c>
      <c r="P142" s="27">
        <f>SUMIF(Partner!A:A,A142,Partner!N:N)</f>
        <v>0</v>
      </c>
      <c r="Q142" s="28">
        <f>SUMIF(Partner!A:A,A142,Partner!O:O)</f>
        <v>0</v>
      </c>
      <c r="R142" s="29">
        <f t="shared" si="4"/>
        <v>1834568.1200000015</v>
      </c>
      <c r="S142" s="30">
        <f t="shared" ref="S142:S182" si="9">IF(R142&gt;D142,0,IF(H142&lt;1,0, IF(O142&gt;L142,0,L142-O142)))</f>
        <v>0</v>
      </c>
      <c r="T142" s="31"/>
      <c r="U142" s="32">
        <f t="shared" si="6"/>
        <v>0</v>
      </c>
      <c r="V142" s="33"/>
    </row>
    <row r="143" spans="1:22" ht="13.5" customHeight="1">
      <c r="A143" s="17">
        <v>2710</v>
      </c>
      <c r="B143" s="18" t="s">
        <v>167</v>
      </c>
      <c r="C143" s="19">
        <v>148405.01999999999</v>
      </c>
      <c r="D143" s="20">
        <v>118724.02</v>
      </c>
      <c r="E143" s="21">
        <f>VLOOKUP(A143,'3 YO attestation'!A:C,3, FALSE)</f>
        <v>4946.82</v>
      </c>
      <c r="F143" s="22">
        <f>SUMIF('3YO Ineligible Payments'!E:E,A143,'3YO Ineligible Payments'!F:F)*-1</f>
        <v>0</v>
      </c>
      <c r="G143" s="21">
        <f>SUMIF('3 YO IEP'!A:A,A143,'3 YO IEP'!B:B)</f>
        <v>24349.920000000027</v>
      </c>
      <c r="H143" s="23">
        <f>SUMIF('4 YO -SDMonthly'!A:A,A143,'4 YO -SDMonthly'!AK:AK)+760.94</f>
        <v>160303.65000000011</v>
      </c>
      <c r="I143" s="24">
        <f t="shared" si="0"/>
        <v>189600.39000000013</v>
      </c>
      <c r="J143" s="25">
        <f t="shared" si="1"/>
        <v>0.59698424969100716</v>
      </c>
      <c r="K143" s="25">
        <f t="shared" si="2"/>
        <v>0.27758744279674735</v>
      </c>
      <c r="L143" s="22">
        <f t="shared" si="3"/>
        <v>0</v>
      </c>
      <c r="M143" s="26">
        <f>IFERROR(VLOOKUP(A143,'4 YO count'!A:AS,45,FALSE),0)</f>
        <v>30.09090909090909</v>
      </c>
      <c r="N143" s="18" t="str">
        <f>VLOOKUP(A143,Passthrough!A:H,8, FALSE)</f>
        <v>No</v>
      </c>
      <c r="O143" s="27">
        <f>SUMIF(Partner!A:A,A143,Partner!M:M)</f>
        <v>0</v>
      </c>
      <c r="P143" s="27">
        <f>SUMIF(Partner!A:A,A143,Partner!N:N)</f>
        <v>0</v>
      </c>
      <c r="Q143" s="28">
        <f>SUMIF(Partner!A:A,A143,Partner!O:O)</f>
        <v>0</v>
      </c>
      <c r="R143" s="29">
        <f t="shared" si="4"/>
        <v>189600.39000000013</v>
      </c>
      <c r="S143" s="30">
        <f t="shared" si="9"/>
        <v>0</v>
      </c>
      <c r="T143" s="31"/>
      <c r="U143" s="32">
        <f t="shared" si="6"/>
        <v>0</v>
      </c>
      <c r="V143" s="34"/>
    </row>
    <row r="144" spans="1:22" ht="13.5" customHeight="1">
      <c r="A144" s="17">
        <v>2720</v>
      </c>
      <c r="B144" s="18" t="s">
        <v>168</v>
      </c>
      <c r="C144" s="19">
        <v>81137.850000000006</v>
      </c>
      <c r="D144" s="20">
        <v>65924.5</v>
      </c>
      <c r="E144" s="21">
        <f>VLOOKUP(A144,'3 YO attestation'!A:C,3, FALSE)</f>
        <v>1014.22</v>
      </c>
      <c r="F144" s="22">
        <f>SUMIF('3YO Ineligible Payments'!E:E,A144,'3YO Ineligible Payments'!F:F)*-1</f>
        <v>0</v>
      </c>
      <c r="G144" s="21">
        <f>SUMIF('3 YO IEP'!A:A,A144,'3 YO IEP'!B:B)</f>
        <v>20665.790000000005</v>
      </c>
      <c r="H144" s="23">
        <f>SUMIF('4 YO -SDMonthly'!A:A,A144,'4 YO -SDMonthly'!AK:AK)</f>
        <v>170838.75</v>
      </c>
      <c r="I144" s="24">
        <f t="shared" si="0"/>
        <v>192518.76</v>
      </c>
      <c r="J144" s="25">
        <f t="shared" si="1"/>
        <v>1.9202915456317455</v>
      </c>
      <c r="K144" s="25">
        <f t="shared" si="2"/>
        <v>1.3727367683516385</v>
      </c>
      <c r="L144" s="22">
        <f t="shared" si="3"/>
        <v>0</v>
      </c>
      <c r="M144" s="26">
        <f>IFERROR(VLOOKUP(A144,'4 YO count'!A:AS,45,FALSE),0)</f>
        <v>22.583333333333332</v>
      </c>
      <c r="N144" s="18" t="str">
        <f>VLOOKUP(A144,Passthrough!A:H,8, FALSE)</f>
        <v>No</v>
      </c>
      <c r="O144" s="27">
        <f>SUMIF(Partner!A:A,A144,Partner!M:M)</f>
        <v>0</v>
      </c>
      <c r="P144" s="27">
        <f>SUMIF(Partner!A:A,A144,Partner!N:N)</f>
        <v>0</v>
      </c>
      <c r="Q144" s="28">
        <f>SUMIF(Partner!A:A,A144,Partner!O:O)</f>
        <v>0</v>
      </c>
      <c r="R144" s="29">
        <f t="shared" si="4"/>
        <v>192518.76</v>
      </c>
      <c r="S144" s="30">
        <f t="shared" si="9"/>
        <v>0</v>
      </c>
      <c r="T144" s="31"/>
      <c r="U144" s="32">
        <f t="shared" si="6"/>
        <v>0</v>
      </c>
      <c r="V144" s="33"/>
    </row>
    <row r="145" spans="1:22" ht="13.5" customHeight="1">
      <c r="A145" s="17">
        <v>2730</v>
      </c>
      <c r="B145" s="18" t="s">
        <v>169</v>
      </c>
      <c r="C145" s="19">
        <v>191343.72</v>
      </c>
      <c r="D145" s="20">
        <v>164008.9</v>
      </c>
      <c r="E145" s="21">
        <f>VLOOKUP(A145,'3 YO attestation'!A:C,3, FALSE)</f>
        <v>76537.3</v>
      </c>
      <c r="F145" s="22">
        <f>SUMIF('3YO Ineligible Payments'!E:E,A145,'3YO Ineligible Payments'!F:F)*-1</f>
        <v>0</v>
      </c>
      <c r="G145" s="21">
        <f>SUMIF('3 YO IEP'!A:A,A145,'3 YO IEP'!B:B)</f>
        <v>5060.2000000000007</v>
      </c>
      <c r="H145" s="23">
        <f>SUMIF('4 YO -SDMonthly'!A:A,A145,'4 YO -SDMonthly'!AK:AK)</f>
        <v>0</v>
      </c>
      <c r="I145" s="24">
        <f t="shared" si="0"/>
        <v>81597.5</v>
      </c>
      <c r="J145" s="25">
        <f t="shared" si="1"/>
        <v>-0.50248126778485802</v>
      </c>
      <c r="K145" s="25">
        <f t="shared" si="2"/>
        <v>-0.57355537981596683</v>
      </c>
      <c r="L145" s="22">
        <f t="shared" si="3"/>
        <v>82411.399999999994</v>
      </c>
      <c r="M145" s="26">
        <f>IFERROR(VLOOKUP(A145,'4 YO count'!A:AS,45,FALSE),0)</f>
        <v>0</v>
      </c>
      <c r="N145" s="18" t="str">
        <f>VLOOKUP(A145,Passthrough!A:H,8, FALSE)</f>
        <v>Yes</v>
      </c>
      <c r="O145" s="27">
        <f>SUMIF(Partner!A:A,A145,Partner!M:M)</f>
        <v>120272.9</v>
      </c>
      <c r="P145" s="27">
        <f>SUMIF(Partner!A:A,A145,Partner!N:N)</f>
        <v>114321.42000000013</v>
      </c>
      <c r="Q145" s="28">
        <f>SUMIF(Partner!A:A,A145,Partner!O:O)</f>
        <v>5951.479999999865</v>
      </c>
      <c r="R145" s="29">
        <f t="shared" si="4"/>
        <v>0</v>
      </c>
      <c r="S145" s="30">
        <f t="shared" si="9"/>
        <v>0</v>
      </c>
      <c r="T145" s="31"/>
      <c r="U145" s="32">
        <f t="shared" si="6"/>
        <v>0</v>
      </c>
      <c r="V145" s="33"/>
    </row>
    <row r="146" spans="1:22" ht="13.5" customHeight="1">
      <c r="A146" s="17">
        <v>2740</v>
      </c>
      <c r="B146" s="18" t="s">
        <v>170</v>
      </c>
      <c r="C146" s="19">
        <v>316147.84000000003</v>
      </c>
      <c r="D146" s="20">
        <v>262645.90000000002</v>
      </c>
      <c r="E146" s="21">
        <f>VLOOKUP(A146,'3 YO attestation'!A:C,3, FALSE)</f>
        <v>92412.44</v>
      </c>
      <c r="F146" s="22">
        <f>SUMIF('3YO Ineligible Payments'!E:E,A146,'3YO Ineligible Payments'!F:F)*-1</f>
        <v>0</v>
      </c>
      <c r="G146" s="21">
        <f>SUMIF('3 YO IEP'!A:A,A146,'3 YO IEP'!B:B)</f>
        <v>22763.880000000016</v>
      </c>
      <c r="H146" s="23">
        <f>SUMIF('4 YO -SDMonthly'!A:A,A146,'4 YO -SDMonthly'!AK:AK)</f>
        <v>189520.68000000008</v>
      </c>
      <c r="I146" s="24">
        <f t="shared" si="0"/>
        <v>304697.00000000012</v>
      </c>
      <c r="J146" s="25">
        <f t="shared" si="1"/>
        <v>0.16010567840579309</v>
      </c>
      <c r="K146" s="25">
        <f t="shared" si="2"/>
        <v>-3.6219890036256162E-2</v>
      </c>
      <c r="L146" s="22">
        <f t="shared" si="3"/>
        <v>0</v>
      </c>
      <c r="M146" s="26">
        <f>IFERROR(VLOOKUP(A146,'4 YO count'!A:AS,45,FALSE),0)</f>
        <v>29</v>
      </c>
      <c r="N146" s="18" t="str">
        <f>VLOOKUP(A146,Passthrough!A:H,8, FALSE)</f>
        <v>No</v>
      </c>
      <c r="O146" s="27">
        <f>SUMIF(Partner!A:A,A146,Partner!M:M)</f>
        <v>0</v>
      </c>
      <c r="P146" s="27">
        <f>SUMIF(Partner!A:A,A146,Partner!N:N)</f>
        <v>0</v>
      </c>
      <c r="Q146" s="28">
        <f>SUMIF(Partner!A:A,A146,Partner!O:O)</f>
        <v>0</v>
      </c>
      <c r="R146" s="29">
        <f t="shared" si="4"/>
        <v>304697.00000000012</v>
      </c>
      <c r="S146" s="30">
        <f t="shared" si="9"/>
        <v>0</v>
      </c>
      <c r="T146" s="31"/>
      <c r="U146" s="35">
        <f t="shared" si="6"/>
        <v>11450.839999999909</v>
      </c>
      <c r="V146" s="33"/>
    </row>
    <row r="147" spans="1:22" ht="13.5" customHeight="1">
      <c r="A147" s="17">
        <v>2750</v>
      </c>
      <c r="B147" s="18" t="s">
        <v>171</v>
      </c>
      <c r="C147" s="19">
        <v>158076.45000000001</v>
      </c>
      <c r="D147" s="20">
        <v>146367.07999999999</v>
      </c>
      <c r="E147" s="21">
        <f>VLOOKUP(A147,'3 YO attestation'!A:C,3, FALSE)</f>
        <v>87820.05</v>
      </c>
      <c r="F147" s="22">
        <f>SUMIF('3YO Ineligible Payments'!E:E,A147,'3YO Ineligible Payments'!F:F)*-1</f>
        <v>0</v>
      </c>
      <c r="G147" s="21">
        <f>SUMIF('3 YO IEP'!A:A,A147,'3 YO IEP'!B:B)</f>
        <v>5060.2000000000007</v>
      </c>
      <c r="H147" s="23">
        <f>SUMIF('4 YO -SDMonthly'!A:A,A147,'4 YO -SDMonthly'!AK:AK)</f>
        <v>139752.01999999999</v>
      </c>
      <c r="I147" s="24">
        <f t="shared" si="0"/>
        <v>232632.27</v>
      </c>
      <c r="J147" s="25">
        <f t="shared" si="1"/>
        <v>0.58937563009387095</v>
      </c>
      <c r="K147" s="25">
        <f t="shared" si="2"/>
        <v>0.47164406842385426</v>
      </c>
      <c r="L147" s="22">
        <f t="shared" si="3"/>
        <v>0</v>
      </c>
      <c r="M147" s="26">
        <f>IFERROR(VLOOKUP(A147,'4 YO count'!A:AS,45,FALSE),0)</f>
        <v>17.181818181818183</v>
      </c>
      <c r="N147" s="18" t="str">
        <f>VLOOKUP(A147,Passthrough!A:H,8, FALSE)</f>
        <v>Yes</v>
      </c>
      <c r="O147" s="27">
        <f>SUMIF(Partner!A:A,A147,Partner!M:M)</f>
        <v>58554.95</v>
      </c>
      <c r="P147" s="27">
        <f>SUMIF(Partner!A:A,A147,Partner!N:N)</f>
        <v>139752.01999999996</v>
      </c>
      <c r="Q147" s="28">
        <f>SUMIF(Partner!A:A,A147,Partner!O:O)</f>
        <v>0</v>
      </c>
      <c r="R147" s="29">
        <f t="shared" si="4"/>
        <v>174077.32</v>
      </c>
      <c r="S147" s="30">
        <f t="shared" si="9"/>
        <v>0</v>
      </c>
      <c r="T147" s="31"/>
      <c r="U147" s="32">
        <f t="shared" si="6"/>
        <v>0</v>
      </c>
      <c r="V147" s="33"/>
    </row>
    <row r="148" spans="1:22" ht="13.5" customHeight="1">
      <c r="A148" s="17">
        <v>2760</v>
      </c>
      <c r="B148" s="18" t="s">
        <v>172</v>
      </c>
      <c r="C148" s="19">
        <v>92141.53</v>
      </c>
      <c r="D148" s="20">
        <v>80623.839999999997</v>
      </c>
      <c r="E148" s="21">
        <f>VLOOKUP(A148,'3 YO attestation'!A:C,3, FALSE)</f>
        <v>0</v>
      </c>
      <c r="F148" s="22">
        <f>SUMIF('3YO Ineligible Payments'!E:E,A148,'3YO Ineligible Payments'!F:F)*-1</f>
        <v>0</v>
      </c>
      <c r="G148" s="21">
        <f>SUMIF('3 YO IEP'!A:A,A148,'3 YO IEP'!B:B)</f>
        <v>10778.24</v>
      </c>
      <c r="H148" s="23">
        <f>SUMIF('4 YO -SDMonthly'!A:A,A148,'4 YO -SDMonthly'!AK:AK)</f>
        <v>97191.300000000032</v>
      </c>
      <c r="I148" s="24">
        <f t="shared" si="0"/>
        <v>107969.54000000004</v>
      </c>
      <c r="J148" s="25">
        <f t="shared" si="1"/>
        <v>0.33917635280085945</v>
      </c>
      <c r="K148" s="25">
        <f t="shared" si="2"/>
        <v>0.17177932686813469</v>
      </c>
      <c r="L148" s="22">
        <f t="shared" si="3"/>
        <v>0</v>
      </c>
      <c r="M148" s="26">
        <f>IFERROR(VLOOKUP(A148,'4 YO count'!A:AS,45,FALSE),0)</f>
        <v>14.181818181818182</v>
      </c>
      <c r="N148" s="18" t="str">
        <f>VLOOKUP(A148,Passthrough!A:H,8, FALSE)</f>
        <v>No</v>
      </c>
      <c r="O148" s="27">
        <f>SUMIF(Partner!A:A,A148,Partner!M:M)</f>
        <v>0</v>
      </c>
      <c r="P148" s="27">
        <f>SUMIF(Partner!A:A,A148,Partner!N:N)</f>
        <v>0</v>
      </c>
      <c r="Q148" s="28">
        <f>SUMIF(Partner!A:A,A148,Partner!O:O)</f>
        <v>0</v>
      </c>
      <c r="R148" s="29">
        <f t="shared" si="4"/>
        <v>107969.54000000004</v>
      </c>
      <c r="S148" s="30">
        <f t="shared" si="9"/>
        <v>0</v>
      </c>
      <c r="T148" s="31"/>
      <c r="U148" s="32">
        <f t="shared" si="6"/>
        <v>0</v>
      </c>
      <c r="V148" s="33"/>
    </row>
    <row r="149" spans="1:22" ht="13.5" customHeight="1">
      <c r="A149" s="17">
        <v>2770</v>
      </c>
      <c r="B149" s="18" t="s">
        <v>173</v>
      </c>
      <c r="C149" s="19">
        <v>288702.5</v>
      </c>
      <c r="D149" s="20">
        <v>236641.39</v>
      </c>
      <c r="E149" s="21">
        <f>VLOOKUP(A149,'3 YO attestation'!A:C,3, FALSE)</f>
        <v>113587.56</v>
      </c>
      <c r="F149" s="22">
        <f>SUMIF('3YO Ineligible Payments'!E:E,A149,'3YO Ineligible Payments'!F:F)*-1</f>
        <v>0</v>
      </c>
      <c r="G149" s="21">
        <f>SUMIF('3 YO IEP'!A:A,A149,'3 YO IEP'!B:B)</f>
        <v>59623.759999999857</v>
      </c>
      <c r="H149" s="23">
        <f>SUMIF('4 YO -SDMonthly'!A:A,A149,'4 YO -SDMonthly'!AK:AK)</f>
        <v>336550.33000000013</v>
      </c>
      <c r="I149" s="24">
        <f t="shared" si="0"/>
        <v>509761.65</v>
      </c>
      <c r="J149" s="25">
        <f t="shared" si="1"/>
        <v>1.1541525343474359</v>
      </c>
      <c r="K149" s="25">
        <f t="shared" si="2"/>
        <v>0.76569877295832223</v>
      </c>
      <c r="L149" s="22">
        <f t="shared" si="3"/>
        <v>0</v>
      </c>
      <c r="M149" s="26">
        <f>IFERROR(VLOOKUP(A149,'4 YO count'!A:AS,45,FALSE),0)</f>
        <v>36.166666666666664</v>
      </c>
      <c r="N149" s="18" t="str">
        <f>VLOOKUP(A149,Passthrough!A:H,8, FALSE)</f>
        <v>Yes</v>
      </c>
      <c r="O149" s="27">
        <f>SUMIF(Partner!A:A,A149,Partner!M:M)</f>
        <v>125867.84</v>
      </c>
      <c r="P149" s="27">
        <f>SUMIF(Partner!A:A,A149,Partner!N:N)</f>
        <v>343850.67999999993</v>
      </c>
      <c r="Q149" s="28">
        <f>SUMIF(Partner!A:A,A149,Partner!O:O)</f>
        <v>0</v>
      </c>
      <c r="R149" s="29">
        <f t="shared" si="4"/>
        <v>383893.81000000006</v>
      </c>
      <c r="S149" s="30">
        <f t="shared" si="9"/>
        <v>0</v>
      </c>
      <c r="T149" s="31"/>
      <c r="U149" s="32">
        <f t="shared" si="6"/>
        <v>0</v>
      </c>
      <c r="V149" s="33"/>
    </row>
    <row r="150" spans="1:22" ht="13.5" customHeight="1">
      <c r="A150" s="17">
        <v>2780</v>
      </c>
      <c r="B150" s="18" t="s">
        <v>174</v>
      </c>
      <c r="C150" s="19">
        <v>138030.07</v>
      </c>
      <c r="D150" s="20">
        <v>118311.48</v>
      </c>
      <c r="E150" s="21">
        <f>VLOOKUP(A150,'3 YO attestation'!A:C,3, FALSE)</f>
        <v>32898.480000000003</v>
      </c>
      <c r="F150" s="22">
        <f>SUMIF('3YO Ineligible Payments'!E:E,A150,'3YO Ineligible Payments'!F:F)*-1</f>
        <v>0</v>
      </c>
      <c r="G150" s="21">
        <f>SUMIF('3 YO IEP'!A:A,A150,'3 YO IEP'!B:B)</f>
        <v>5879.04</v>
      </c>
      <c r="H150" s="23">
        <f>SUMIF('4 YO -SDMonthly'!A:A,A150,'4 YO -SDMonthly'!AK:AK)</f>
        <v>91830</v>
      </c>
      <c r="I150" s="24">
        <f t="shared" si="0"/>
        <v>130607.52</v>
      </c>
      <c r="J150" s="25">
        <f t="shared" si="1"/>
        <v>0.10392939045306515</v>
      </c>
      <c r="K150" s="25">
        <f t="shared" si="2"/>
        <v>-5.3774876735192573E-2</v>
      </c>
      <c r="L150" s="22">
        <f t="shared" si="3"/>
        <v>0</v>
      </c>
      <c r="M150" s="26">
        <f>IFERROR(VLOOKUP(A150,'4 YO count'!A:AS,45,FALSE),0)</f>
        <v>15</v>
      </c>
      <c r="N150" s="18" t="str">
        <f>VLOOKUP(A150,Passthrough!A:H,8, FALSE)</f>
        <v>No</v>
      </c>
      <c r="O150" s="27">
        <f>SUMIF(Partner!A:A,A150,Partner!M:M)</f>
        <v>0</v>
      </c>
      <c r="P150" s="27">
        <f>SUMIF(Partner!A:A,A150,Partner!N:N)</f>
        <v>0</v>
      </c>
      <c r="Q150" s="28">
        <f>SUMIF(Partner!A:A,A150,Partner!O:O)</f>
        <v>0</v>
      </c>
      <c r="R150" s="29">
        <f t="shared" si="4"/>
        <v>130607.52</v>
      </c>
      <c r="S150" s="30">
        <f t="shared" si="9"/>
        <v>0</v>
      </c>
      <c r="T150" s="31"/>
      <c r="U150" s="35">
        <f t="shared" si="6"/>
        <v>7422.5500000000029</v>
      </c>
      <c r="V150" s="33"/>
    </row>
    <row r="151" spans="1:22" ht="13.5" customHeight="1">
      <c r="A151" s="17">
        <v>2790</v>
      </c>
      <c r="B151" s="18" t="s">
        <v>175</v>
      </c>
      <c r="C151" s="19">
        <v>227930.51</v>
      </c>
      <c r="D151" s="20">
        <v>227930.51</v>
      </c>
      <c r="E151" s="21">
        <f>VLOOKUP(A151,'3 YO attestation'!A:C,3, FALSE)</f>
        <v>91171.92</v>
      </c>
      <c r="F151" s="22">
        <f>SUMIF('3YO Ineligible Payments'!E:E,A151,'3YO Ineligible Payments'!F:F)*-1</f>
        <v>0</v>
      </c>
      <c r="G151" s="21">
        <f>SUMIF('3 YO IEP'!A:A,A151,'3 YO IEP'!B:B)</f>
        <v>0</v>
      </c>
      <c r="H151" s="23">
        <f>SUMIF('4 YO -SDMonthly'!A:A,A151,'4 YO -SDMonthly'!AK:AK)</f>
        <v>54380.380000000005</v>
      </c>
      <c r="I151" s="24">
        <f t="shared" si="0"/>
        <v>145552.29999999999</v>
      </c>
      <c r="J151" s="25">
        <f t="shared" si="1"/>
        <v>-0.36141809185615398</v>
      </c>
      <c r="K151" s="25">
        <f t="shared" si="2"/>
        <v>-0.36141809185615398</v>
      </c>
      <c r="L151" s="22">
        <f t="shared" si="3"/>
        <v>82378.210000000021</v>
      </c>
      <c r="M151" s="26">
        <f>IFERROR(VLOOKUP(A151,'4 YO count'!A:AS,45,FALSE),0)</f>
        <v>7.8181818181818183</v>
      </c>
      <c r="N151" s="18" t="str">
        <f>VLOOKUP(A151,Passthrough!A:H,8, FALSE)</f>
        <v>No</v>
      </c>
      <c r="O151" s="27">
        <f>SUMIF(Partner!A:A,A151,Partner!M:M)</f>
        <v>0</v>
      </c>
      <c r="P151" s="27">
        <f>SUMIF(Partner!A:A,A151,Partner!N:N)</f>
        <v>0</v>
      </c>
      <c r="Q151" s="28">
        <f>SUMIF(Partner!A:A,A151,Partner!O:O)</f>
        <v>0</v>
      </c>
      <c r="R151" s="29">
        <f t="shared" si="4"/>
        <v>145552.29999999999</v>
      </c>
      <c r="S151" s="30">
        <f t="shared" si="9"/>
        <v>82378.210000000021</v>
      </c>
      <c r="T151" s="31"/>
      <c r="U151" s="35">
        <f t="shared" si="6"/>
        <v>0</v>
      </c>
      <c r="V151" s="33"/>
    </row>
    <row r="152" spans="1:22" ht="13.5" customHeight="1">
      <c r="A152" s="17">
        <v>2800</v>
      </c>
      <c r="B152" s="18" t="s">
        <v>176</v>
      </c>
      <c r="C152" s="19">
        <v>214146.66</v>
      </c>
      <c r="D152" s="20">
        <v>214146.66</v>
      </c>
      <c r="E152" s="21">
        <f>VLOOKUP(A152,'3 YO attestation'!A:C,3, FALSE)</f>
        <v>92247.51</v>
      </c>
      <c r="F152" s="22">
        <f>SUMIF('3YO Ineligible Payments'!E:E,A152,'3YO Ineligible Payments'!F:F)*-1</f>
        <v>0</v>
      </c>
      <c r="G152" s="21">
        <f>SUMIF('3 YO IEP'!A:A,A152,'3 YO IEP'!B:B)</f>
        <v>0</v>
      </c>
      <c r="H152" s="23">
        <f>SUMIF('4 YO -SDMonthly'!A:A,A152,'4 YO -SDMonthly'!AK:AK)</f>
        <v>25204.58</v>
      </c>
      <c r="I152" s="24">
        <f t="shared" si="0"/>
        <v>117452.09</v>
      </c>
      <c r="J152" s="25">
        <f t="shared" si="1"/>
        <v>-0.45153433632819678</v>
      </c>
      <c r="K152" s="25">
        <f t="shared" si="2"/>
        <v>-0.45153433632819678</v>
      </c>
      <c r="L152" s="22">
        <f t="shared" si="3"/>
        <v>96694.57</v>
      </c>
      <c r="M152" s="26">
        <f>IFERROR(VLOOKUP(A152,'4 YO count'!A:AS,45,FALSE),0)</f>
        <v>2.9090909090909092</v>
      </c>
      <c r="N152" s="18" t="str">
        <f>VLOOKUP(A152,Passthrough!A:H,8, FALSE)</f>
        <v>No</v>
      </c>
      <c r="O152" s="27">
        <f>SUMIF(Partner!A:A,A152,Partner!M:M)</f>
        <v>0</v>
      </c>
      <c r="P152" s="27">
        <f>SUMIF(Partner!A:A,A152,Partner!N:N)</f>
        <v>0</v>
      </c>
      <c r="Q152" s="28">
        <f>SUMIF(Partner!A:A,A152,Partner!O:O)</f>
        <v>0</v>
      </c>
      <c r="R152" s="29">
        <f t="shared" si="4"/>
        <v>117452.09</v>
      </c>
      <c r="S152" s="30">
        <f t="shared" si="9"/>
        <v>96694.57</v>
      </c>
      <c r="T152" s="31"/>
      <c r="U152" s="35">
        <f t="shared" si="6"/>
        <v>0</v>
      </c>
      <c r="V152" s="33"/>
    </row>
    <row r="153" spans="1:22" ht="13.5" customHeight="1">
      <c r="A153" s="17">
        <v>2810</v>
      </c>
      <c r="B153" s="18" t="s">
        <v>177</v>
      </c>
      <c r="C153" s="19">
        <v>405230.09</v>
      </c>
      <c r="D153" s="20">
        <v>295708.44</v>
      </c>
      <c r="E153" s="21">
        <f>VLOOKUP(A153,'3 YO attestation'!A:C,3, FALSE)</f>
        <v>134711.20000000001</v>
      </c>
      <c r="F153" s="22">
        <f>SUMIF('3YO Ineligible Payments'!E:E,A153,'3YO Ineligible Payments'!F:F)*-1</f>
        <v>0</v>
      </c>
      <c r="G153" s="21">
        <f>SUMIF('3 YO IEP'!A:A,A153,'3 YO IEP'!B:B)</f>
        <v>10841.5</v>
      </c>
      <c r="H153" s="23">
        <f>SUMIF('4 YO -SDMonthly'!A:A,A153,'4 YO -SDMonthly'!AK:AK)</f>
        <v>159272.16999999998</v>
      </c>
      <c r="I153" s="24">
        <f t="shared" si="0"/>
        <v>304824.87</v>
      </c>
      <c r="J153" s="25">
        <f t="shared" si="1"/>
        <v>3.0829116679929706E-2</v>
      </c>
      <c r="K153" s="25">
        <f t="shared" si="2"/>
        <v>-0.24777335760036975</v>
      </c>
      <c r="L153" s="22">
        <f t="shared" si="3"/>
        <v>0</v>
      </c>
      <c r="M153" s="26">
        <f>IFERROR(VLOOKUP(A153,'4 YO count'!A:AS,45,FALSE),0)</f>
        <v>18.2</v>
      </c>
      <c r="N153" s="18" t="str">
        <f>VLOOKUP(A153,Passthrough!A:H,8, FALSE)</f>
        <v>No</v>
      </c>
      <c r="O153" s="27">
        <f>SUMIF(Partner!A:A,A153,Partner!M:M)</f>
        <v>0</v>
      </c>
      <c r="P153" s="27">
        <f>SUMIF(Partner!A:A,A153,Partner!N:N)</f>
        <v>0</v>
      </c>
      <c r="Q153" s="28">
        <f>SUMIF(Partner!A:A,A153,Partner!O:O)</f>
        <v>0</v>
      </c>
      <c r="R153" s="29">
        <f t="shared" si="4"/>
        <v>304824.87</v>
      </c>
      <c r="S153" s="30">
        <f t="shared" si="9"/>
        <v>0</v>
      </c>
      <c r="T153" s="31"/>
      <c r="U153" s="35">
        <f t="shared" si="6"/>
        <v>100405.22000000003</v>
      </c>
      <c r="V153" s="33"/>
    </row>
    <row r="154" spans="1:22" ht="13.5" customHeight="1">
      <c r="A154" s="17">
        <v>2820</v>
      </c>
      <c r="B154" s="18" t="s">
        <v>178</v>
      </c>
      <c r="C154" s="19">
        <v>139673.79</v>
      </c>
      <c r="D154" s="20">
        <v>139673.79</v>
      </c>
      <c r="E154" s="21">
        <f>VLOOKUP(A154,'3 YO attestation'!A:C,3, FALSE)</f>
        <v>59860.02</v>
      </c>
      <c r="F154" s="22">
        <f>SUMIF('3YO Ineligible Payments'!E:E,A154,'3YO Ineligible Payments'!F:F)*-1</f>
        <v>0</v>
      </c>
      <c r="G154" s="21">
        <f>SUMIF('3 YO IEP'!A:A,A154,'3 YO IEP'!B:B)</f>
        <v>10723.500000000002</v>
      </c>
      <c r="H154" s="23">
        <f>SUMIF('4 YO -SDMonthly'!A:A,A154,'4 YO -SDMonthly'!AK:AK)</f>
        <v>0</v>
      </c>
      <c r="I154" s="24">
        <f t="shared" si="0"/>
        <v>70583.520000000004</v>
      </c>
      <c r="J154" s="25">
        <f t="shared" si="1"/>
        <v>-0.49465450890965301</v>
      </c>
      <c r="K154" s="25">
        <f t="shared" si="2"/>
        <v>-0.49465450890965301</v>
      </c>
      <c r="L154" s="22">
        <f t="shared" si="3"/>
        <v>69090.27</v>
      </c>
      <c r="M154" s="26">
        <f>IFERROR(VLOOKUP(A154,'4 YO count'!A:AS,45,FALSE),0)</f>
        <v>0</v>
      </c>
      <c r="N154" s="18" t="str">
        <f>VLOOKUP(A154,Passthrough!A:H,8, FALSE)</f>
        <v>Yes</v>
      </c>
      <c r="O154" s="27">
        <f>SUMIF(Partner!A:A,A154,Partner!M:M)</f>
        <v>79814</v>
      </c>
      <c r="P154" s="27">
        <f>SUMIF(Partner!A:A,A154,Partner!N:N)</f>
        <v>18431.399999999994</v>
      </c>
      <c r="Q154" s="28">
        <f>SUMIF(Partner!A:A,A154,Partner!O:O)</f>
        <v>61382.600000000006</v>
      </c>
      <c r="R154" s="29">
        <f t="shared" si="4"/>
        <v>0</v>
      </c>
      <c r="S154" s="30">
        <f t="shared" si="9"/>
        <v>0</v>
      </c>
      <c r="T154" s="31"/>
      <c r="U154" s="32">
        <f t="shared" si="6"/>
        <v>0</v>
      </c>
      <c r="V154" s="33"/>
    </row>
    <row r="155" spans="1:22" ht="13.5" customHeight="1">
      <c r="A155" s="17">
        <v>2830</v>
      </c>
      <c r="B155" s="18" t="s">
        <v>179</v>
      </c>
      <c r="C155" s="19">
        <v>203601.02</v>
      </c>
      <c r="D155" s="20">
        <v>165425.82999999999</v>
      </c>
      <c r="E155" s="21">
        <f>VLOOKUP(A155,'3 YO attestation'!A:C,3, FALSE)</f>
        <v>68715.16</v>
      </c>
      <c r="F155" s="22">
        <f>SUMIF('3YO Ineligible Payments'!E:E,A155,'3YO Ineligible Payments'!F:F)*-1</f>
        <v>0</v>
      </c>
      <c r="G155" s="21">
        <f>SUMIF('3 YO IEP'!A:A,A155,'3 YO IEP'!B:B)</f>
        <v>44016.850000000042</v>
      </c>
      <c r="H155" s="23">
        <f>SUMIF('4 YO -SDMonthly'!A:A,A155,'4 YO -SDMonthly'!AK:AK)</f>
        <v>105314.28</v>
      </c>
      <c r="I155" s="24">
        <f t="shared" si="0"/>
        <v>218046.29000000004</v>
      </c>
      <c r="J155" s="25">
        <f t="shared" si="1"/>
        <v>0.3180909535107066</v>
      </c>
      <c r="K155" s="25">
        <f t="shared" si="2"/>
        <v>7.0948907819813709E-2</v>
      </c>
      <c r="L155" s="22">
        <f t="shared" si="3"/>
        <v>0</v>
      </c>
      <c r="M155" s="26">
        <f>IFERROR(VLOOKUP(A155,'4 YO count'!A:AS,45,FALSE),0)</f>
        <v>10.727272727272727</v>
      </c>
      <c r="N155" s="18" t="str">
        <f>VLOOKUP(A155,Passthrough!A:H,8, FALSE)</f>
        <v>No</v>
      </c>
      <c r="O155" s="27">
        <f>SUMIF(Partner!A:A,A155,Partner!M:M)</f>
        <v>0</v>
      </c>
      <c r="P155" s="27">
        <f>SUMIF(Partner!A:A,A155,Partner!N:N)</f>
        <v>0</v>
      </c>
      <c r="Q155" s="28">
        <f>SUMIF(Partner!A:A,A155,Partner!O:O)</f>
        <v>0</v>
      </c>
      <c r="R155" s="29">
        <f t="shared" si="4"/>
        <v>218046.29000000004</v>
      </c>
      <c r="S155" s="30">
        <f t="shared" si="9"/>
        <v>0</v>
      </c>
      <c r="T155" s="31"/>
      <c r="U155" s="32">
        <f t="shared" si="6"/>
        <v>0</v>
      </c>
      <c r="V155" s="33"/>
    </row>
    <row r="156" spans="1:22" ht="13.5" customHeight="1">
      <c r="A156" s="17">
        <v>2840</v>
      </c>
      <c r="B156" s="18" t="s">
        <v>180</v>
      </c>
      <c r="C156" s="19">
        <v>185106.78</v>
      </c>
      <c r="D156" s="20">
        <v>159864.94</v>
      </c>
      <c r="E156" s="21">
        <f>VLOOKUP(A156,'3 YO attestation'!A:C,3, FALSE)</f>
        <v>72359.710000000006</v>
      </c>
      <c r="F156" s="22">
        <f>SUMIF('3YO Ineligible Payments'!E:E,A156,'3YO Ineligible Payments'!F:F)*-1</f>
        <v>0</v>
      </c>
      <c r="G156" s="21">
        <f>SUMIF('3 YO IEP'!A:A,A156,'3 YO IEP'!B:B)</f>
        <v>4916.5999999999995</v>
      </c>
      <c r="H156" s="23">
        <f>SUMIF('4 YO -SDMonthly'!A:A,A156,'4 YO -SDMonthly'!AK:AK)</f>
        <v>55908.579999999994</v>
      </c>
      <c r="I156" s="24">
        <f t="shared" si="0"/>
        <v>133184.89000000001</v>
      </c>
      <c r="J156" s="25">
        <f t="shared" si="1"/>
        <v>-0.16689118952535803</v>
      </c>
      <c r="K156" s="25">
        <f t="shared" si="2"/>
        <v>-0.28049696504903809</v>
      </c>
      <c r="L156" s="22">
        <f t="shared" si="3"/>
        <v>26680.049999999988</v>
      </c>
      <c r="M156" s="26">
        <f>IFERROR(VLOOKUP(A156,'4 YO count'!A:AS,45,FALSE),0)</f>
        <v>9.1</v>
      </c>
      <c r="N156" s="18" t="str">
        <f>VLOOKUP(A156,Passthrough!A:H,8, FALSE)</f>
        <v>No</v>
      </c>
      <c r="O156" s="27">
        <f>SUMIF(Partner!A:A,A156,Partner!M:M)</f>
        <v>0</v>
      </c>
      <c r="P156" s="27">
        <f>SUMIF(Partner!A:A,A156,Partner!N:N)</f>
        <v>0</v>
      </c>
      <c r="Q156" s="28">
        <f>SUMIF(Partner!A:A,A156,Partner!O:O)</f>
        <v>0</v>
      </c>
      <c r="R156" s="29">
        <f t="shared" si="4"/>
        <v>133184.89000000001</v>
      </c>
      <c r="S156" s="30">
        <f t="shared" si="9"/>
        <v>26680.049999999988</v>
      </c>
      <c r="T156" s="31"/>
      <c r="U156" s="35">
        <f t="shared" si="6"/>
        <v>25241.839999999997</v>
      </c>
      <c r="V156" s="33"/>
    </row>
    <row r="157" spans="1:22" ht="13.5" customHeight="1">
      <c r="A157" s="17">
        <v>2862</v>
      </c>
      <c r="B157" s="18" t="s">
        <v>181</v>
      </c>
      <c r="C157" s="19">
        <v>117692.62</v>
      </c>
      <c r="D157" s="20">
        <v>80030.98</v>
      </c>
      <c r="E157" s="21">
        <f>VLOOKUP(A157,'3 YO attestation'!A:C,3, FALSE)</f>
        <v>21060.560000000001</v>
      </c>
      <c r="F157" s="22">
        <f>SUMIF('3YO Ineligible Payments'!E:E,A157,'3YO Ineligible Payments'!F:F)*-1</f>
        <v>0</v>
      </c>
      <c r="G157" s="21">
        <f>SUMIF('3 YO IEP'!A:A,A157,'3 YO IEP'!B:B)</f>
        <v>32924.600000000013</v>
      </c>
      <c r="H157" s="23">
        <f>SUMIF('4 YO -SDMonthly'!A:A,A157,'4 YO -SDMonthly'!AK:AK)</f>
        <v>58304.959999999992</v>
      </c>
      <c r="I157" s="24">
        <f t="shared" si="0"/>
        <v>112290.12000000001</v>
      </c>
      <c r="J157" s="25">
        <f t="shared" si="1"/>
        <v>0.40308315604782069</v>
      </c>
      <c r="K157" s="25">
        <f t="shared" si="2"/>
        <v>-4.5903472962025876E-2</v>
      </c>
      <c r="L157" s="22">
        <f t="shared" si="3"/>
        <v>0</v>
      </c>
      <c r="M157" s="26">
        <f>IFERROR(VLOOKUP(A157,'4 YO count'!A:AS,45,FALSE),0)</f>
        <v>7.6</v>
      </c>
      <c r="N157" s="18" t="str">
        <f>VLOOKUP(A157,Passthrough!A:H,8, FALSE)</f>
        <v>No</v>
      </c>
      <c r="O157" s="27">
        <f>SUMIF(Partner!A:A,A157,Partner!M:M)</f>
        <v>0</v>
      </c>
      <c r="P157" s="27">
        <f>SUMIF(Partner!A:A,A157,Partner!N:N)</f>
        <v>0</v>
      </c>
      <c r="Q157" s="28">
        <f>SUMIF(Partner!A:A,A157,Partner!O:O)</f>
        <v>0</v>
      </c>
      <c r="R157" s="29">
        <f t="shared" si="4"/>
        <v>112290.12000000001</v>
      </c>
      <c r="S157" s="30">
        <f t="shared" si="9"/>
        <v>0</v>
      </c>
      <c r="T157" s="31"/>
      <c r="U157" s="35">
        <f t="shared" si="6"/>
        <v>5402.4999999999854</v>
      </c>
      <c r="V157" s="33"/>
    </row>
    <row r="158" spans="1:22" ht="13.5" customHeight="1">
      <c r="A158" s="17">
        <v>2865</v>
      </c>
      <c r="B158" s="18" t="s">
        <v>182</v>
      </c>
      <c r="C158" s="19">
        <v>127556.02</v>
      </c>
      <c r="D158" s="20">
        <v>110548.55</v>
      </c>
      <c r="E158" s="21">
        <f>VLOOKUP(A158,'3 YO attestation'!A:C,3, FALSE)</f>
        <v>34014.839999999997</v>
      </c>
      <c r="F158" s="22">
        <f>SUMIF('3YO Ineligible Payments'!E:E,A158,'3YO Ineligible Payments'!F:F)*-1</f>
        <v>0</v>
      </c>
      <c r="G158" s="21">
        <f>SUMIF('3 YO IEP'!A:A,A158,'3 YO IEP'!B:B)</f>
        <v>14775.059999999981</v>
      </c>
      <c r="H158" s="23">
        <f>SUMIF('4 YO -SDMonthly'!A:A,A158,'4 YO -SDMonthly'!AK:AK)</f>
        <v>38927.96</v>
      </c>
      <c r="I158" s="24">
        <f t="shared" si="0"/>
        <v>87717.859999999986</v>
      </c>
      <c r="J158" s="25">
        <f t="shared" si="1"/>
        <v>-0.20652184040405791</v>
      </c>
      <c r="K158" s="25">
        <f t="shared" si="2"/>
        <v>-0.31231893249726683</v>
      </c>
      <c r="L158" s="22">
        <f t="shared" si="3"/>
        <v>22830.690000000017</v>
      </c>
      <c r="M158" s="26">
        <f>IFERROR(VLOOKUP(A158,'4 YO count'!A:AS,45,FALSE),0)</f>
        <v>7.2222222222222223</v>
      </c>
      <c r="N158" s="18" t="str">
        <f>VLOOKUP(A158,Passthrough!A:H,8, FALSE)</f>
        <v>Yes</v>
      </c>
      <c r="O158" s="27">
        <f>SUMIF(Partner!A:A,A158,Partner!M:M)</f>
        <v>120112.7</v>
      </c>
      <c r="P158" s="27">
        <f>SUMIF(Partner!A:A,A158,Partner!N:N)</f>
        <v>0</v>
      </c>
      <c r="Q158" s="28">
        <f>SUMIF(Partner!A:A,A158,Partner!O:O)</f>
        <v>0</v>
      </c>
      <c r="R158" s="29">
        <f t="shared" si="4"/>
        <v>0</v>
      </c>
      <c r="S158" s="30">
        <f t="shared" si="9"/>
        <v>0</v>
      </c>
      <c r="T158" s="31"/>
      <c r="U158" s="32">
        <f t="shared" si="6"/>
        <v>0</v>
      </c>
      <c r="V158" s="33"/>
    </row>
    <row r="159" spans="1:22" ht="13.5" customHeight="1">
      <c r="A159" s="17">
        <v>3000</v>
      </c>
      <c r="B159" s="18" t="s">
        <v>183</v>
      </c>
      <c r="C159" s="19">
        <v>745716.57</v>
      </c>
      <c r="D159" s="20">
        <v>539132.93000000005</v>
      </c>
      <c r="E159" s="21">
        <f>VLOOKUP(A159,'3 YO attestation'!A:C,3, FALSE)</f>
        <v>176399.48</v>
      </c>
      <c r="F159" s="22">
        <f>SUMIF('3YO Ineligible Payments'!E:E,A159,'3YO Ineligible Payments'!F:F)*-1</f>
        <v>0</v>
      </c>
      <c r="G159" s="21">
        <f>SUMIF('3 YO IEP'!A:A,A159,'3 YO IEP'!B:B)</f>
        <v>220721.51999999883</v>
      </c>
      <c r="H159" s="23">
        <f>SUMIF('4 YO -SDMonthly'!A:A,A159,'4 YO -SDMonthly'!AK:AK)</f>
        <v>700450.11</v>
      </c>
      <c r="I159" s="24">
        <f t="shared" si="0"/>
        <v>1097571.1099999989</v>
      </c>
      <c r="J159" s="25">
        <f t="shared" si="1"/>
        <v>1.0358079592726765</v>
      </c>
      <c r="K159" s="25">
        <f t="shared" si="2"/>
        <v>0.47183414470728335</v>
      </c>
      <c r="L159" s="22">
        <f t="shared" si="3"/>
        <v>0</v>
      </c>
      <c r="M159" s="26">
        <f>IFERROR(VLOOKUP(A159,'4 YO count'!A:AS,45,FALSE),0)</f>
        <v>82.63636363636364</v>
      </c>
      <c r="N159" s="18" t="str">
        <f>VLOOKUP(A159,Passthrough!A:H,8, FALSE)</f>
        <v>Yes</v>
      </c>
      <c r="O159" s="27">
        <f>SUMIF(Partner!A:A,A159,Partner!M:M)</f>
        <v>80748.13</v>
      </c>
      <c r="P159" s="27">
        <f>SUMIF(Partner!A:A,A159,Partner!N:N)</f>
        <v>332316.01000000018</v>
      </c>
      <c r="Q159" s="28">
        <f>SUMIF(Partner!A:A,A159,Partner!O:O)</f>
        <v>0</v>
      </c>
      <c r="R159" s="29">
        <f t="shared" si="4"/>
        <v>1016822.9799999989</v>
      </c>
      <c r="S159" s="30">
        <f t="shared" si="9"/>
        <v>0</v>
      </c>
      <c r="T159" s="31"/>
      <c r="U159" s="32">
        <f t="shared" si="6"/>
        <v>0</v>
      </c>
      <c r="V159" s="33"/>
    </row>
    <row r="160" spans="1:22" ht="13.5" customHeight="1">
      <c r="A160" s="17">
        <v>3010</v>
      </c>
      <c r="B160" s="18" t="s">
        <v>184</v>
      </c>
      <c r="C160" s="19">
        <v>136083.6</v>
      </c>
      <c r="D160" s="20">
        <v>123712.37</v>
      </c>
      <c r="E160" s="21">
        <f>VLOOKUP(A160,'3 YO attestation'!A:C,3, FALSE)</f>
        <v>63093.120000000003</v>
      </c>
      <c r="F160" s="22">
        <f>SUMIF('3YO Ineligible Payments'!E:E,A160,'3YO Ineligible Payments'!F:F)*-1</f>
        <v>0</v>
      </c>
      <c r="G160" s="21">
        <f>SUMIF('3 YO IEP'!A:A,A160,'3 YO IEP'!B:B)</f>
        <v>0</v>
      </c>
      <c r="H160" s="23">
        <f>SUMIF('4 YO -SDMonthly'!A:A,A160,'4 YO -SDMonthly'!AK:AK)</f>
        <v>70693.800000000017</v>
      </c>
      <c r="I160" s="24">
        <f t="shared" si="0"/>
        <v>133786.92000000001</v>
      </c>
      <c r="J160" s="25">
        <f t="shared" si="1"/>
        <v>8.1435267952590498E-2</v>
      </c>
      <c r="K160" s="25">
        <f t="shared" si="2"/>
        <v>-1.687697856317729E-2</v>
      </c>
      <c r="L160" s="22">
        <f t="shared" si="3"/>
        <v>0</v>
      </c>
      <c r="M160" s="26">
        <f>IFERROR(VLOOKUP(A160,'4 YO count'!A:AS,45,FALSE),0)</f>
        <v>10.727272727272727</v>
      </c>
      <c r="N160" s="18" t="str">
        <f>VLOOKUP(A160,Passthrough!A:H,8, FALSE)</f>
        <v>No</v>
      </c>
      <c r="O160" s="27">
        <f>SUMIF(Partner!A:A,A160,Partner!M:M)</f>
        <v>0</v>
      </c>
      <c r="P160" s="27">
        <f>SUMIF(Partner!A:A,A160,Partner!N:N)</f>
        <v>0</v>
      </c>
      <c r="Q160" s="28">
        <f>SUMIF(Partner!A:A,A160,Partner!O:O)</f>
        <v>0</v>
      </c>
      <c r="R160" s="29">
        <f t="shared" si="4"/>
        <v>133786.92000000001</v>
      </c>
      <c r="S160" s="30">
        <f t="shared" si="9"/>
        <v>0</v>
      </c>
      <c r="T160" s="31"/>
      <c r="U160" s="35">
        <f t="shared" si="6"/>
        <v>2296.679999999993</v>
      </c>
      <c r="V160" s="33"/>
    </row>
    <row r="161" spans="1:22" ht="13.5" customHeight="1">
      <c r="A161" s="17">
        <v>3020</v>
      </c>
      <c r="B161" s="18" t="s">
        <v>185</v>
      </c>
      <c r="C161" s="19">
        <v>365922.41</v>
      </c>
      <c r="D161" s="20">
        <v>292737.93</v>
      </c>
      <c r="E161" s="21">
        <f>VLOOKUP(A161,'3 YO attestation'!A:C,3, FALSE)</f>
        <v>65006.04</v>
      </c>
      <c r="F161" s="22">
        <f>SUMIF('3YO Ineligible Payments'!E:E,A161,'3YO Ineligible Payments'!F:F)*-1</f>
        <v>0</v>
      </c>
      <c r="G161" s="21">
        <f>SUMIF('3 YO IEP'!A:A,A161,'3 YO IEP'!B:B)</f>
        <v>47463.570000000022</v>
      </c>
      <c r="H161" s="23">
        <f>SUMIF('4 YO -SDMonthly'!A:A,A161,'4 YO -SDMonthly'!AK:AK)</f>
        <v>524533.62999999954</v>
      </c>
      <c r="I161" s="24">
        <f t="shared" si="0"/>
        <v>637003.23999999953</v>
      </c>
      <c r="J161" s="25">
        <f t="shared" si="1"/>
        <v>1.1760188028930845</v>
      </c>
      <c r="K161" s="25">
        <f t="shared" si="2"/>
        <v>0.74081505420780203</v>
      </c>
      <c r="L161" s="22">
        <f t="shared" si="3"/>
        <v>0</v>
      </c>
      <c r="M161" s="26">
        <f>IFERROR(VLOOKUP(A161,'4 YO count'!A:AS,45,FALSE),0)</f>
        <v>74.545454545454547</v>
      </c>
      <c r="N161" s="18" t="str">
        <f>VLOOKUP(A161,Passthrough!A:H,8, FALSE)</f>
        <v>No</v>
      </c>
      <c r="O161" s="27">
        <f>SUMIF(Partner!A:A,A161,Partner!M:M)</f>
        <v>0</v>
      </c>
      <c r="P161" s="27">
        <f>SUMIF(Partner!A:A,A161,Partner!N:N)</f>
        <v>0</v>
      </c>
      <c r="Q161" s="28">
        <f>SUMIF(Partner!A:A,A161,Partner!O:O)</f>
        <v>0</v>
      </c>
      <c r="R161" s="29">
        <f t="shared" si="4"/>
        <v>637003.23999999953</v>
      </c>
      <c r="S161" s="30">
        <f t="shared" si="9"/>
        <v>0</v>
      </c>
      <c r="T161" s="31"/>
      <c r="U161" s="32">
        <f t="shared" si="6"/>
        <v>0</v>
      </c>
      <c r="V161" s="33"/>
    </row>
    <row r="162" spans="1:22" ht="13.5" customHeight="1">
      <c r="A162" s="17">
        <v>3030</v>
      </c>
      <c r="B162" s="18" t="s">
        <v>186</v>
      </c>
      <c r="C162" s="19">
        <v>253173.6</v>
      </c>
      <c r="D162" s="20">
        <v>209143.41</v>
      </c>
      <c r="E162" s="21">
        <f>VLOOKUP(A162,'3 YO attestation'!A:C,3, FALSE)</f>
        <v>49533.84</v>
      </c>
      <c r="F162" s="22">
        <f>SUMIF('3YO Ineligible Payments'!E:E,A162,'3YO Ineligible Payments'!F:F)*-1</f>
        <v>0</v>
      </c>
      <c r="G162" s="21">
        <f>SUMIF('3 YO IEP'!A:A,A162,'3 YO IEP'!B:B)</f>
        <v>26815.379999999976</v>
      </c>
      <c r="H162" s="23">
        <f>SUMIF('4 YO -SDMonthly'!A:A,A162,'4 YO -SDMonthly'!AK:AK)</f>
        <v>95548.800000000032</v>
      </c>
      <c r="I162" s="24">
        <f t="shared" si="0"/>
        <v>171898.02000000002</v>
      </c>
      <c r="J162" s="25">
        <f t="shared" si="1"/>
        <v>-0.17808541038897657</v>
      </c>
      <c r="K162" s="25">
        <f t="shared" si="2"/>
        <v>-0.32102707391291979</v>
      </c>
      <c r="L162" s="22">
        <f t="shared" si="3"/>
        <v>37245.389999999985</v>
      </c>
      <c r="M162" s="26">
        <f>IFERROR(VLOOKUP(A162,'4 YO count'!A:AS,45,FALSE),0)</f>
        <v>16</v>
      </c>
      <c r="N162" s="18" t="str">
        <f>VLOOKUP(A162,Passthrough!A:H,8, FALSE)</f>
        <v>Yes</v>
      </c>
      <c r="O162" s="27">
        <f>SUMIF(Partner!A:A,A162,Partner!M:M)</f>
        <v>78428.44</v>
      </c>
      <c r="P162" s="27">
        <f>SUMIF(Partner!A:A,A162,Partner!N:N)</f>
        <v>67481.34</v>
      </c>
      <c r="Q162" s="28">
        <f>SUMIF(Partner!A:A,A162,Partner!O:O)</f>
        <v>10947.100000000006</v>
      </c>
      <c r="R162" s="29">
        <f t="shared" si="4"/>
        <v>93469.580000000016</v>
      </c>
      <c r="S162" s="30">
        <f t="shared" si="9"/>
        <v>0</v>
      </c>
      <c r="T162" s="31"/>
      <c r="U162" s="35">
        <f t="shared" si="6"/>
        <v>2847.1399999999849</v>
      </c>
      <c r="V162" s="33"/>
    </row>
    <row r="163" spans="1:22" ht="13.5" customHeight="1">
      <c r="A163" s="17">
        <v>3040</v>
      </c>
      <c r="B163" s="18" t="s">
        <v>187</v>
      </c>
      <c r="C163" s="19">
        <v>74579.27</v>
      </c>
      <c r="D163" s="20">
        <v>74579.27</v>
      </c>
      <c r="E163" s="21">
        <f>VLOOKUP(A163,'3 YO attestation'!A:C,3, FALSE)</f>
        <v>14915.81</v>
      </c>
      <c r="F163" s="22">
        <f>SUMIF('3YO Ineligible Payments'!E:E,A163,'3YO Ineligible Payments'!F:F)*-1</f>
        <v>0</v>
      </c>
      <c r="G163" s="21">
        <f>SUMIF('3 YO IEP'!A:A,A163,'3 YO IEP'!B:B)</f>
        <v>11943.600000000002</v>
      </c>
      <c r="H163" s="23">
        <f>SUMIF('4 YO -SDMonthly'!A:A,A163,'4 YO -SDMonthly'!AK:AK)</f>
        <v>46695.11</v>
      </c>
      <c r="I163" s="24">
        <f t="shared" si="0"/>
        <v>73554.52</v>
      </c>
      <c r="J163" s="25">
        <f t="shared" si="1"/>
        <v>-1.3740413388331636E-2</v>
      </c>
      <c r="K163" s="25">
        <f t="shared" si="2"/>
        <v>-1.3740413388331636E-2</v>
      </c>
      <c r="L163" s="22">
        <f t="shared" si="3"/>
        <v>1024.75</v>
      </c>
      <c r="M163" s="26">
        <f>IFERROR(VLOOKUP(A163,'4 YO count'!A:AS,45,FALSE),0)</f>
        <v>6.5</v>
      </c>
      <c r="N163" s="18" t="str">
        <f>VLOOKUP(A163,Passthrough!A:H,8, FALSE)</f>
        <v>No</v>
      </c>
      <c r="O163" s="27">
        <f>SUMIF(Partner!A:A,A163,Partner!M:M)</f>
        <v>0</v>
      </c>
      <c r="P163" s="27">
        <f>SUMIF(Partner!A:A,A163,Partner!N:N)</f>
        <v>0</v>
      </c>
      <c r="Q163" s="28">
        <f>SUMIF(Partner!A:A,A163,Partner!O:O)</f>
        <v>0</v>
      </c>
      <c r="R163" s="29">
        <f t="shared" si="4"/>
        <v>73554.52</v>
      </c>
      <c r="S163" s="30">
        <f t="shared" si="9"/>
        <v>1024.75</v>
      </c>
      <c r="T163" s="31"/>
      <c r="U163" s="35">
        <f t="shared" si="6"/>
        <v>0</v>
      </c>
      <c r="V163" s="33"/>
    </row>
    <row r="164" spans="1:22" ht="13.5" customHeight="1">
      <c r="A164" s="17">
        <v>3050</v>
      </c>
      <c r="B164" s="18" t="s">
        <v>188</v>
      </c>
      <c r="C164" s="19">
        <v>136056.31</v>
      </c>
      <c r="D164" s="20">
        <v>120938.94</v>
      </c>
      <c r="E164" s="21">
        <f>VLOOKUP(A164,'3 YO attestation'!A:C,3, FALSE)</f>
        <v>0</v>
      </c>
      <c r="F164" s="22">
        <f>SUMIF('3YO Ineligible Payments'!E:E,A164,'3YO Ineligible Payments'!F:F)*-1</f>
        <v>0</v>
      </c>
      <c r="G164" s="21">
        <f>SUMIF('3 YO IEP'!A:A,A164,'3 YO IEP'!B:B)</f>
        <v>0</v>
      </c>
      <c r="H164" s="23">
        <f>SUMIF('4 YO -SDMonthly'!A:A,A164,'4 YO -SDMonthly'!AK:AK)</f>
        <v>91393.580000000016</v>
      </c>
      <c r="I164" s="24">
        <f t="shared" si="0"/>
        <v>91393.580000000016</v>
      </c>
      <c r="J164" s="25">
        <f t="shared" si="1"/>
        <v>-0.2442998094741031</v>
      </c>
      <c r="K164" s="25">
        <f t="shared" si="2"/>
        <v>-0.32826650965324566</v>
      </c>
      <c r="L164" s="22">
        <f t="shared" si="3"/>
        <v>29545.359999999986</v>
      </c>
      <c r="M164" s="26">
        <f>IFERROR(VLOOKUP(A164,'4 YO count'!A:AS,45,FALSE),0)</f>
        <v>13.181818181818182</v>
      </c>
      <c r="N164" s="18" t="str">
        <f>VLOOKUP(A164,Passthrough!A:H,8, FALSE)</f>
        <v>No</v>
      </c>
      <c r="O164" s="27">
        <f>SUMIF(Partner!A:A,A164,Partner!M:M)</f>
        <v>0</v>
      </c>
      <c r="P164" s="27">
        <f>SUMIF(Partner!A:A,A164,Partner!N:N)</f>
        <v>0</v>
      </c>
      <c r="Q164" s="28">
        <f>SUMIF(Partner!A:A,A164,Partner!O:O)</f>
        <v>0</v>
      </c>
      <c r="R164" s="29">
        <f t="shared" si="4"/>
        <v>91393.580000000016</v>
      </c>
      <c r="S164" s="30">
        <f t="shared" si="9"/>
        <v>29545.359999999986</v>
      </c>
      <c r="T164" s="31"/>
      <c r="U164" s="35">
        <f t="shared" si="6"/>
        <v>15117.369999999995</v>
      </c>
      <c r="V164" s="33"/>
    </row>
    <row r="165" spans="1:22" ht="13.5" customHeight="1">
      <c r="A165" s="17">
        <v>3060</v>
      </c>
      <c r="B165" s="18" t="s">
        <v>189</v>
      </c>
      <c r="C165" s="19">
        <v>0</v>
      </c>
      <c r="D165" s="20">
        <v>0</v>
      </c>
      <c r="E165" s="21">
        <f>VLOOKUP(A165,'3 YO attestation'!A:C,3, FALSE)</f>
        <v>0</v>
      </c>
      <c r="F165" s="22">
        <f>SUMIF('3YO Ineligible Payments'!E:E,A165,'3YO Ineligible Payments'!F:F)*-1</f>
        <v>0</v>
      </c>
      <c r="G165" s="21">
        <f>SUMIF('3 YO IEP'!A:A,A165,'3 YO IEP'!B:B)</f>
        <v>0</v>
      </c>
      <c r="H165" s="23">
        <f>SUMIF('4 YO -SDMonthly'!A:A,A165,'4 YO -SDMonthly'!AK:AK)</f>
        <v>0</v>
      </c>
      <c r="I165" s="24">
        <f t="shared" si="0"/>
        <v>0</v>
      </c>
      <c r="J165" s="25">
        <f t="shared" si="1"/>
        <v>0</v>
      </c>
      <c r="K165" s="25">
        <f t="shared" si="2"/>
        <v>0</v>
      </c>
      <c r="L165" s="22">
        <f t="shared" si="3"/>
        <v>0</v>
      </c>
      <c r="M165" s="26">
        <f>IFERROR(VLOOKUP(A165,'4 YO count'!A:AS,45,FALSE),0)</f>
        <v>0</v>
      </c>
      <c r="N165" s="18" t="str">
        <f>VLOOKUP(A165,Passthrough!A:H,8, FALSE)</f>
        <v>No</v>
      </c>
      <c r="O165" s="27">
        <f>SUMIF(Partner!A:A,A165,Partner!M:M)</f>
        <v>0</v>
      </c>
      <c r="P165" s="27">
        <f>SUMIF(Partner!A:A,A165,Partner!N:N)</f>
        <v>0</v>
      </c>
      <c r="Q165" s="28">
        <f>SUMIF(Partner!A:A,A165,Partner!O:O)</f>
        <v>0</v>
      </c>
      <c r="R165" s="29">
        <f t="shared" si="4"/>
        <v>0</v>
      </c>
      <c r="S165" s="30">
        <f t="shared" si="9"/>
        <v>0</v>
      </c>
      <c r="T165" s="31"/>
      <c r="U165" s="35">
        <f t="shared" si="6"/>
        <v>0</v>
      </c>
      <c r="V165" s="33"/>
    </row>
    <row r="166" spans="1:22" ht="13.5" customHeight="1">
      <c r="A166" s="17">
        <v>3070</v>
      </c>
      <c r="B166" s="18" t="s">
        <v>190</v>
      </c>
      <c r="C166" s="19">
        <v>94600.57</v>
      </c>
      <c r="D166" s="20">
        <v>94600.57</v>
      </c>
      <c r="E166" s="21">
        <f>VLOOKUP(A166,'3 YO attestation'!A:C,3, FALSE)</f>
        <v>75680.240000000005</v>
      </c>
      <c r="F166" s="22">
        <f>SUMIF('3YO Ineligible Payments'!E:E,A166,'3YO Ineligible Payments'!F:F)*-1</f>
        <v>0</v>
      </c>
      <c r="G166" s="21">
        <f>SUMIF('3 YO IEP'!A:A,A166,'3 YO IEP'!B:B)</f>
        <v>16525</v>
      </c>
      <c r="H166" s="23">
        <f>SUMIF('4 YO -SDMonthly'!A:A,A166,'4 YO -SDMonthly'!AK:AK)</f>
        <v>38661.68</v>
      </c>
      <c r="I166" s="24">
        <f t="shared" si="0"/>
        <v>130866.92000000001</v>
      </c>
      <c r="J166" s="25">
        <f t="shared" si="1"/>
        <v>0.38336291208393358</v>
      </c>
      <c r="K166" s="25">
        <f t="shared" si="2"/>
        <v>0.38336291208393358</v>
      </c>
      <c r="L166" s="22">
        <f t="shared" si="3"/>
        <v>0</v>
      </c>
      <c r="M166" s="26">
        <f>IFERROR(VLOOKUP(A166,'4 YO count'!A:AS,45,FALSE),0)</f>
        <v>5.4</v>
      </c>
      <c r="N166" s="18" t="str">
        <f>VLOOKUP(A166,Passthrough!A:H,8, FALSE)</f>
        <v>No</v>
      </c>
      <c r="O166" s="27">
        <f>SUMIF(Partner!A:A,A166,Partner!M:M)</f>
        <v>0</v>
      </c>
      <c r="P166" s="27">
        <f>SUMIF(Partner!A:A,A166,Partner!N:N)</f>
        <v>0</v>
      </c>
      <c r="Q166" s="28">
        <f>SUMIF(Partner!A:A,A166,Partner!O:O)</f>
        <v>0</v>
      </c>
      <c r="R166" s="29">
        <f t="shared" si="4"/>
        <v>130866.92000000001</v>
      </c>
      <c r="S166" s="30">
        <f t="shared" si="9"/>
        <v>0</v>
      </c>
      <c r="T166" s="31"/>
      <c r="U166" s="32">
        <f t="shared" si="6"/>
        <v>0</v>
      </c>
      <c r="V166" s="33"/>
    </row>
    <row r="167" spans="1:22" ht="13.5" customHeight="1">
      <c r="A167" s="17">
        <v>3080</v>
      </c>
      <c r="B167" s="18" t="s">
        <v>191</v>
      </c>
      <c r="C167" s="19">
        <v>459996.67</v>
      </c>
      <c r="D167" s="20">
        <v>388863.17</v>
      </c>
      <c r="E167" s="21">
        <f>VLOOKUP(A167,'3 YO attestation'!A:C,3, FALSE)</f>
        <v>87399.37</v>
      </c>
      <c r="F167" s="22">
        <f>SUMIF('3YO Ineligible Payments'!E:E,A167,'3YO Ineligible Payments'!F:F)*-1</f>
        <v>0</v>
      </c>
      <c r="G167" s="21">
        <f>SUMIF('3 YO IEP'!A:A,A167,'3 YO IEP'!B:B)</f>
        <v>28397.400000000038</v>
      </c>
      <c r="H167" s="23">
        <f>SUMIF('4 YO -SDMonthly'!A:A,A167,'4 YO -SDMonthly'!AK:AK)</f>
        <v>335089.37000000046</v>
      </c>
      <c r="I167" s="24">
        <f t="shared" si="0"/>
        <v>450886.14000000048</v>
      </c>
      <c r="J167" s="25">
        <f t="shared" si="1"/>
        <v>0.15949818544142533</v>
      </c>
      <c r="K167" s="25">
        <f t="shared" si="2"/>
        <v>-1.9805643375634664E-2</v>
      </c>
      <c r="L167" s="22">
        <f t="shared" si="3"/>
        <v>0</v>
      </c>
      <c r="M167" s="26">
        <f>IFERROR(VLOOKUP(A167,'4 YO count'!A:AS,45,FALSE),0)</f>
        <v>71.3</v>
      </c>
      <c r="N167" s="18" t="str">
        <f>VLOOKUP(A167,Passthrough!A:H,8, FALSE)</f>
        <v>No</v>
      </c>
      <c r="O167" s="27">
        <f>SUMIF(Partner!A:A,A167,Partner!M:M)</f>
        <v>0</v>
      </c>
      <c r="P167" s="27">
        <f>SUMIF(Partner!A:A,A167,Partner!N:N)</f>
        <v>0</v>
      </c>
      <c r="Q167" s="28">
        <f>SUMIF(Partner!A:A,A167,Partner!O:O)</f>
        <v>0</v>
      </c>
      <c r="R167" s="29">
        <f t="shared" si="4"/>
        <v>450886.14000000048</v>
      </c>
      <c r="S167" s="30">
        <f t="shared" si="9"/>
        <v>0</v>
      </c>
      <c r="T167" s="31"/>
      <c r="U167" s="35">
        <f t="shared" si="6"/>
        <v>9110.5299999995041</v>
      </c>
      <c r="V167" s="33"/>
    </row>
    <row r="168" spans="1:22" ht="13.5" customHeight="1">
      <c r="A168" s="17">
        <v>3085</v>
      </c>
      <c r="B168" s="18" t="s">
        <v>192</v>
      </c>
      <c r="C168" s="19">
        <v>576999.92000000004</v>
      </c>
      <c r="D168" s="20">
        <v>472950.76</v>
      </c>
      <c r="E168" s="21">
        <f>VLOOKUP(A168,'3 YO attestation'!A:C,3, FALSE)</f>
        <v>132426.28</v>
      </c>
      <c r="F168" s="22">
        <f>SUMIF('3YO Ineligible Payments'!E:E,A168,'3YO Ineligible Payments'!F:F)*-1</f>
        <v>0</v>
      </c>
      <c r="G168" s="21">
        <f>SUMIF('3 YO IEP'!A:A,A168,'3 YO IEP'!B:B)</f>
        <v>49222.160000000076</v>
      </c>
      <c r="H168" s="23">
        <f>SUMIF('4 YO -SDMonthly'!A:A,A168,'4 YO -SDMonthly'!AK:AK)</f>
        <v>0</v>
      </c>
      <c r="I168" s="24">
        <f t="shared" si="0"/>
        <v>181648.44000000006</v>
      </c>
      <c r="J168" s="25">
        <f t="shared" si="1"/>
        <v>-0.61592526038017137</v>
      </c>
      <c r="K168" s="25">
        <f t="shared" si="2"/>
        <v>-0.68518463572750576</v>
      </c>
      <c r="L168" s="22">
        <f t="shared" si="3"/>
        <v>291302.31999999995</v>
      </c>
      <c r="M168" s="26">
        <f>IFERROR(VLOOKUP(A168,'4 YO count'!A:AS,45,FALSE),0)</f>
        <v>0</v>
      </c>
      <c r="N168" s="18" t="str">
        <f>VLOOKUP(A168,Passthrough!A:H,8, FALSE)</f>
        <v>Yes</v>
      </c>
      <c r="O168" s="27">
        <f>SUMIF(Partner!A:A,A168,Partner!M:M)</f>
        <v>340524.48</v>
      </c>
      <c r="P168" s="27">
        <f>SUMIF(Partner!A:A,A168,Partner!N:N)</f>
        <v>662165.86000000569</v>
      </c>
      <c r="Q168" s="28">
        <f>SUMIF(Partner!A:A,A168,Partner!O:O)</f>
        <v>0</v>
      </c>
      <c r="R168" s="29">
        <f t="shared" si="4"/>
        <v>0</v>
      </c>
      <c r="S168" s="30">
        <f t="shared" si="9"/>
        <v>0</v>
      </c>
      <c r="T168" s="31"/>
      <c r="U168" s="35">
        <f t="shared" si="6"/>
        <v>54827</v>
      </c>
      <c r="V168" s="33"/>
    </row>
    <row r="169" spans="1:22" ht="13.5" customHeight="1">
      <c r="A169" s="17">
        <v>3090</v>
      </c>
      <c r="B169" s="18" t="s">
        <v>193</v>
      </c>
      <c r="C169" s="19">
        <v>547406.87</v>
      </c>
      <c r="D169" s="20">
        <v>421082.2</v>
      </c>
      <c r="E169" s="21">
        <f>VLOOKUP(A169,'3 YO attestation'!A:C,3, FALSE)</f>
        <v>88594.92</v>
      </c>
      <c r="F169" s="22">
        <f>SUMIF('3YO Ineligible Payments'!E:E,A169,'3YO Ineligible Payments'!F:F)*-1</f>
        <v>-2839.7400000000002</v>
      </c>
      <c r="G169" s="21">
        <f>SUMIF('3 YO IEP'!A:A,A169,'3 YO IEP'!B:B)</f>
        <v>62474.280000000101</v>
      </c>
      <c r="H169" s="23">
        <f>SUMIF('4 YO -SDMonthly'!A:A,A169,'4 YO -SDMonthly'!AK:AK)</f>
        <v>616696.89000000095</v>
      </c>
      <c r="I169" s="24">
        <f t="shared" si="0"/>
        <v>764926.35000000102</v>
      </c>
      <c r="J169" s="25">
        <f t="shared" si="1"/>
        <v>0.81657251244531592</v>
      </c>
      <c r="K169" s="25">
        <f t="shared" si="2"/>
        <v>0.3973634455848189</v>
      </c>
      <c r="L169" s="22">
        <f t="shared" si="3"/>
        <v>0</v>
      </c>
      <c r="M169" s="26">
        <f>IFERROR(VLOOKUP(A169,'4 YO count'!A:AS,45,FALSE),0)</f>
        <v>108.75</v>
      </c>
      <c r="N169" s="18" t="str">
        <f>VLOOKUP(A169,Passthrough!A:H,8, FALSE)</f>
        <v>No</v>
      </c>
      <c r="O169" s="27">
        <f>SUMIF(Partner!A:A,A169,Partner!M:M)</f>
        <v>0</v>
      </c>
      <c r="P169" s="27">
        <f>SUMIF(Partner!A:A,A169,Partner!N:N)</f>
        <v>0</v>
      </c>
      <c r="Q169" s="28">
        <f>SUMIF(Partner!A:A,A169,Partner!O:O)</f>
        <v>0</v>
      </c>
      <c r="R169" s="29">
        <f t="shared" si="4"/>
        <v>764926.35000000102</v>
      </c>
      <c r="S169" s="30">
        <f t="shared" si="9"/>
        <v>0</v>
      </c>
      <c r="T169" s="31"/>
      <c r="U169" s="32">
        <f t="shared" si="6"/>
        <v>0</v>
      </c>
      <c r="V169" s="33"/>
    </row>
    <row r="170" spans="1:22" ht="13.5" customHeight="1">
      <c r="A170" s="17">
        <v>3100</v>
      </c>
      <c r="B170" s="18" t="s">
        <v>194</v>
      </c>
      <c r="C170" s="19">
        <v>730470.54</v>
      </c>
      <c r="D170" s="20">
        <v>217780.04</v>
      </c>
      <c r="E170" s="21">
        <f>VLOOKUP(A170,'3 YO attestation'!A:C,3, FALSE)</f>
        <v>0</v>
      </c>
      <c r="F170" s="22">
        <f>SUMIF('3YO Ineligible Payments'!E:E,A170,'3YO Ineligible Payments'!F:F)*-1</f>
        <v>0</v>
      </c>
      <c r="G170" s="21">
        <f>SUMIF('3 YO IEP'!A:A,A170,'3 YO IEP'!B:B)</f>
        <v>242324.48000000115</v>
      </c>
      <c r="H170" s="23">
        <f>SUMIF('4 YO -SDMonthly'!A:A,A170,'4 YO -SDMonthly'!AK:AK)</f>
        <v>1007161.1299999962</v>
      </c>
      <c r="I170" s="24">
        <f t="shared" si="0"/>
        <v>1249485.6099999973</v>
      </c>
      <c r="J170" s="25">
        <f t="shared" si="1"/>
        <v>4.7373743250299576</v>
      </c>
      <c r="K170" s="25">
        <f t="shared" si="2"/>
        <v>0.71052156326523075</v>
      </c>
      <c r="L170" s="22">
        <f t="shared" si="3"/>
        <v>0</v>
      </c>
      <c r="M170" s="26">
        <f>IFERROR(VLOOKUP(A170,'4 YO count'!A:AS,45,FALSE),0)</f>
        <v>193.54545454545453</v>
      </c>
      <c r="N170" s="18" t="str">
        <f>VLOOKUP(A170,Passthrough!A:H,8, FALSE)</f>
        <v>No</v>
      </c>
      <c r="O170" s="27">
        <f>SUMIF(Partner!A:A,A170,Partner!M:M)</f>
        <v>0</v>
      </c>
      <c r="P170" s="27">
        <f>SUMIF(Partner!A:A,A170,Partner!N:N)</f>
        <v>0</v>
      </c>
      <c r="Q170" s="28">
        <f>SUMIF(Partner!A:A,A170,Partner!O:O)</f>
        <v>0</v>
      </c>
      <c r="R170" s="29">
        <f t="shared" si="4"/>
        <v>1249485.6099999973</v>
      </c>
      <c r="S170" s="30">
        <f t="shared" si="9"/>
        <v>0</v>
      </c>
      <c r="T170" s="31"/>
      <c r="U170" s="32">
        <f t="shared" si="6"/>
        <v>0</v>
      </c>
      <c r="V170" s="33"/>
    </row>
    <row r="171" spans="1:22" ht="13.5" customHeight="1">
      <c r="A171" s="17">
        <v>3110</v>
      </c>
      <c r="B171" s="18" t="s">
        <v>195</v>
      </c>
      <c r="C171" s="19">
        <v>703248.03</v>
      </c>
      <c r="D171" s="20">
        <v>535375.92000000004</v>
      </c>
      <c r="E171" s="21">
        <f>VLOOKUP(A171,'3 YO attestation'!A:C,3, FALSE)</f>
        <v>158798.85</v>
      </c>
      <c r="F171" s="22">
        <f>SUMIF('3YO Ineligible Payments'!E:E,A171,'3YO Ineligible Payments'!F:F)*-1</f>
        <v>0</v>
      </c>
      <c r="G171" s="21">
        <f>SUMIF('3 YO IEP'!A:A,A171,'3 YO IEP'!B:B)</f>
        <v>97497.739999999671</v>
      </c>
      <c r="H171" s="23">
        <f>SUMIF('4 YO -SDMonthly'!A:A,A171,'4 YO -SDMonthly'!AK:AK)</f>
        <v>473053.41000000085</v>
      </c>
      <c r="I171" s="24">
        <f t="shared" si="0"/>
        <v>729350.00000000047</v>
      </c>
      <c r="J171" s="25">
        <f t="shared" si="1"/>
        <v>0.36231379252171148</v>
      </c>
      <c r="K171" s="25">
        <f t="shared" si="2"/>
        <v>3.7116307314789689E-2</v>
      </c>
      <c r="L171" s="22">
        <f t="shared" si="3"/>
        <v>0</v>
      </c>
      <c r="M171" s="26">
        <f>IFERROR(VLOOKUP(A171,'4 YO count'!A:AS,45,FALSE),0)</f>
        <v>91.36363636363636</v>
      </c>
      <c r="N171" s="18" t="str">
        <f>VLOOKUP(A171,Passthrough!A:H,8, FALSE)</f>
        <v>Yes</v>
      </c>
      <c r="O171" s="27">
        <f>SUMIF(Partner!A:A,A171,Partner!M:M)</f>
        <v>73973.279999999999</v>
      </c>
      <c r="P171" s="27">
        <f>SUMIF(Partner!A:A,A171,Partner!N:N)</f>
        <v>645925.21999999648</v>
      </c>
      <c r="Q171" s="28">
        <f>SUMIF(Partner!A:A,A171,Partner!O:O)</f>
        <v>0</v>
      </c>
      <c r="R171" s="29">
        <f t="shared" si="4"/>
        <v>655376.72000000044</v>
      </c>
      <c r="S171" s="30">
        <f t="shared" si="9"/>
        <v>0</v>
      </c>
      <c r="T171" s="31"/>
      <c r="U171" s="32">
        <f t="shared" si="6"/>
        <v>0</v>
      </c>
      <c r="V171" s="33"/>
    </row>
    <row r="172" spans="1:22" ht="13.5" customHeight="1">
      <c r="A172" s="17">
        <v>3120</v>
      </c>
      <c r="B172" s="18" t="s">
        <v>196</v>
      </c>
      <c r="C172" s="19">
        <v>4012997.17</v>
      </c>
      <c r="D172" s="20">
        <v>3072150.94</v>
      </c>
      <c r="E172" s="21">
        <f>VLOOKUP(A172,'3 YO attestation'!A:C,3, FALSE)</f>
        <v>653811.16</v>
      </c>
      <c r="F172" s="22">
        <f>SUMIF('3YO Ineligible Payments'!E:E,A172,'3YO Ineligible Payments'!F:F)*-1</f>
        <v>0</v>
      </c>
      <c r="G172" s="21">
        <f>SUMIF('3 YO IEP'!A:A,A172,'3 YO IEP'!B:B)</f>
        <v>478020.58999999892</v>
      </c>
      <c r="H172" s="23">
        <f>SUMIF('4 YO -SDMonthly'!A:A,A172,'4 YO -SDMonthly'!AK:AK)</f>
        <v>1636014.2599999907</v>
      </c>
      <c r="I172" s="24">
        <f t="shared" si="0"/>
        <v>2767846.0099999895</v>
      </c>
      <c r="J172" s="25">
        <f t="shared" si="1"/>
        <v>-9.9052727532980667E-2</v>
      </c>
      <c r="K172" s="25">
        <f t="shared" si="2"/>
        <v>-0.31027960082015466</v>
      </c>
      <c r="L172" s="22">
        <f t="shared" si="3"/>
        <v>304304.93000001041</v>
      </c>
      <c r="M172" s="26">
        <f>IFERROR(VLOOKUP(A172,'4 YO count'!A:AS,45,FALSE),0)</f>
        <v>213.38461538461539</v>
      </c>
      <c r="N172" s="18" t="str">
        <f>VLOOKUP(A172,Passthrough!A:H,8, FALSE)</f>
        <v>Yes</v>
      </c>
      <c r="O172" s="27">
        <f>SUMIF(Partner!A:A,A172,Partner!M:M)</f>
        <v>1547086.1</v>
      </c>
      <c r="P172" s="27">
        <f>SUMIF(Partner!A:A,A172,Partner!N:N)</f>
        <v>1309756.2000000055</v>
      </c>
      <c r="Q172" s="28">
        <f>SUMIF(Partner!A:A,A172,Partner!O:O)</f>
        <v>26498.840000001132</v>
      </c>
      <c r="R172" s="29">
        <f t="shared" si="4"/>
        <v>1220759.9099999894</v>
      </c>
      <c r="S172" s="30">
        <f t="shared" si="9"/>
        <v>0</v>
      </c>
      <c r="T172" s="31"/>
      <c r="U172" s="32">
        <f t="shared" si="6"/>
        <v>0</v>
      </c>
      <c r="V172" s="33"/>
    </row>
    <row r="173" spans="1:22" ht="13.5" customHeight="1">
      <c r="A173" s="17">
        <v>3130</v>
      </c>
      <c r="B173" s="18" t="s">
        <v>197</v>
      </c>
      <c r="C173" s="19">
        <v>397702.04</v>
      </c>
      <c r="D173" s="20">
        <v>317154.78999999998</v>
      </c>
      <c r="E173" s="21">
        <f>VLOOKUP(A173,'3 YO attestation'!A:C,3, FALSE)</f>
        <v>60409.62</v>
      </c>
      <c r="F173" s="22">
        <f>SUMIF('3YO Ineligible Payments'!E:E,A173,'3YO Ineligible Payments'!F:F)*-1</f>
        <v>-11358.960000000006</v>
      </c>
      <c r="G173" s="21">
        <f>SUMIF('3 YO IEP'!A:A,A173,'3 YO IEP'!B:B)</f>
        <v>22424.650000000023</v>
      </c>
      <c r="H173" s="23">
        <f>SUMIF('4 YO -SDMonthly'!A:A,A173,'4 YO -SDMonthly'!AK:AK)</f>
        <v>434549.56000000023</v>
      </c>
      <c r="I173" s="24">
        <f t="shared" si="0"/>
        <v>506024.87000000023</v>
      </c>
      <c r="J173" s="25">
        <f t="shared" si="1"/>
        <v>0.59551388140787742</v>
      </c>
      <c r="K173" s="25">
        <f t="shared" si="2"/>
        <v>0.27237182389107245</v>
      </c>
      <c r="L173" s="22">
        <f t="shared" si="3"/>
        <v>0</v>
      </c>
      <c r="M173" s="26">
        <f>IFERROR(VLOOKUP(A173,'4 YO count'!A:AS,45,FALSE),0)</f>
        <v>67.400000000000006</v>
      </c>
      <c r="N173" s="18" t="str">
        <f>VLOOKUP(A173,Passthrough!A:H,8, FALSE)</f>
        <v>No</v>
      </c>
      <c r="O173" s="27">
        <f>SUMIF(Partner!A:A,A173,Partner!M:M)</f>
        <v>0</v>
      </c>
      <c r="P173" s="27">
        <f>SUMIF(Partner!A:A,A173,Partner!N:N)</f>
        <v>0</v>
      </c>
      <c r="Q173" s="28">
        <f>SUMIF(Partner!A:A,A173,Partner!O:O)</f>
        <v>0</v>
      </c>
      <c r="R173" s="29">
        <f t="shared" si="4"/>
        <v>506024.87000000023</v>
      </c>
      <c r="S173" s="30">
        <f t="shared" si="9"/>
        <v>0</v>
      </c>
      <c r="T173" s="31"/>
      <c r="U173" s="32">
        <f t="shared" si="6"/>
        <v>0</v>
      </c>
      <c r="V173" s="33"/>
    </row>
    <row r="174" spans="1:22" ht="13.5" customHeight="1">
      <c r="A174" s="17">
        <v>3140</v>
      </c>
      <c r="B174" s="18" t="s">
        <v>198</v>
      </c>
      <c r="C174" s="19">
        <v>644391.9</v>
      </c>
      <c r="D174" s="20">
        <v>537800.76</v>
      </c>
      <c r="E174" s="21">
        <f>VLOOKUP(A174,'3 YO attestation'!A:C,3, FALSE)</f>
        <v>111435.92</v>
      </c>
      <c r="F174" s="22">
        <f>SUMIF('3YO Ineligible Payments'!E:E,A174,'3YO Ineligible Payments'!F:F)*-1</f>
        <v>0</v>
      </c>
      <c r="G174" s="21">
        <f>SUMIF('3 YO IEP'!A:A,A174,'3 YO IEP'!B:B)</f>
        <v>59634.540000000095</v>
      </c>
      <c r="H174" s="23">
        <f>SUMIF('4 YO -SDMonthly'!A:A,A174,'4 YO -SDMonthly'!AK:AK)</f>
        <v>676331.46000000054</v>
      </c>
      <c r="I174" s="24">
        <f t="shared" si="0"/>
        <v>847401.92000000062</v>
      </c>
      <c r="J174" s="25">
        <f t="shared" si="1"/>
        <v>0.57568003436811921</v>
      </c>
      <c r="K174" s="25">
        <f t="shared" si="2"/>
        <v>0.31504123500000636</v>
      </c>
      <c r="L174" s="22">
        <f t="shared" si="3"/>
        <v>0</v>
      </c>
      <c r="M174" s="26">
        <f>IFERROR(VLOOKUP(A174,'4 YO count'!A:AS,45,FALSE),0)</f>
        <v>130.36363636363637</v>
      </c>
      <c r="N174" s="18" t="str">
        <f>VLOOKUP(A174,Passthrough!A:H,8, FALSE)</f>
        <v>No</v>
      </c>
      <c r="O174" s="27">
        <f>SUMIF(Partner!A:A,A174,Partner!M:M)</f>
        <v>0</v>
      </c>
      <c r="P174" s="27">
        <f>SUMIF(Partner!A:A,A174,Partner!N:N)</f>
        <v>0</v>
      </c>
      <c r="Q174" s="28">
        <f>SUMIF(Partner!A:A,A174,Partner!O:O)</f>
        <v>0</v>
      </c>
      <c r="R174" s="29">
        <f t="shared" si="4"/>
        <v>847401.92000000062</v>
      </c>
      <c r="S174" s="30">
        <f t="shared" si="9"/>
        <v>0</v>
      </c>
      <c r="T174" s="31"/>
      <c r="U174" s="32">
        <f t="shared" si="6"/>
        <v>0</v>
      </c>
      <c r="V174" s="33"/>
    </row>
    <row r="175" spans="1:22" ht="13.5" customHeight="1">
      <c r="A175" s="17">
        <v>3145</v>
      </c>
      <c r="B175" s="18" t="s">
        <v>199</v>
      </c>
      <c r="C175" s="19">
        <v>305290.82</v>
      </c>
      <c r="D175" s="20">
        <v>266523.74</v>
      </c>
      <c r="E175" s="21">
        <f>VLOOKUP(A175,'3 YO attestation'!A:C,3, FALSE)</f>
        <v>87225.66</v>
      </c>
      <c r="F175" s="22">
        <f>SUMIF('3YO Ineligible Payments'!E:E,A175,'3YO Ineligible Payments'!F:F)*-1</f>
        <v>0</v>
      </c>
      <c r="G175" s="21">
        <f>SUMIF('3 YO IEP'!A:A,A175,'3 YO IEP'!B:B)+8519.22</f>
        <v>13725.41</v>
      </c>
      <c r="H175" s="23">
        <f>SUMIF('4 YO -SDMonthly'!A:A,A175,'4 YO -SDMonthly'!AK:AK)</f>
        <v>0</v>
      </c>
      <c r="I175" s="24">
        <f t="shared" si="0"/>
        <v>100951.07</v>
      </c>
      <c r="J175" s="25">
        <f t="shared" si="1"/>
        <v>-0.62123047650464458</v>
      </c>
      <c r="K175" s="25">
        <f t="shared" si="2"/>
        <v>-0.66932818353332735</v>
      </c>
      <c r="L175" s="22">
        <f t="shared" si="3"/>
        <v>165572.66999999998</v>
      </c>
      <c r="M175" s="26">
        <f>IFERROR(VLOOKUP(A175,'4 YO count'!A:AS,45,FALSE),0)</f>
        <v>0</v>
      </c>
      <c r="N175" s="18" t="str">
        <f>VLOOKUP(A175,Passthrough!A:H,8, FALSE)</f>
        <v>Yes</v>
      </c>
      <c r="O175" s="27">
        <f>SUMIF(Partner!A:A,A175,Partner!M:M)</f>
        <v>173919.14</v>
      </c>
      <c r="P175" s="27">
        <f>SUMIF(Partner!A:A,A175,Partner!N:N)</f>
        <v>350687.67999999679</v>
      </c>
      <c r="Q175" s="28">
        <f>SUMIF(Partner!A:A,A175,Partner!O:O)</f>
        <v>0</v>
      </c>
      <c r="R175" s="29">
        <f t="shared" si="4"/>
        <v>0</v>
      </c>
      <c r="S175" s="30">
        <f t="shared" si="9"/>
        <v>0</v>
      </c>
      <c r="T175" s="31"/>
      <c r="U175" s="35">
        <f t="shared" si="6"/>
        <v>30420.609999999986</v>
      </c>
      <c r="V175" s="34"/>
    </row>
    <row r="176" spans="1:22" ht="13.5" customHeight="1">
      <c r="A176" s="17">
        <v>3146</v>
      </c>
      <c r="B176" s="18" t="s">
        <v>200</v>
      </c>
      <c r="C176" s="19">
        <v>100577.02</v>
      </c>
      <c r="D176" s="20">
        <v>58669.93</v>
      </c>
      <c r="E176" s="21">
        <f>VLOOKUP(A176,'3 YO attestation'!A:C,3, FALSE)</f>
        <v>0</v>
      </c>
      <c r="F176" s="22">
        <f>SUMIF('3YO Ineligible Payments'!E:E,A176,'3YO Ineligible Payments'!F:F)*-1</f>
        <v>0</v>
      </c>
      <c r="G176" s="21">
        <f>SUMIF('3 YO IEP'!A:A,A176,'3 YO IEP'!B:B)</f>
        <v>0</v>
      </c>
      <c r="H176" s="23">
        <f>SUMIF('4 YO -SDMonthly'!A:A,A176,'4 YO -SDMonthly'!AK:AK)</f>
        <v>81069.540000000023</v>
      </c>
      <c r="I176" s="24">
        <f t="shared" si="0"/>
        <v>81069.540000000023</v>
      </c>
      <c r="J176" s="25">
        <f t="shared" si="1"/>
        <v>0.38179029700563855</v>
      </c>
      <c r="K176" s="25">
        <f t="shared" si="2"/>
        <v>-0.19395563718233033</v>
      </c>
      <c r="L176" s="22">
        <f t="shared" si="3"/>
        <v>0</v>
      </c>
      <c r="M176" s="26">
        <f>IFERROR(VLOOKUP(A176,'4 YO count'!A:AS,45,FALSE),0)</f>
        <v>13.4</v>
      </c>
      <c r="N176" s="18" t="str">
        <f>VLOOKUP(A176,Passthrough!A:H,8, FALSE)</f>
        <v>No</v>
      </c>
      <c r="O176" s="27">
        <f>SUMIF(Partner!A:A,A176,Partner!M:M)</f>
        <v>0</v>
      </c>
      <c r="P176" s="27">
        <f>SUMIF(Partner!A:A,A176,Partner!N:N)</f>
        <v>0</v>
      </c>
      <c r="Q176" s="28">
        <f>SUMIF(Partner!A:A,A176,Partner!O:O)</f>
        <v>0</v>
      </c>
      <c r="R176" s="29">
        <f t="shared" si="4"/>
        <v>81069.540000000023</v>
      </c>
      <c r="S176" s="30">
        <f t="shared" si="9"/>
        <v>0</v>
      </c>
      <c r="T176" s="31"/>
      <c r="U176" s="35">
        <f t="shared" si="6"/>
        <v>19507.479999999981</v>
      </c>
      <c r="V176" s="33"/>
    </row>
    <row r="177" spans="1:22" ht="13.5" customHeight="1">
      <c r="A177" s="17">
        <v>3147</v>
      </c>
      <c r="B177" s="18" t="s">
        <v>201</v>
      </c>
      <c r="C177" s="19">
        <v>82347.960000000006</v>
      </c>
      <c r="D177" s="20">
        <v>67375.600000000006</v>
      </c>
      <c r="E177" s="21">
        <f>VLOOKUP(A177,'3 YO attestation'!A:C,3, FALSE)</f>
        <v>0</v>
      </c>
      <c r="F177" s="22">
        <f>SUMIF('3YO Ineligible Payments'!E:E,A177,'3YO Ineligible Payments'!F:F)*-1</f>
        <v>0</v>
      </c>
      <c r="G177" s="21">
        <f>SUMIF('3 YO IEP'!A:A,A177,'3 YO IEP'!B:B)</f>
        <v>0</v>
      </c>
      <c r="H177" s="23">
        <f>SUMIF('4 YO -SDMonthly'!A:A,A177,'4 YO -SDMonthly'!AK:AK)</f>
        <v>39507.669999999991</v>
      </c>
      <c r="I177" s="24">
        <f t="shared" si="0"/>
        <v>39507.669999999991</v>
      </c>
      <c r="J177" s="25">
        <f t="shared" si="1"/>
        <v>-0.41362050950195639</v>
      </c>
      <c r="K177" s="25">
        <f t="shared" si="2"/>
        <v>-0.52023498821343006</v>
      </c>
      <c r="L177" s="22">
        <f t="shared" si="3"/>
        <v>27867.930000000015</v>
      </c>
      <c r="M177" s="26">
        <f>IFERROR(VLOOKUP(A177,'4 YO count'!A:AS,45,FALSE),0)</f>
        <v>9.6</v>
      </c>
      <c r="N177" s="18" t="str">
        <f>VLOOKUP(A177,Passthrough!A:H,8, FALSE)</f>
        <v>No</v>
      </c>
      <c r="O177" s="27">
        <f>SUMIF(Partner!A:A,A177,Partner!M:M)</f>
        <v>0</v>
      </c>
      <c r="P177" s="27">
        <f>SUMIF(Partner!A:A,A177,Partner!N:N)</f>
        <v>0</v>
      </c>
      <c r="Q177" s="28">
        <f>SUMIF(Partner!A:A,A177,Partner!O:O)</f>
        <v>0</v>
      </c>
      <c r="R177" s="29">
        <f t="shared" si="4"/>
        <v>39507.669999999991</v>
      </c>
      <c r="S177" s="30">
        <f t="shared" si="9"/>
        <v>27867.930000000015</v>
      </c>
      <c r="T177" s="31"/>
      <c r="U177" s="35">
        <f t="shared" si="6"/>
        <v>14972.36</v>
      </c>
      <c r="V177" s="33"/>
    </row>
    <row r="178" spans="1:22" ht="13.5" customHeight="1">
      <c r="A178" s="17">
        <v>3148</v>
      </c>
      <c r="B178" s="18" t="s">
        <v>202</v>
      </c>
      <c r="C178" s="19">
        <v>20334.62</v>
      </c>
      <c r="D178" s="20">
        <v>20334.62</v>
      </c>
      <c r="E178" s="21">
        <f>VLOOKUP(A178,'3 YO attestation'!A:C,3, FALSE)</f>
        <v>10164.25</v>
      </c>
      <c r="F178" s="22">
        <f>SUMIF('3YO Ineligible Payments'!E:E,A178,'3YO Ineligible Payments'!F:F)*-1</f>
        <v>0</v>
      </c>
      <c r="G178" s="21">
        <f>SUMIF('3 YO IEP'!A:A,A178,'3 YO IEP'!B:B)</f>
        <v>4732.9000000000005</v>
      </c>
      <c r="H178" s="23">
        <f>SUMIF('4 YO -SDMonthly'!A:A,A178,'4 YO -SDMonthly'!AK:AK)</f>
        <v>14198.700000000004</v>
      </c>
      <c r="I178" s="24">
        <f t="shared" si="0"/>
        <v>29095.850000000006</v>
      </c>
      <c r="J178" s="25">
        <f t="shared" si="1"/>
        <v>0.43085290012795946</v>
      </c>
      <c r="K178" s="25">
        <f t="shared" si="2"/>
        <v>0.43085290012795946</v>
      </c>
      <c r="L178" s="22">
        <f t="shared" si="3"/>
        <v>0</v>
      </c>
      <c r="M178" s="26">
        <f>IFERROR(VLOOKUP(A178,'4 YO count'!A:AS,45,FALSE),0)</f>
        <v>3</v>
      </c>
      <c r="N178" s="18" t="str">
        <f>VLOOKUP(A178,Passthrough!A:H,8, FALSE)</f>
        <v>No</v>
      </c>
      <c r="O178" s="27">
        <f>SUMIF(Partner!A:A,A178,Partner!M:M)</f>
        <v>0</v>
      </c>
      <c r="P178" s="27">
        <f>SUMIF(Partner!A:A,A178,Partner!N:N)</f>
        <v>0</v>
      </c>
      <c r="Q178" s="28">
        <f>SUMIF(Partner!A:A,A178,Partner!O:O)</f>
        <v>0</v>
      </c>
      <c r="R178" s="29">
        <f t="shared" si="4"/>
        <v>29095.850000000006</v>
      </c>
      <c r="S178" s="30">
        <f t="shared" si="9"/>
        <v>0</v>
      </c>
      <c r="T178" s="31"/>
      <c r="U178" s="32">
        <f t="shared" si="6"/>
        <v>0</v>
      </c>
      <c r="V178" s="33"/>
    </row>
    <row r="179" spans="1:22" ht="13.5" customHeight="1">
      <c r="A179" s="17">
        <v>3200</v>
      </c>
      <c r="B179" s="18" t="s">
        <v>203</v>
      </c>
      <c r="C179" s="19">
        <v>282158.53000000003</v>
      </c>
      <c r="D179" s="20">
        <v>170359.87</v>
      </c>
      <c r="E179" s="21">
        <f>VLOOKUP(A179,'3 YO attestation'!A:C,3, FALSE)</f>
        <v>31942.38</v>
      </c>
      <c r="F179" s="22">
        <f>SUMIF('3YO Ineligible Payments'!E:E,A179,'3YO Ineligible Payments'!F:F)*-1</f>
        <v>0</v>
      </c>
      <c r="G179" s="21">
        <f>SUMIF('3 YO IEP'!A:A,A179,'3 YO IEP'!B:B)</f>
        <v>42045.060000000027</v>
      </c>
      <c r="H179" s="23">
        <f>SUMIF('4 YO -SDMonthly'!A:A,A179,'4 YO -SDMonthly'!AK:AK)</f>
        <v>237976.23000000013</v>
      </c>
      <c r="I179" s="24">
        <f t="shared" si="0"/>
        <v>311963.67000000016</v>
      </c>
      <c r="J179" s="25">
        <f t="shared" si="1"/>
        <v>0.83120396839936639</v>
      </c>
      <c r="K179" s="25">
        <f t="shared" si="2"/>
        <v>0.10563260306183239</v>
      </c>
      <c r="L179" s="22">
        <f t="shared" si="3"/>
        <v>0</v>
      </c>
      <c r="M179" s="26">
        <f>IFERROR(VLOOKUP(A179,'4 YO count'!A:AS,45,FALSE),0)</f>
        <v>39.9</v>
      </c>
      <c r="N179" s="18" t="str">
        <f>VLOOKUP(A179,Passthrough!A:H,8, FALSE)</f>
        <v>No</v>
      </c>
      <c r="O179" s="27">
        <f>SUMIF(Partner!A:A,A179,Partner!M:M)</f>
        <v>0</v>
      </c>
      <c r="P179" s="27">
        <f>SUMIF(Partner!A:A,A179,Partner!N:N)</f>
        <v>0</v>
      </c>
      <c r="Q179" s="28">
        <f>SUMIF(Partner!A:A,A179,Partner!O:O)</f>
        <v>0</v>
      </c>
      <c r="R179" s="29">
        <f t="shared" si="4"/>
        <v>311963.67000000016</v>
      </c>
      <c r="S179" s="30">
        <f t="shared" si="9"/>
        <v>0</v>
      </c>
      <c r="T179" s="31"/>
      <c r="U179" s="32">
        <f t="shared" si="6"/>
        <v>0</v>
      </c>
      <c r="V179" s="33"/>
    </row>
    <row r="180" spans="1:22" ht="13.5" customHeight="1">
      <c r="A180" s="17">
        <v>3210</v>
      </c>
      <c r="B180" s="18" t="s">
        <v>204</v>
      </c>
      <c r="C180" s="19">
        <v>261877.53</v>
      </c>
      <c r="D180" s="20">
        <v>159180.46</v>
      </c>
      <c r="E180" s="21">
        <f>VLOOKUP(A180,'3 YO attestation'!A:C,3, FALSE)</f>
        <v>20539.36</v>
      </c>
      <c r="F180" s="22">
        <f>SUMIF('3YO Ineligible Payments'!E:E,A180,'3YO Ineligible Payments'!F:F)*-1</f>
        <v>0</v>
      </c>
      <c r="G180" s="21">
        <f>SUMIF('3 YO IEP'!A:A,A180,'3 YO IEP'!B:B)</f>
        <v>28071.359999999997</v>
      </c>
      <c r="H180" s="23">
        <f>SUMIF('4 YO -SDMonthly'!A:A,A180,'4 YO -SDMonthly'!AK:AK)</f>
        <v>217683.45</v>
      </c>
      <c r="I180" s="24">
        <f t="shared" si="0"/>
        <v>266294.17000000004</v>
      </c>
      <c r="J180" s="25">
        <f t="shared" si="1"/>
        <v>0.6729074033332989</v>
      </c>
      <c r="K180" s="25">
        <f t="shared" si="2"/>
        <v>1.6865288136786852E-2</v>
      </c>
      <c r="L180" s="22">
        <f t="shared" si="3"/>
        <v>0</v>
      </c>
      <c r="M180" s="26">
        <f>IFERROR(VLOOKUP(A180,'4 YO count'!A:AS,45,FALSE),0)</f>
        <v>38</v>
      </c>
      <c r="N180" s="18" t="str">
        <f>VLOOKUP(A180,Passthrough!A:H,8, FALSE)</f>
        <v>Yes</v>
      </c>
      <c r="O180" s="27">
        <f>SUMIF(Partner!A:A,A180,Partner!M:M)</f>
        <v>20540</v>
      </c>
      <c r="P180" s="27">
        <f>SUMIF(Partner!A:A,A180,Partner!N:N)</f>
        <v>80546.319999999876</v>
      </c>
      <c r="Q180" s="28">
        <f>SUMIF(Partner!A:A,A180,Partner!O:O)</f>
        <v>0</v>
      </c>
      <c r="R180" s="29">
        <f t="shared" si="4"/>
        <v>245754.17000000004</v>
      </c>
      <c r="S180" s="30">
        <f t="shared" si="9"/>
        <v>0</v>
      </c>
      <c r="T180" s="31"/>
      <c r="U180" s="32">
        <f t="shared" si="6"/>
        <v>0</v>
      </c>
      <c r="V180" s="33"/>
    </row>
    <row r="181" spans="1:22" ht="13.5" customHeight="1">
      <c r="A181" s="17">
        <v>3220</v>
      </c>
      <c r="B181" s="18" t="s">
        <v>205</v>
      </c>
      <c r="C181" s="19">
        <v>106054.6</v>
      </c>
      <c r="D181" s="20">
        <v>89738.51</v>
      </c>
      <c r="E181" s="21">
        <f>VLOOKUP(A181,'3 YO attestation'!A:C,3, FALSE)</f>
        <v>40790.129999999997</v>
      </c>
      <c r="F181" s="22">
        <f>SUMIF('3YO Ineligible Payments'!E:E,A181,'3YO Ineligible Payments'!F:F)*-1</f>
        <v>0</v>
      </c>
      <c r="G181" s="21">
        <f>SUMIF('3 YO IEP'!A:A,A181,'3 YO IEP'!B:B)</f>
        <v>3941.6999999999994</v>
      </c>
      <c r="H181" s="23">
        <f>SUMIF('4 YO -SDMonthly'!A:A,A181,'4 YO -SDMonthly'!AK:AK)</f>
        <v>28247.520000000004</v>
      </c>
      <c r="I181" s="24">
        <f t="shared" si="0"/>
        <v>72979.350000000006</v>
      </c>
      <c r="J181" s="25">
        <f t="shared" si="1"/>
        <v>-0.1867554966089808</v>
      </c>
      <c r="K181" s="25">
        <f t="shared" si="2"/>
        <v>-0.31187001789644203</v>
      </c>
      <c r="L181" s="22">
        <f t="shared" si="3"/>
        <v>16759.159999999989</v>
      </c>
      <c r="M181" s="26">
        <f>IFERROR(VLOOKUP(A181,'4 YO count'!A:AS,45,FALSE),0)</f>
        <v>12.5</v>
      </c>
      <c r="N181" s="18" t="str">
        <f>VLOOKUP(A181,Passthrough!A:H,8, FALSE)</f>
        <v>No</v>
      </c>
      <c r="O181" s="27">
        <f>SUMIF(Partner!A:A,A181,Partner!M:M)</f>
        <v>0</v>
      </c>
      <c r="P181" s="27">
        <f>SUMIF(Partner!A:A,A181,Partner!N:N)</f>
        <v>0</v>
      </c>
      <c r="Q181" s="28">
        <f>SUMIF(Partner!A:A,A181,Partner!O:O)</f>
        <v>0</v>
      </c>
      <c r="R181" s="29">
        <f t="shared" si="4"/>
        <v>72979.350000000006</v>
      </c>
      <c r="S181" s="30">
        <f t="shared" si="9"/>
        <v>16759.159999999989</v>
      </c>
      <c r="T181" s="31"/>
      <c r="U181" s="35">
        <f t="shared" si="6"/>
        <v>16316.090000000011</v>
      </c>
      <c r="V181" s="33"/>
    </row>
    <row r="182" spans="1:22" ht="13.5" customHeight="1">
      <c r="A182" s="17">
        <v>3230</v>
      </c>
      <c r="B182" s="18" t="s">
        <v>206</v>
      </c>
      <c r="C182" s="19">
        <v>51665.78</v>
      </c>
      <c r="D182" s="38">
        <v>41332.620000000003</v>
      </c>
      <c r="E182" s="21">
        <f>VLOOKUP(A182,'3 YO attestation'!A:C,3, FALSE)</f>
        <v>20666.25</v>
      </c>
      <c r="F182" s="22">
        <f>SUMIF('3YO Ineligible Payments'!E:E,A182,'3YO Ineligible Payments'!F:F)*-1</f>
        <v>0</v>
      </c>
      <c r="G182" s="21">
        <f>SUMIF('3 YO IEP'!A:A,A182,'3 YO IEP'!B:B)</f>
        <v>0</v>
      </c>
      <c r="H182" s="23">
        <f>SUMIF('4 YO -SDMonthly'!A:A,A182,'4 YO -SDMonthly'!AK:AK)</f>
        <v>33483.100000000006</v>
      </c>
      <c r="I182" s="24">
        <f t="shared" si="0"/>
        <v>54149.350000000006</v>
      </c>
      <c r="J182" s="25">
        <f t="shared" si="1"/>
        <v>0.3100875289299348</v>
      </c>
      <c r="K182" s="25">
        <f t="shared" si="2"/>
        <v>4.806992171607604E-2</v>
      </c>
      <c r="L182" s="22">
        <f t="shared" si="3"/>
        <v>0</v>
      </c>
      <c r="M182" s="26">
        <f>IFERROR(VLOOKUP(A182,'4 YO count'!A:AS,45,FALSE),0)</f>
        <v>5.3</v>
      </c>
      <c r="N182" s="18" t="str">
        <f>VLOOKUP(A182,Passthrough!A:H,8, FALSE)</f>
        <v>No</v>
      </c>
      <c r="O182" s="27">
        <f>SUMIF(Partner!A:A,A182,Partner!M:M)</f>
        <v>0</v>
      </c>
      <c r="P182" s="27">
        <f>SUMIF(Partner!A:A,A182,Partner!N:N)</f>
        <v>0</v>
      </c>
      <c r="Q182" s="28">
        <f>SUMIF(Partner!A:A,A182,Partner!O:O)</f>
        <v>0</v>
      </c>
      <c r="R182" s="29">
        <f t="shared" si="4"/>
        <v>54149.350000000006</v>
      </c>
      <c r="S182" s="30">
        <f t="shared" si="9"/>
        <v>0</v>
      </c>
      <c r="T182" s="31"/>
      <c r="U182" s="32">
        <f t="shared" si="6"/>
        <v>0</v>
      </c>
      <c r="V182" s="33"/>
    </row>
    <row r="183" spans="1:22" ht="13.5" customHeight="1">
      <c r="A183" s="17">
        <v>8001</v>
      </c>
      <c r="B183" s="18"/>
      <c r="C183" s="39"/>
      <c r="D183" s="38"/>
      <c r="E183" s="21"/>
      <c r="F183" s="21"/>
      <c r="G183" s="21"/>
      <c r="H183" s="23"/>
      <c r="I183" s="24"/>
      <c r="J183" s="25"/>
      <c r="K183" s="25"/>
      <c r="L183" s="22"/>
      <c r="M183" s="40"/>
      <c r="N183" s="18"/>
      <c r="O183" s="27"/>
      <c r="P183" s="27"/>
      <c r="Q183" s="28"/>
      <c r="R183" s="27"/>
      <c r="S183" s="30"/>
      <c r="T183" s="31"/>
      <c r="U183" s="32"/>
      <c r="V183" s="33"/>
    </row>
    <row r="184" spans="1:22" ht="13.5" customHeight="1">
      <c r="A184" s="17">
        <v>9035</v>
      </c>
      <c r="B184" s="18"/>
      <c r="C184" s="39"/>
      <c r="D184" s="38"/>
      <c r="E184" s="21"/>
      <c r="F184" s="21"/>
      <c r="G184" s="21"/>
      <c r="H184" s="23"/>
      <c r="I184" s="24"/>
      <c r="J184" s="25"/>
      <c r="K184" s="25"/>
      <c r="L184" s="22"/>
      <c r="M184" s="40"/>
      <c r="N184" s="18"/>
      <c r="O184" s="27"/>
      <c r="P184" s="27"/>
      <c r="Q184" s="28"/>
      <c r="R184" s="27"/>
      <c r="S184" s="30"/>
      <c r="T184" s="31"/>
      <c r="U184" s="32"/>
      <c r="V184" s="33"/>
    </row>
    <row r="185" spans="1:22" ht="13.5" customHeight="1">
      <c r="A185" s="17">
        <v>9050</v>
      </c>
      <c r="B185" s="18"/>
      <c r="C185" s="39"/>
      <c r="D185" s="38"/>
      <c r="E185" s="21"/>
      <c r="F185" s="21"/>
      <c r="G185" s="21"/>
      <c r="H185" s="23"/>
      <c r="I185" s="24"/>
      <c r="J185" s="25"/>
      <c r="K185" s="25"/>
      <c r="L185" s="22"/>
      <c r="M185" s="40"/>
      <c r="N185" s="18"/>
      <c r="O185" s="27"/>
      <c r="P185" s="27"/>
      <c r="Q185" s="28"/>
      <c r="R185" s="27"/>
      <c r="S185" s="30"/>
      <c r="T185" s="31"/>
      <c r="U185" s="32"/>
      <c r="V185" s="33"/>
    </row>
    <row r="186" spans="1:22" ht="13.5" customHeight="1">
      <c r="A186" s="17">
        <v>9130</v>
      </c>
      <c r="B186" s="18"/>
      <c r="C186" s="39"/>
      <c r="D186" s="38"/>
      <c r="E186" s="21"/>
      <c r="F186" s="21"/>
      <c r="G186" s="21"/>
      <c r="H186" s="23"/>
      <c r="I186" s="24"/>
      <c r="J186" s="25"/>
      <c r="K186" s="25"/>
      <c r="L186" s="22"/>
      <c r="M186" s="40"/>
      <c r="N186" s="18"/>
      <c r="O186" s="27"/>
      <c r="P186" s="27"/>
      <c r="Q186" s="28"/>
      <c r="R186" s="27"/>
      <c r="S186" s="30"/>
      <c r="T186" s="31"/>
      <c r="U186" s="32"/>
      <c r="V186" s="33"/>
    </row>
    <row r="187" spans="1:22" ht="13.5" customHeight="1">
      <c r="A187" s="17">
        <v>9170</v>
      </c>
      <c r="B187" s="18"/>
      <c r="C187" s="39"/>
      <c r="D187" s="38"/>
      <c r="E187" s="21"/>
      <c r="F187" s="21"/>
      <c r="G187" s="21"/>
      <c r="H187" s="23"/>
      <c r="I187" s="24"/>
      <c r="J187" s="25"/>
      <c r="K187" s="25"/>
      <c r="L187" s="22"/>
      <c r="M187" s="40"/>
      <c r="N187" s="18"/>
      <c r="O187" s="27"/>
      <c r="P187" s="27"/>
      <c r="Q187" s="28"/>
      <c r="R187" s="27"/>
      <c r="S187" s="30"/>
      <c r="T187" s="31"/>
      <c r="U187" s="32"/>
      <c r="V187" s="33"/>
    </row>
    <row r="188" spans="1:22" ht="13.5" customHeight="1">
      <c r="A188" s="17">
        <v>9175</v>
      </c>
      <c r="B188" s="18"/>
      <c r="C188" s="39"/>
      <c r="D188" s="38"/>
      <c r="E188" s="21"/>
      <c r="F188" s="21"/>
      <c r="G188" s="21"/>
      <c r="H188" s="23"/>
      <c r="I188" s="24"/>
      <c r="J188" s="25"/>
      <c r="K188" s="25"/>
      <c r="L188" s="22"/>
      <c r="M188" s="40"/>
      <c r="N188" s="18"/>
      <c r="O188" s="27"/>
      <c r="P188" s="27"/>
      <c r="Q188" s="28"/>
      <c r="R188" s="27"/>
      <c r="S188" s="30"/>
      <c r="T188" s="31"/>
      <c r="U188" s="32"/>
      <c r="V188" s="33"/>
    </row>
    <row r="189" spans="1:22" ht="13.5" customHeight="1">
      <c r="A189" s="41" t="s">
        <v>207</v>
      </c>
      <c r="B189" s="41"/>
      <c r="C189" s="42">
        <f t="shared" ref="C189:I189" si="10">SUM(C5:C188)</f>
        <v>176050417.73999995</v>
      </c>
      <c r="D189" s="43">
        <f t="shared" si="10"/>
        <v>137806875.04000008</v>
      </c>
      <c r="E189" s="44">
        <f t="shared" si="10"/>
        <v>38722303.339999981</v>
      </c>
      <c r="F189" s="45">
        <f t="shared" si="10"/>
        <v>-285510.44999999984</v>
      </c>
      <c r="G189" s="44">
        <f t="shared" si="10"/>
        <v>22761608.639999602</v>
      </c>
      <c r="H189" s="44">
        <f t="shared" si="10"/>
        <v>130666190.58999912</v>
      </c>
      <c r="I189" s="44">
        <f t="shared" si="10"/>
        <v>191864592.1199986</v>
      </c>
      <c r="J189" s="46">
        <f t="shared" ref="J189:K189" si="11">AVERAGE(J4:J188)</f>
        <v>0.40901440889304536</v>
      </c>
      <c r="K189" s="46">
        <f t="shared" si="11"/>
        <v>3.6278697350263477E-2</v>
      </c>
      <c r="L189" s="44">
        <f t="shared" ref="L189:M189" si="12">SUM(L5:L188)</f>
        <v>8416155.1400000136</v>
      </c>
      <c r="M189" s="47">
        <f t="shared" si="12"/>
        <v>17024.924560406915</v>
      </c>
      <c r="N189" s="41"/>
      <c r="O189" s="48">
        <f t="shared" ref="O189:S189" si="13">SUM(O5:O188)</f>
        <v>17210739.570000004</v>
      </c>
      <c r="P189" s="48">
        <f t="shared" si="13"/>
        <v>19245665.850000005</v>
      </c>
      <c r="Q189" s="49">
        <f t="shared" si="13"/>
        <v>4308914.2500000056</v>
      </c>
      <c r="R189" s="48">
        <f t="shared" si="13"/>
        <v>177045113.32999867</v>
      </c>
      <c r="S189" s="50">
        <f t="shared" si="13"/>
        <v>2715881.0700000017</v>
      </c>
      <c r="T189" s="51"/>
      <c r="U189" s="52">
        <f>SUM(U5:U188)</f>
        <v>2767108.4099999922</v>
      </c>
      <c r="V189" s="33"/>
    </row>
    <row r="190" spans="1:22" ht="13.5" customHeight="1">
      <c r="A190" s="33"/>
      <c r="B190" s="33"/>
      <c r="C190" s="53"/>
      <c r="D190" s="53"/>
      <c r="E190" s="53"/>
      <c r="F190" s="33"/>
      <c r="G190" s="33"/>
      <c r="H190" s="33"/>
      <c r="I190" s="33"/>
      <c r="J190" s="33"/>
      <c r="K190" s="33"/>
      <c r="L190" s="33"/>
      <c r="M190" s="33"/>
      <c r="N190" s="33"/>
      <c r="O190" s="53"/>
      <c r="P190" s="33"/>
      <c r="Q190" s="53"/>
      <c r="R190" s="54" t="s">
        <v>208</v>
      </c>
      <c r="S190" s="55">
        <f>S189+Q189</f>
        <v>7024795.3200000077</v>
      </c>
      <c r="T190" s="31"/>
      <c r="U190" s="52">
        <f>U189+S189</f>
        <v>5482989.4799999939</v>
      </c>
      <c r="V190" s="52" t="s">
        <v>209</v>
      </c>
    </row>
  </sheetData>
  <autoFilter ref="A4:U190" xr:uid="{00000000-0009-0000-0000-000000000000}"/>
  <mergeCells count="3">
    <mergeCell ref="S1:T1"/>
    <mergeCell ref="S2:T2"/>
    <mergeCell ref="S3:T3"/>
  </mergeCells>
  <conditionalFormatting sqref="F1:F182">
    <cfRule type="cellIs" dxfId="1" priority="1" operator="lessThan">
      <formula>-1</formula>
    </cfRule>
  </conditionalFormatting>
  <conditionalFormatting sqref="M5:M182">
    <cfRule type="cellIs" dxfId="0" priority="2" operator="equal">
      <formula>0</formula>
    </cfRule>
  </conditionalFormatting>
  <pageMargins left="0.7" right="0.7" top="0.75" bottom="0.75" header="0" footer="0"/>
  <pageSetup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161"/>
  <sheetViews>
    <sheetView workbookViewId="0"/>
  </sheetViews>
  <sheetFormatPr defaultColWidth="11.25" defaultRowHeight="15" customHeight="1"/>
  <cols>
    <col min="1" max="1" width="14.75" customWidth="1"/>
    <col min="2" max="2" width="15.33203125" customWidth="1"/>
    <col min="3" max="4" width="8.08203125" customWidth="1"/>
    <col min="5" max="7" width="9.08203125" customWidth="1"/>
    <col min="8" max="8" width="8.08203125" customWidth="1"/>
    <col min="9" max="11" width="9.08203125" customWidth="1"/>
    <col min="12" max="15" width="10.08203125" customWidth="1"/>
    <col min="16" max="16" width="9.08203125" customWidth="1"/>
    <col min="17" max="20" width="10.08203125" customWidth="1"/>
    <col min="21" max="21" width="9.08203125" customWidth="1"/>
    <col min="22" max="23" width="10.08203125" customWidth="1"/>
    <col min="24" max="24" width="8.08203125" customWidth="1"/>
    <col min="25" max="25" width="9.08203125" customWidth="1"/>
    <col min="26" max="26" width="8.08203125" customWidth="1"/>
    <col min="27" max="28" width="9.08203125" customWidth="1"/>
    <col min="29" max="30" width="8.08203125" customWidth="1"/>
    <col min="31" max="31" width="9.08203125" customWidth="1"/>
    <col min="32" max="33" width="8.08203125" customWidth="1"/>
    <col min="34" max="35" width="9.08203125" customWidth="1"/>
    <col min="36" max="36" width="8.08203125" customWidth="1"/>
    <col min="37" max="40" width="9.08203125" customWidth="1"/>
    <col min="41" max="42" width="8.08203125" customWidth="1"/>
    <col min="43" max="43" width="9.08203125" customWidth="1"/>
    <col min="44" max="44" width="10.33203125" customWidth="1"/>
    <col min="45" max="45" width="8.58203125" customWidth="1"/>
  </cols>
  <sheetData>
    <row r="1" spans="1:45" ht="15.75" customHeight="1">
      <c r="A1" s="57" t="s">
        <v>227</v>
      </c>
      <c r="B1" s="57" t="s">
        <v>215</v>
      </c>
    </row>
    <row r="2" spans="1:45" ht="15.75" customHeight="1"/>
    <row r="3" spans="1:45" ht="15.75" customHeight="1">
      <c r="A3" s="57" t="s">
        <v>1568</v>
      </c>
      <c r="B3" s="57" t="s">
        <v>212</v>
      </c>
    </row>
    <row r="4" spans="1:45" ht="15.75" customHeight="1">
      <c r="A4" s="57" t="s">
        <v>213</v>
      </c>
      <c r="B4" s="57">
        <v>45139</v>
      </c>
      <c r="C4" s="57">
        <v>45145</v>
      </c>
      <c r="D4" s="57">
        <v>45147</v>
      </c>
      <c r="E4" s="57">
        <v>45148</v>
      </c>
      <c r="F4" s="57">
        <v>45149</v>
      </c>
      <c r="G4" s="57">
        <v>45154</v>
      </c>
      <c r="H4" s="57">
        <v>45177</v>
      </c>
      <c r="I4" s="57">
        <v>45184</v>
      </c>
      <c r="J4" s="57">
        <v>45196</v>
      </c>
      <c r="K4" s="57">
        <v>45205</v>
      </c>
      <c r="L4" s="57">
        <v>45210</v>
      </c>
      <c r="M4" s="57">
        <v>45212</v>
      </c>
      <c r="N4" s="57">
        <v>45218</v>
      </c>
      <c r="O4" s="57">
        <v>45225</v>
      </c>
      <c r="P4" s="57">
        <v>45238</v>
      </c>
      <c r="Q4" s="57">
        <v>45240</v>
      </c>
      <c r="R4" s="57">
        <v>45243</v>
      </c>
      <c r="S4" s="57">
        <v>45244</v>
      </c>
      <c r="T4" s="57">
        <v>45260</v>
      </c>
      <c r="U4" s="57">
        <v>45268</v>
      </c>
      <c r="V4" s="57">
        <v>45273</v>
      </c>
      <c r="W4" s="57">
        <v>45279</v>
      </c>
      <c r="X4" s="57">
        <v>45299</v>
      </c>
      <c r="Y4" s="57">
        <v>45309</v>
      </c>
      <c r="Z4" s="57">
        <v>45330</v>
      </c>
      <c r="AA4" s="57">
        <v>45336</v>
      </c>
      <c r="AB4" s="57">
        <v>45337</v>
      </c>
      <c r="AC4" s="57">
        <v>45355</v>
      </c>
      <c r="AD4" s="57">
        <v>45359</v>
      </c>
      <c r="AE4" s="57">
        <v>45364</v>
      </c>
      <c r="AF4" s="57">
        <v>45386</v>
      </c>
      <c r="AG4" s="57">
        <v>45391</v>
      </c>
      <c r="AH4" s="57">
        <v>45394</v>
      </c>
      <c r="AI4" s="57">
        <v>45397</v>
      </c>
      <c r="AJ4" s="57">
        <v>45420</v>
      </c>
      <c r="AK4" s="57">
        <v>45422</v>
      </c>
      <c r="AL4" s="57">
        <v>45435</v>
      </c>
      <c r="AM4" s="57">
        <v>45436</v>
      </c>
      <c r="AN4" s="57">
        <v>45443</v>
      </c>
      <c r="AO4" s="57">
        <v>45447</v>
      </c>
      <c r="AP4" s="57">
        <v>45450</v>
      </c>
      <c r="AQ4" s="57">
        <v>45464</v>
      </c>
      <c r="AR4" s="57" t="s">
        <v>216</v>
      </c>
      <c r="AS4" s="57" t="s">
        <v>1569</v>
      </c>
    </row>
    <row r="5" spans="1:45" ht="15.75" customHeight="1">
      <c r="A5" s="57">
        <v>10</v>
      </c>
      <c r="B5" s="57">
        <v>242</v>
      </c>
      <c r="H5" s="57">
        <v>342</v>
      </c>
      <c r="K5" s="57">
        <v>318</v>
      </c>
      <c r="P5" s="57">
        <v>317</v>
      </c>
      <c r="U5" s="57">
        <v>345</v>
      </c>
      <c r="X5" s="57">
        <v>339</v>
      </c>
      <c r="Z5" s="57">
        <v>325</v>
      </c>
      <c r="AA5" s="57">
        <v>5</v>
      </c>
      <c r="AD5" s="57">
        <v>346</v>
      </c>
      <c r="AG5" s="57">
        <v>330</v>
      </c>
      <c r="AJ5" s="57">
        <v>330</v>
      </c>
      <c r="AQ5" s="57">
        <v>4</v>
      </c>
      <c r="AR5" s="57">
        <v>3243</v>
      </c>
      <c r="AS5" s="86">
        <v>270.25</v>
      </c>
    </row>
    <row r="6" spans="1:45" ht="15.75" customHeight="1">
      <c r="A6" s="57">
        <v>20</v>
      </c>
      <c r="B6" s="57">
        <v>563</v>
      </c>
      <c r="H6" s="57">
        <v>647</v>
      </c>
      <c r="K6" s="57">
        <v>647</v>
      </c>
      <c r="P6" s="57">
        <v>628</v>
      </c>
      <c r="U6" s="57">
        <v>657</v>
      </c>
      <c r="X6" s="57">
        <v>657</v>
      </c>
      <c r="Z6" s="57">
        <v>633</v>
      </c>
      <c r="AA6" s="57">
        <v>16</v>
      </c>
      <c r="AD6" s="57">
        <v>672</v>
      </c>
      <c r="AF6" s="57">
        <v>3</v>
      </c>
      <c r="AG6" s="57">
        <v>649</v>
      </c>
      <c r="AJ6" s="57">
        <v>648</v>
      </c>
      <c r="AM6" s="57">
        <v>5</v>
      </c>
      <c r="AO6" s="57">
        <v>28</v>
      </c>
      <c r="AR6" s="57">
        <v>6453</v>
      </c>
      <c r="AS6" s="86">
        <v>460.92857142857144</v>
      </c>
    </row>
    <row r="7" spans="1:45" ht="15.75" customHeight="1">
      <c r="A7" s="57">
        <v>30</v>
      </c>
      <c r="C7" s="57">
        <v>149</v>
      </c>
      <c r="D7" s="57">
        <v>27</v>
      </c>
      <c r="H7" s="57">
        <v>300</v>
      </c>
      <c r="K7" s="57">
        <v>275</v>
      </c>
      <c r="P7" s="57">
        <v>260</v>
      </c>
      <c r="U7" s="57">
        <v>255</v>
      </c>
      <c r="X7" s="57">
        <v>251</v>
      </c>
      <c r="Z7" s="57">
        <v>246</v>
      </c>
      <c r="AA7" s="57">
        <v>3</v>
      </c>
      <c r="AD7" s="57">
        <v>249</v>
      </c>
      <c r="AG7" s="57">
        <v>239</v>
      </c>
      <c r="AJ7" s="57">
        <v>238</v>
      </c>
      <c r="AR7" s="57">
        <v>2492</v>
      </c>
      <c r="AS7" s="86">
        <v>207.66666666666666</v>
      </c>
    </row>
    <row r="8" spans="1:45" ht="15.75" customHeight="1">
      <c r="A8" s="57">
        <v>40</v>
      </c>
      <c r="B8" s="57">
        <v>501</v>
      </c>
      <c r="H8" s="57">
        <v>622</v>
      </c>
      <c r="K8" s="57">
        <v>641</v>
      </c>
      <c r="P8" s="57">
        <v>608</v>
      </c>
      <c r="U8" s="57">
        <v>620</v>
      </c>
      <c r="X8" s="57">
        <v>611</v>
      </c>
      <c r="Z8" s="57">
        <v>600</v>
      </c>
      <c r="AA8" s="57">
        <v>13</v>
      </c>
      <c r="AD8" s="57">
        <v>608</v>
      </c>
      <c r="AG8" s="57">
        <v>605</v>
      </c>
      <c r="AJ8" s="57">
        <v>599</v>
      </c>
      <c r="AM8" s="57">
        <v>3</v>
      </c>
      <c r="AQ8" s="57">
        <v>2372</v>
      </c>
      <c r="AR8" s="57">
        <v>8403</v>
      </c>
      <c r="AS8" s="86">
        <v>646.38461538461536</v>
      </c>
    </row>
    <row r="9" spans="1:45" ht="15.75" customHeight="1">
      <c r="A9" s="57">
        <v>50</v>
      </c>
      <c r="B9" s="57">
        <v>39</v>
      </c>
      <c r="H9" s="57">
        <v>60</v>
      </c>
      <c r="K9" s="57">
        <v>55</v>
      </c>
      <c r="P9" s="57">
        <v>52</v>
      </c>
      <c r="U9" s="57">
        <v>52</v>
      </c>
      <c r="X9" s="57">
        <v>52</v>
      </c>
      <c r="Z9" s="57">
        <v>51</v>
      </c>
      <c r="AD9" s="57">
        <v>53</v>
      </c>
      <c r="AG9" s="57">
        <v>55</v>
      </c>
      <c r="AJ9" s="57">
        <v>53</v>
      </c>
      <c r="AR9" s="57">
        <v>522</v>
      </c>
      <c r="AS9" s="86">
        <v>52.2</v>
      </c>
    </row>
    <row r="10" spans="1:45" ht="15.75" customHeight="1">
      <c r="A10" s="57">
        <v>60</v>
      </c>
      <c r="B10" s="57">
        <v>42</v>
      </c>
      <c r="H10" s="57">
        <v>63</v>
      </c>
      <c r="K10" s="57">
        <v>58</v>
      </c>
      <c r="P10" s="57">
        <v>56</v>
      </c>
      <c r="U10" s="57">
        <v>55</v>
      </c>
      <c r="X10" s="57">
        <v>55</v>
      </c>
      <c r="Z10" s="57">
        <v>55</v>
      </c>
      <c r="AD10" s="57">
        <v>56</v>
      </c>
      <c r="AG10" s="57">
        <v>56</v>
      </c>
      <c r="AJ10" s="57">
        <v>56</v>
      </c>
      <c r="AM10" s="57">
        <v>2</v>
      </c>
      <c r="AR10" s="57">
        <v>554</v>
      </c>
      <c r="AS10" s="86">
        <v>50.363636363636367</v>
      </c>
    </row>
    <row r="11" spans="1:45" ht="15.75" customHeight="1">
      <c r="A11" s="57">
        <v>70</v>
      </c>
      <c r="B11" s="57">
        <v>308</v>
      </c>
      <c r="H11" s="57">
        <v>335</v>
      </c>
      <c r="K11" s="57">
        <v>326</v>
      </c>
      <c r="P11" s="57">
        <v>362</v>
      </c>
      <c r="U11" s="57">
        <v>350</v>
      </c>
      <c r="X11" s="57">
        <v>351</v>
      </c>
      <c r="Z11" s="57">
        <v>333</v>
      </c>
      <c r="AA11" s="57">
        <v>8</v>
      </c>
      <c r="AD11" s="57">
        <v>342</v>
      </c>
      <c r="AG11" s="57">
        <v>345</v>
      </c>
      <c r="AJ11" s="57">
        <v>343</v>
      </c>
      <c r="AM11" s="57">
        <v>2</v>
      </c>
      <c r="AR11" s="57">
        <v>3405</v>
      </c>
      <c r="AS11" s="86">
        <v>283.75</v>
      </c>
    </row>
    <row r="12" spans="1:45" ht="15.75" customHeight="1">
      <c r="A12" s="57">
        <v>110</v>
      </c>
      <c r="B12" s="57">
        <v>11</v>
      </c>
      <c r="H12" s="57">
        <v>14</v>
      </c>
      <c r="K12" s="57">
        <v>11</v>
      </c>
      <c r="P12" s="57">
        <v>11</v>
      </c>
      <c r="U12" s="57">
        <v>11</v>
      </c>
      <c r="X12" s="57">
        <v>10</v>
      </c>
      <c r="Z12" s="57">
        <v>10</v>
      </c>
      <c r="AD12" s="57">
        <v>10</v>
      </c>
      <c r="AG12" s="57">
        <v>10</v>
      </c>
      <c r="AJ12" s="57">
        <v>10</v>
      </c>
      <c r="AR12" s="57">
        <v>108</v>
      </c>
      <c r="AS12" s="86">
        <v>10.8</v>
      </c>
    </row>
    <row r="13" spans="1:45" ht="15.75" customHeight="1">
      <c r="A13" s="57">
        <v>120</v>
      </c>
      <c r="B13" s="57">
        <v>115</v>
      </c>
      <c r="H13" s="57">
        <v>147</v>
      </c>
      <c r="K13" s="57">
        <v>135</v>
      </c>
      <c r="P13" s="57">
        <v>139</v>
      </c>
      <c r="U13" s="57">
        <v>134</v>
      </c>
      <c r="X13" s="57">
        <v>137</v>
      </c>
      <c r="Z13" s="57">
        <v>134</v>
      </c>
      <c r="AA13" s="57">
        <v>2</v>
      </c>
      <c r="AD13" s="57">
        <v>137</v>
      </c>
      <c r="AG13" s="57">
        <v>132</v>
      </c>
      <c r="AJ13" s="57">
        <v>131</v>
      </c>
      <c r="AR13" s="57">
        <v>1343</v>
      </c>
      <c r="AS13" s="86">
        <v>122.09090909090909</v>
      </c>
    </row>
    <row r="14" spans="1:45" ht="15.75" customHeight="1">
      <c r="A14" s="57">
        <v>123</v>
      </c>
      <c r="B14" s="57">
        <v>50</v>
      </c>
      <c r="H14" s="57">
        <v>66</v>
      </c>
      <c r="K14" s="57">
        <v>64</v>
      </c>
      <c r="P14" s="57">
        <v>64</v>
      </c>
      <c r="U14" s="57">
        <v>64</v>
      </c>
      <c r="X14" s="57">
        <v>62</v>
      </c>
      <c r="Z14" s="57">
        <v>62</v>
      </c>
      <c r="AA14" s="57">
        <v>1</v>
      </c>
      <c r="AD14" s="57">
        <v>62</v>
      </c>
      <c r="AG14" s="57">
        <v>58</v>
      </c>
      <c r="AJ14" s="57">
        <v>60</v>
      </c>
      <c r="AR14" s="57">
        <v>613</v>
      </c>
      <c r="AS14" s="86">
        <v>55.727272727272727</v>
      </c>
    </row>
    <row r="15" spans="1:45" ht="15.75" customHeight="1">
      <c r="A15" s="57">
        <v>130</v>
      </c>
      <c r="B15" s="57">
        <v>824</v>
      </c>
      <c r="H15" s="57">
        <v>1276</v>
      </c>
      <c r="K15" s="57">
        <v>1062</v>
      </c>
      <c r="P15" s="57">
        <v>1095</v>
      </c>
      <c r="U15" s="57">
        <v>1318</v>
      </c>
      <c r="X15" s="57">
        <v>1632</v>
      </c>
      <c r="Z15" s="57">
        <v>1444</v>
      </c>
      <c r="AA15" s="57">
        <v>45</v>
      </c>
      <c r="AD15" s="57">
        <v>1652</v>
      </c>
      <c r="AG15" s="57">
        <v>1496</v>
      </c>
      <c r="AJ15" s="57">
        <v>1471</v>
      </c>
      <c r="AQ15" s="57">
        <v>26</v>
      </c>
      <c r="AR15" s="57">
        <v>13341</v>
      </c>
      <c r="AS15" s="86">
        <v>1111.75</v>
      </c>
    </row>
    <row r="16" spans="1:45" ht="15.75" customHeight="1">
      <c r="A16" s="57">
        <v>140</v>
      </c>
      <c r="B16" s="57">
        <v>220</v>
      </c>
      <c r="H16" s="57">
        <v>251</v>
      </c>
      <c r="K16" s="57">
        <v>247</v>
      </c>
      <c r="P16" s="57">
        <v>243</v>
      </c>
      <c r="U16" s="57">
        <v>246</v>
      </c>
      <c r="X16" s="57">
        <v>248</v>
      </c>
      <c r="Z16" s="57">
        <v>246</v>
      </c>
      <c r="AA16" s="57">
        <v>3</v>
      </c>
      <c r="AD16" s="57">
        <v>248</v>
      </c>
      <c r="AG16" s="57">
        <v>244</v>
      </c>
      <c r="AJ16" s="57">
        <v>243</v>
      </c>
      <c r="AM16" s="57">
        <v>3</v>
      </c>
      <c r="AR16" s="57">
        <v>2442</v>
      </c>
      <c r="AS16" s="86">
        <v>203.5</v>
      </c>
    </row>
    <row r="17" spans="1:45" ht="15.75" customHeight="1">
      <c r="A17" s="57">
        <v>170</v>
      </c>
      <c r="B17" s="57">
        <v>12</v>
      </c>
      <c r="H17" s="57">
        <v>19</v>
      </c>
      <c r="K17" s="57">
        <v>16</v>
      </c>
      <c r="P17" s="57">
        <v>16</v>
      </c>
      <c r="U17" s="57">
        <v>15</v>
      </c>
      <c r="X17" s="57">
        <v>15</v>
      </c>
      <c r="Z17" s="57">
        <v>15</v>
      </c>
      <c r="AD17" s="57">
        <v>14</v>
      </c>
      <c r="AG17" s="57">
        <v>14</v>
      </c>
      <c r="AJ17" s="57">
        <v>14</v>
      </c>
      <c r="AR17" s="57">
        <v>150</v>
      </c>
      <c r="AS17" s="86">
        <v>15</v>
      </c>
    </row>
    <row r="18" spans="1:45" ht="15.75" customHeight="1">
      <c r="A18" s="57">
        <v>180</v>
      </c>
      <c r="B18" s="57">
        <v>797</v>
      </c>
      <c r="H18" s="57">
        <v>1275</v>
      </c>
      <c r="K18" s="57">
        <v>1150</v>
      </c>
      <c r="P18" s="57">
        <v>1101</v>
      </c>
      <c r="U18" s="57">
        <v>1176</v>
      </c>
      <c r="X18" s="57">
        <v>1155</v>
      </c>
      <c r="Z18" s="57">
        <v>1142</v>
      </c>
      <c r="AA18" s="57">
        <v>39</v>
      </c>
      <c r="AD18" s="57">
        <v>1137</v>
      </c>
      <c r="AG18" s="57">
        <v>1126</v>
      </c>
      <c r="AJ18" s="57">
        <v>1138</v>
      </c>
      <c r="AM18" s="57">
        <v>24</v>
      </c>
      <c r="AP18" s="57">
        <v>38</v>
      </c>
      <c r="AR18" s="57">
        <v>11298</v>
      </c>
      <c r="AS18" s="86">
        <v>869.07692307692309</v>
      </c>
    </row>
    <row r="19" spans="1:45" ht="15.75" customHeight="1">
      <c r="A19" s="57">
        <v>190</v>
      </c>
      <c r="F19" s="57">
        <v>8</v>
      </c>
      <c r="H19" s="57">
        <v>22</v>
      </c>
      <c r="K19" s="57">
        <v>16</v>
      </c>
      <c r="P19" s="57">
        <v>16</v>
      </c>
      <c r="U19" s="57">
        <v>15</v>
      </c>
      <c r="X19" s="57">
        <v>15</v>
      </c>
      <c r="Z19" s="57">
        <v>15</v>
      </c>
      <c r="AD19" s="57">
        <v>18</v>
      </c>
      <c r="AG19" s="57">
        <v>16</v>
      </c>
      <c r="AJ19" s="57">
        <v>16</v>
      </c>
      <c r="AR19" s="57">
        <v>157</v>
      </c>
      <c r="AS19" s="86">
        <v>15.7</v>
      </c>
    </row>
    <row r="20" spans="1:45" ht="15.75" customHeight="1">
      <c r="A20" s="57">
        <v>230</v>
      </c>
      <c r="B20" s="57">
        <v>9</v>
      </c>
      <c r="H20" s="57">
        <v>11</v>
      </c>
      <c r="K20" s="57">
        <v>10</v>
      </c>
      <c r="P20" s="57">
        <v>10</v>
      </c>
      <c r="U20" s="57">
        <v>12</v>
      </c>
      <c r="X20" s="57">
        <v>10</v>
      </c>
      <c r="Z20" s="57">
        <v>11</v>
      </c>
      <c r="AD20" s="57">
        <v>10</v>
      </c>
      <c r="AG20" s="57">
        <v>10</v>
      </c>
      <c r="AJ20" s="57">
        <v>10</v>
      </c>
      <c r="AR20" s="57">
        <v>103</v>
      </c>
      <c r="AS20" s="86">
        <v>10.3</v>
      </c>
    </row>
    <row r="21" spans="1:45" ht="15.75" customHeight="1">
      <c r="A21" s="57">
        <v>240</v>
      </c>
      <c r="D21" s="57">
        <v>4</v>
      </c>
      <c r="H21" s="57">
        <v>8</v>
      </c>
      <c r="K21" s="57">
        <v>6</v>
      </c>
      <c r="P21" s="57">
        <v>6</v>
      </c>
      <c r="U21" s="57">
        <v>8</v>
      </c>
      <c r="X21" s="57">
        <v>7</v>
      </c>
      <c r="Z21" s="57">
        <v>7</v>
      </c>
      <c r="AD21" s="57">
        <v>6</v>
      </c>
      <c r="AG21" s="57">
        <v>6</v>
      </c>
      <c r="AJ21" s="57">
        <v>6</v>
      </c>
      <c r="AR21" s="57">
        <v>64</v>
      </c>
      <c r="AS21" s="86">
        <v>6.4</v>
      </c>
    </row>
    <row r="22" spans="1:45" ht="15.75" customHeight="1">
      <c r="A22" s="57">
        <v>250</v>
      </c>
      <c r="B22" s="57">
        <v>13</v>
      </c>
      <c r="H22" s="57">
        <v>15</v>
      </c>
      <c r="K22" s="57">
        <v>21</v>
      </c>
      <c r="P22" s="57">
        <v>23</v>
      </c>
      <c r="U22" s="57">
        <v>21</v>
      </c>
      <c r="X22" s="57">
        <v>19</v>
      </c>
      <c r="Z22" s="57">
        <v>19</v>
      </c>
      <c r="AA22" s="57">
        <v>3</v>
      </c>
      <c r="AD22" s="57">
        <v>24</v>
      </c>
      <c r="AG22" s="57">
        <v>22</v>
      </c>
      <c r="AJ22" s="57">
        <v>22</v>
      </c>
      <c r="AR22" s="57">
        <v>202</v>
      </c>
      <c r="AS22" s="86">
        <v>18.363636363636363</v>
      </c>
    </row>
    <row r="23" spans="1:45" ht="15.75" customHeight="1">
      <c r="A23" s="57">
        <v>260</v>
      </c>
      <c r="B23" s="57">
        <v>1</v>
      </c>
      <c r="H23" s="57">
        <v>1</v>
      </c>
      <c r="K23" s="57">
        <v>1</v>
      </c>
      <c r="P23" s="57">
        <v>1</v>
      </c>
      <c r="AR23" s="57">
        <v>4</v>
      </c>
      <c r="AS23" s="86">
        <v>1</v>
      </c>
    </row>
    <row r="24" spans="1:45" ht="15.75" customHeight="1">
      <c r="A24" s="57">
        <v>270</v>
      </c>
      <c r="B24" s="57">
        <v>1</v>
      </c>
      <c r="H24" s="57">
        <v>3</v>
      </c>
      <c r="K24" s="57">
        <v>2</v>
      </c>
      <c r="P24" s="57">
        <v>3</v>
      </c>
      <c r="U24" s="57">
        <v>3</v>
      </c>
      <c r="X24" s="57">
        <v>2</v>
      </c>
      <c r="Z24" s="57">
        <v>2</v>
      </c>
      <c r="AA24" s="57">
        <v>1</v>
      </c>
      <c r="AD24" s="57">
        <v>2</v>
      </c>
      <c r="AG24" s="57">
        <v>2</v>
      </c>
      <c r="AJ24" s="57">
        <v>2</v>
      </c>
      <c r="AR24" s="57">
        <v>23</v>
      </c>
      <c r="AS24" s="86">
        <v>2.0909090909090908</v>
      </c>
    </row>
    <row r="25" spans="1:45" ht="15.75" customHeight="1">
      <c r="A25" s="57">
        <v>290</v>
      </c>
      <c r="B25" s="57">
        <v>16</v>
      </c>
      <c r="H25" s="57">
        <v>27</v>
      </c>
      <c r="K25" s="57">
        <v>34</v>
      </c>
      <c r="P25" s="57">
        <v>28</v>
      </c>
      <c r="U25" s="57">
        <v>28</v>
      </c>
      <c r="X25" s="57">
        <v>22</v>
      </c>
      <c r="Z25" s="57">
        <v>19</v>
      </c>
      <c r="AD25" s="57">
        <v>19</v>
      </c>
      <c r="AG25" s="57">
        <v>19</v>
      </c>
      <c r="AJ25" s="57">
        <v>19</v>
      </c>
      <c r="AR25" s="57">
        <v>231</v>
      </c>
      <c r="AS25" s="86">
        <v>23.1</v>
      </c>
    </row>
    <row r="26" spans="1:45" ht="15.75" customHeight="1">
      <c r="A26" s="57">
        <v>310</v>
      </c>
      <c r="B26" s="57">
        <v>12</v>
      </c>
      <c r="H26" s="57">
        <v>10</v>
      </c>
      <c r="K26" s="57">
        <v>10</v>
      </c>
      <c r="P26" s="57">
        <v>10</v>
      </c>
      <c r="U26" s="57">
        <v>10</v>
      </c>
      <c r="X26" s="57">
        <v>10</v>
      </c>
      <c r="Z26" s="57">
        <v>9</v>
      </c>
      <c r="AB26" s="57">
        <v>1</v>
      </c>
      <c r="AD26" s="57">
        <v>9</v>
      </c>
      <c r="AG26" s="57">
        <v>9</v>
      </c>
      <c r="AJ26" s="57">
        <v>9</v>
      </c>
      <c r="AR26" s="57">
        <v>99</v>
      </c>
      <c r="AS26" s="86">
        <v>9</v>
      </c>
    </row>
    <row r="27" spans="1:45" ht="15.75" customHeight="1">
      <c r="A27" s="57">
        <v>470</v>
      </c>
      <c r="B27" s="57">
        <v>827</v>
      </c>
      <c r="H27" s="57">
        <v>1010</v>
      </c>
      <c r="K27" s="57">
        <v>927</v>
      </c>
      <c r="P27" s="57">
        <v>972</v>
      </c>
      <c r="U27" s="57">
        <v>973</v>
      </c>
      <c r="X27" s="57">
        <v>979</v>
      </c>
      <c r="Z27" s="57">
        <v>967</v>
      </c>
      <c r="AA27" s="57">
        <v>15</v>
      </c>
      <c r="AD27" s="57">
        <v>964</v>
      </c>
      <c r="AG27" s="57">
        <v>975</v>
      </c>
      <c r="AJ27" s="57">
        <v>964</v>
      </c>
      <c r="AM27" s="57">
        <v>9</v>
      </c>
      <c r="AR27" s="57">
        <v>9582</v>
      </c>
      <c r="AS27" s="86">
        <v>798.5</v>
      </c>
    </row>
    <row r="28" spans="1:45" ht="15.75" customHeight="1">
      <c r="A28" s="57">
        <v>480</v>
      </c>
      <c r="B28" s="57">
        <v>558</v>
      </c>
      <c r="H28" s="57">
        <v>637</v>
      </c>
      <c r="K28" s="57">
        <v>604</v>
      </c>
      <c r="P28" s="57">
        <v>637</v>
      </c>
      <c r="T28" s="57">
        <v>1</v>
      </c>
      <c r="U28" s="57">
        <v>635</v>
      </c>
      <c r="X28" s="57">
        <v>637</v>
      </c>
      <c r="Z28" s="57">
        <v>632</v>
      </c>
      <c r="AA28" s="57">
        <v>24</v>
      </c>
      <c r="AD28" s="57">
        <v>653</v>
      </c>
      <c r="AG28" s="57">
        <v>655</v>
      </c>
      <c r="AJ28" s="57">
        <v>640</v>
      </c>
      <c r="AM28" s="57">
        <v>7</v>
      </c>
      <c r="AP28" s="57">
        <v>27</v>
      </c>
      <c r="AR28" s="57">
        <v>6347</v>
      </c>
      <c r="AS28" s="86">
        <v>453.35714285714283</v>
      </c>
    </row>
    <row r="29" spans="1:45" ht="15.75" customHeight="1">
      <c r="A29" s="57">
        <v>490</v>
      </c>
      <c r="B29" s="57">
        <v>41</v>
      </c>
      <c r="H29" s="57">
        <v>48</v>
      </c>
      <c r="K29" s="57">
        <v>44</v>
      </c>
      <c r="P29" s="57">
        <v>44</v>
      </c>
      <c r="U29" s="57">
        <v>44</v>
      </c>
      <c r="X29" s="57">
        <v>43</v>
      </c>
      <c r="Z29" s="57">
        <v>47</v>
      </c>
      <c r="AD29" s="57">
        <v>45</v>
      </c>
      <c r="AG29" s="57">
        <v>45</v>
      </c>
      <c r="AJ29" s="57">
        <v>45</v>
      </c>
      <c r="AR29" s="57">
        <v>446</v>
      </c>
      <c r="AS29" s="86">
        <v>44.6</v>
      </c>
    </row>
    <row r="30" spans="1:45" ht="15.75" customHeight="1">
      <c r="A30" s="57">
        <v>500</v>
      </c>
      <c r="B30" s="57">
        <v>17</v>
      </c>
      <c r="H30" s="57">
        <v>49</v>
      </c>
      <c r="K30" s="57">
        <v>37</v>
      </c>
      <c r="P30" s="57">
        <v>35</v>
      </c>
      <c r="U30" s="57">
        <v>37</v>
      </c>
      <c r="X30" s="57">
        <v>36</v>
      </c>
      <c r="Z30" s="57">
        <v>36</v>
      </c>
      <c r="AD30" s="57">
        <v>36</v>
      </c>
      <c r="AG30" s="57">
        <v>35</v>
      </c>
      <c r="AJ30" s="57">
        <v>35</v>
      </c>
      <c r="AR30" s="57">
        <v>353</v>
      </c>
      <c r="AS30" s="86">
        <v>35.299999999999997</v>
      </c>
    </row>
    <row r="31" spans="1:45" ht="15.75" customHeight="1">
      <c r="A31" s="57">
        <v>510</v>
      </c>
      <c r="B31" s="57">
        <v>4</v>
      </c>
      <c r="H31" s="57">
        <v>4</v>
      </c>
      <c r="K31" s="57">
        <v>10</v>
      </c>
      <c r="P31" s="57">
        <v>7</v>
      </c>
      <c r="U31" s="57">
        <v>7</v>
      </c>
      <c r="X31" s="57">
        <v>9</v>
      </c>
      <c r="Z31" s="57">
        <v>8</v>
      </c>
      <c r="AB31" s="57">
        <v>7</v>
      </c>
      <c r="AD31" s="57">
        <v>8</v>
      </c>
      <c r="AG31" s="57">
        <v>8</v>
      </c>
      <c r="AJ31" s="57">
        <v>8</v>
      </c>
      <c r="AQ31" s="57">
        <v>2</v>
      </c>
      <c r="AR31" s="57">
        <v>82</v>
      </c>
      <c r="AS31" s="86">
        <v>6.833333333333333</v>
      </c>
    </row>
    <row r="32" spans="1:45" ht="15.75" customHeight="1">
      <c r="A32" s="57">
        <v>520</v>
      </c>
      <c r="B32" s="57">
        <v>3</v>
      </c>
      <c r="H32" s="57">
        <v>7</v>
      </c>
      <c r="K32" s="57">
        <v>5</v>
      </c>
      <c r="P32" s="57">
        <v>5</v>
      </c>
      <c r="U32" s="57">
        <v>5</v>
      </c>
      <c r="X32" s="57">
        <v>5</v>
      </c>
      <c r="Z32" s="57">
        <v>5</v>
      </c>
      <c r="AD32" s="57">
        <v>5</v>
      </c>
      <c r="AG32" s="57">
        <v>5</v>
      </c>
      <c r="AJ32" s="57">
        <v>5</v>
      </c>
      <c r="AR32" s="57">
        <v>50</v>
      </c>
      <c r="AS32" s="86">
        <v>5</v>
      </c>
    </row>
    <row r="33" spans="1:45" ht="15.75" customHeight="1">
      <c r="A33" s="57">
        <v>540</v>
      </c>
      <c r="B33" s="57">
        <v>25</v>
      </c>
      <c r="H33" s="57">
        <v>37</v>
      </c>
      <c r="K33" s="57">
        <v>34</v>
      </c>
      <c r="P33" s="57">
        <v>40</v>
      </c>
      <c r="U33" s="57">
        <v>36</v>
      </c>
      <c r="X33" s="57">
        <v>36</v>
      </c>
      <c r="Z33" s="57">
        <v>34</v>
      </c>
      <c r="AA33" s="57">
        <v>3</v>
      </c>
      <c r="AD33" s="57">
        <v>36</v>
      </c>
      <c r="AG33" s="57">
        <v>17</v>
      </c>
      <c r="AH33" s="57">
        <v>18</v>
      </c>
      <c r="AJ33" s="57">
        <v>35</v>
      </c>
      <c r="AR33" s="57">
        <v>351</v>
      </c>
      <c r="AS33" s="86">
        <v>29.25</v>
      </c>
    </row>
    <row r="34" spans="1:45" ht="15.75" customHeight="1">
      <c r="A34" s="57">
        <v>560</v>
      </c>
      <c r="B34" s="57">
        <v>10</v>
      </c>
      <c r="H34" s="57">
        <v>13</v>
      </c>
      <c r="K34" s="57">
        <v>15</v>
      </c>
      <c r="P34" s="57">
        <v>15</v>
      </c>
      <c r="U34" s="57">
        <v>15</v>
      </c>
      <c r="X34" s="57">
        <v>15</v>
      </c>
      <c r="Z34" s="57">
        <v>15</v>
      </c>
      <c r="AA34" s="57">
        <v>1</v>
      </c>
      <c r="AD34" s="57">
        <v>15</v>
      </c>
      <c r="AG34" s="57">
        <v>14</v>
      </c>
      <c r="AJ34" s="57">
        <v>14</v>
      </c>
      <c r="AR34" s="57">
        <v>142</v>
      </c>
      <c r="AS34" s="86">
        <v>12.909090909090908</v>
      </c>
    </row>
    <row r="35" spans="1:45" ht="15.75" customHeight="1">
      <c r="A35" s="57">
        <v>580</v>
      </c>
      <c r="B35" s="57">
        <v>3</v>
      </c>
      <c r="H35" s="57">
        <v>15</v>
      </c>
      <c r="K35" s="57">
        <v>9</v>
      </c>
      <c r="P35" s="57">
        <v>12</v>
      </c>
      <c r="U35" s="57">
        <v>12</v>
      </c>
      <c r="X35" s="57">
        <v>10</v>
      </c>
      <c r="Z35" s="57">
        <v>9</v>
      </c>
      <c r="AA35" s="57">
        <v>3</v>
      </c>
      <c r="AD35" s="57">
        <v>11</v>
      </c>
      <c r="AG35" s="57">
        <v>11</v>
      </c>
      <c r="AJ35" s="57">
        <v>10</v>
      </c>
      <c r="AR35" s="57">
        <v>105</v>
      </c>
      <c r="AS35" s="86">
        <v>9.545454545454545</v>
      </c>
    </row>
    <row r="36" spans="1:45" ht="15.75" customHeight="1">
      <c r="A36" s="57">
        <v>640</v>
      </c>
      <c r="B36" s="57">
        <v>14</v>
      </c>
      <c r="H36" s="57">
        <v>16</v>
      </c>
      <c r="K36" s="57">
        <v>17</v>
      </c>
      <c r="P36" s="57">
        <v>17</v>
      </c>
      <c r="U36" s="57">
        <v>17</v>
      </c>
      <c r="X36" s="57">
        <v>15</v>
      </c>
      <c r="Z36" s="57">
        <v>13</v>
      </c>
      <c r="AD36" s="57">
        <v>13</v>
      </c>
      <c r="AG36" s="57">
        <v>13</v>
      </c>
      <c r="AJ36" s="57">
        <v>13</v>
      </c>
      <c r="AR36" s="57">
        <v>148</v>
      </c>
      <c r="AS36" s="86">
        <v>14.8</v>
      </c>
    </row>
    <row r="37" spans="1:45" ht="15.75" customHeight="1">
      <c r="A37" s="57">
        <v>740</v>
      </c>
      <c r="B37" s="57">
        <v>6</v>
      </c>
      <c r="H37" s="57">
        <v>32</v>
      </c>
      <c r="K37" s="57">
        <v>20</v>
      </c>
      <c r="P37" s="57">
        <v>19</v>
      </c>
      <c r="U37" s="57">
        <v>19</v>
      </c>
      <c r="X37" s="57">
        <v>18</v>
      </c>
      <c r="Z37" s="57">
        <v>17</v>
      </c>
      <c r="AD37" s="57">
        <v>17</v>
      </c>
      <c r="AG37" s="57">
        <v>17</v>
      </c>
      <c r="AJ37" s="57">
        <v>17</v>
      </c>
      <c r="AM37" s="57">
        <v>9</v>
      </c>
      <c r="AR37" s="57">
        <v>191</v>
      </c>
      <c r="AS37" s="86">
        <v>17.363636363636363</v>
      </c>
    </row>
    <row r="38" spans="1:45" ht="15.75" customHeight="1">
      <c r="A38" s="57">
        <v>860</v>
      </c>
      <c r="B38" s="57">
        <v>15</v>
      </c>
      <c r="H38" s="57">
        <v>20</v>
      </c>
      <c r="K38" s="57">
        <v>17</v>
      </c>
      <c r="P38" s="57">
        <v>17</v>
      </c>
      <c r="U38" s="57">
        <v>15</v>
      </c>
      <c r="X38" s="57">
        <v>15</v>
      </c>
      <c r="Z38" s="57">
        <v>15</v>
      </c>
      <c r="AD38" s="57">
        <v>15</v>
      </c>
      <c r="AG38" s="57">
        <v>15</v>
      </c>
      <c r="AJ38" s="57">
        <v>15</v>
      </c>
      <c r="AR38" s="57">
        <v>159</v>
      </c>
      <c r="AS38" s="86">
        <v>15.9</v>
      </c>
    </row>
    <row r="39" spans="1:45" ht="15.75" customHeight="1">
      <c r="A39" s="57">
        <v>870</v>
      </c>
      <c r="B39" s="57">
        <v>105</v>
      </c>
      <c r="H39" s="57">
        <v>103</v>
      </c>
      <c r="I39" s="57">
        <v>22</v>
      </c>
      <c r="K39" s="57">
        <v>18</v>
      </c>
      <c r="N39" s="57">
        <v>153</v>
      </c>
      <c r="P39" s="57">
        <v>157</v>
      </c>
      <c r="U39" s="57">
        <v>161</v>
      </c>
      <c r="X39" s="57">
        <v>150</v>
      </c>
      <c r="Z39" s="57">
        <v>149</v>
      </c>
      <c r="AA39" s="57">
        <v>5</v>
      </c>
      <c r="AD39" s="57">
        <v>156</v>
      </c>
      <c r="AG39" s="57">
        <v>153</v>
      </c>
      <c r="AJ39" s="57">
        <v>156</v>
      </c>
      <c r="AR39" s="57">
        <v>1488</v>
      </c>
      <c r="AS39" s="86">
        <v>114.46153846153847</v>
      </c>
    </row>
    <row r="40" spans="1:45" ht="15.75" customHeight="1">
      <c r="A40" s="57">
        <v>880</v>
      </c>
      <c r="B40" s="57">
        <v>2393</v>
      </c>
      <c r="H40" s="57">
        <v>426</v>
      </c>
      <c r="I40" s="57">
        <v>2763</v>
      </c>
      <c r="K40" s="57">
        <v>3088</v>
      </c>
      <c r="M40" s="57">
        <v>15</v>
      </c>
      <c r="P40" s="57">
        <v>3242</v>
      </c>
      <c r="T40" s="57">
        <v>1</v>
      </c>
      <c r="U40" s="57">
        <v>3457</v>
      </c>
      <c r="X40" s="57">
        <v>3347</v>
      </c>
      <c r="Z40" s="57">
        <v>3305</v>
      </c>
      <c r="AA40" s="57">
        <v>125</v>
      </c>
      <c r="AD40" s="57">
        <v>3433</v>
      </c>
      <c r="AG40" s="57">
        <v>3378</v>
      </c>
      <c r="AJ40" s="57">
        <v>41</v>
      </c>
      <c r="AK40" s="57">
        <v>3315</v>
      </c>
      <c r="AL40" s="57">
        <v>19</v>
      </c>
      <c r="AM40" s="57">
        <v>7</v>
      </c>
      <c r="AR40" s="57">
        <v>32355</v>
      </c>
      <c r="AS40" s="86">
        <v>1903.2352941176471</v>
      </c>
    </row>
    <row r="41" spans="1:45" ht="15.75" customHeight="1">
      <c r="A41" s="57">
        <v>890</v>
      </c>
      <c r="B41" s="57">
        <v>3</v>
      </c>
      <c r="H41" s="57">
        <v>19</v>
      </c>
      <c r="K41" s="57">
        <v>13</v>
      </c>
      <c r="P41" s="57">
        <v>15</v>
      </c>
      <c r="U41" s="57">
        <v>15</v>
      </c>
      <c r="X41" s="57">
        <v>15</v>
      </c>
      <c r="Z41" s="57">
        <v>15</v>
      </c>
      <c r="AA41" s="57">
        <v>2</v>
      </c>
      <c r="AD41" s="57">
        <v>15</v>
      </c>
      <c r="AG41" s="57">
        <v>15</v>
      </c>
      <c r="AJ41" s="57">
        <v>15</v>
      </c>
      <c r="AR41" s="57">
        <v>142</v>
      </c>
      <c r="AS41" s="86">
        <v>12.909090909090908</v>
      </c>
    </row>
    <row r="42" spans="1:45" ht="15.75" customHeight="1">
      <c r="A42" s="57">
        <v>900</v>
      </c>
      <c r="B42" s="57">
        <v>839</v>
      </c>
      <c r="H42" s="57">
        <v>994</v>
      </c>
      <c r="K42" s="57">
        <v>909</v>
      </c>
      <c r="P42" s="57">
        <v>916</v>
      </c>
      <c r="U42" s="57">
        <v>945</v>
      </c>
      <c r="X42" s="57">
        <v>932</v>
      </c>
      <c r="Z42" s="57">
        <v>932</v>
      </c>
      <c r="AA42" s="57">
        <v>16</v>
      </c>
      <c r="AD42" s="57">
        <v>940</v>
      </c>
      <c r="AG42" s="57">
        <v>943</v>
      </c>
      <c r="AJ42" s="57">
        <v>930</v>
      </c>
      <c r="AM42" s="57">
        <v>1</v>
      </c>
      <c r="AR42" s="57">
        <v>9297</v>
      </c>
      <c r="AS42" s="86">
        <v>774.75</v>
      </c>
    </row>
    <row r="43" spans="1:45" ht="15.75" customHeight="1">
      <c r="A43" s="57">
        <v>910</v>
      </c>
      <c r="B43" s="57">
        <v>163</v>
      </c>
      <c r="H43" s="57">
        <v>179</v>
      </c>
      <c r="K43" s="57">
        <v>187</v>
      </c>
      <c r="P43" s="57">
        <v>195</v>
      </c>
      <c r="U43" s="57">
        <v>195</v>
      </c>
      <c r="X43" s="57">
        <v>199</v>
      </c>
      <c r="Z43" s="57">
        <v>195</v>
      </c>
      <c r="AA43" s="57">
        <v>3</v>
      </c>
      <c r="AB43" s="57">
        <v>5</v>
      </c>
      <c r="AD43" s="57">
        <v>197</v>
      </c>
      <c r="AG43" s="57">
        <v>196</v>
      </c>
      <c r="AJ43" s="57">
        <v>195</v>
      </c>
      <c r="AM43" s="57">
        <v>30</v>
      </c>
      <c r="AR43" s="57">
        <v>1939</v>
      </c>
      <c r="AS43" s="86">
        <v>149.15384615384616</v>
      </c>
    </row>
    <row r="44" spans="1:45" ht="15.75" customHeight="1">
      <c r="A44" s="57">
        <v>920</v>
      </c>
      <c r="B44" s="57">
        <v>92</v>
      </c>
      <c r="H44" s="57">
        <v>96</v>
      </c>
      <c r="K44" s="57">
        <v>98</v>
      </c>
      <c r="P44" s="57">
        <v>96</v>
      </c>
      <c r="U44" s="57">
        <v>98</v>
      </c>
      <c r="X44" s="57">
        <v>94</v>
      </c>
      <c r="Z44" s="57">
        <v>94</v>
      </c>
      <c r="AA44" s="57">
        <v>1</v>
      </c>
      <c r="AD44" s="57">
        <v>100</v>
      </c>
      <c r="AG44" s="57">
        <v>97</v>
      </c>
      <c r="AJ44" s="57">
        <v>97</v>
      </c>
      <c r="AR44" s="57">
        <v>963</v>
      </c>
      <c r="AS44" s="86">
        <v>87.545454545454547</v>
      </c>
    </row>
    <row r="45" spans="1:45" ht="15.75" customHeight="1">
      <c r="A45" s="57">
        <v>930</v>
      </c>
      <c r="E45" s="57">
        <v>25</v>
      </c>
      <c r="H45" s="57">
        <v>31</v>
      </c>
      <c r="K45" s="57">
        <v>28</v>
      </c>
      <c r="P45" s="57">
        <v>28</v>
      </c>
      <c r="U45" s="57">
        <v>30</v>
      </c>
      <c r="X45" s="57">
        <v>29</v>
      </c>
      <c r="Z45" s="57">
        <v>29</v>
      </c>
      <c r="AD45" s="57">
        <v>29</v>
      </c>
      <c r="AG45" s="57">
        <v>29</v>
      </c>
      <c r="AJ45" s="57">
        <v>29</v>
      </c>
      <c r="AR45" s="57">
        <v>287</v>
      </c>
      <c r="AS45" s="86">
        <v>28.7</v>
      </c>
    </row>
    <row r="46" spans="1:45" ht="15.75" customHeight="1">
      <c r="A46" s="57">
        <v>940</v>
      </c>
      <c r="C46" s="57">
        <v>16</v>
      </c>
      <c r="H46" s="57">
        <v>14</v>
      </c>
      <c r="K46" s="57">
        <v>13</v>
      </c>
      <c r="P46" s="57">
        <v>13</v>
      </c>
      <c r="U46" s="57">
        <v>12</v>
      </c>
      <c r="X46" s="57">
        <v>11</v>
      </c>
      <c r="Z46" s="57">
        <v>10</v>
      </c>
      <c r="AD46" s="57">
        <v>17</v>
      </c>
      <c r="AG46" s="57">
        <v>13</v>
      </c>
      <c r="AJ46" s="57">
        <v>13</v>
      </c>
      <c r="AM46" s="57">
        <v>6</v>
      </c>
      <c r="AR46" s="57">
        <v>138</v>
      </c>
      <c r="AS46" s="86">
        <v>12.545454545454545</v>
      </c>
    </row>
    <row r="47" spans="1:45" ht="15.75" customHeight="1">
      <c r="A47" s="57">
        <v>950</v>
      </c>
      <c r="B47" s="57">
        <v>9</v>
      </c>
      <c r="H47" s="57">
        <v>9</v>
      </c>
      <c r="K47" s="57">
        <v>11</v>
      </c>
      <c r="P47" s="57">
        <v>10</v>
      </c>
      <c r="U47" s="57">
        <v>10</v>
      </c>
      <c r="X47" s="57">
        <v>10</v>
      </c>
      <c r="Z47" s="57">
        <v>10</v>
      </c>
      <c r="AD47" s="57">
        <v>12</v>
      </c>
      <c r="AG47" s="57">
        <v>11</v>
      </c>
      <c r="AJ47" s="57">
        <v>11</v>
      </c>
      <c r="AR47" s="57">
        <v>103</v>
      </c>
      <c r="AS47" s="86">
        <v>10.3</v>
      </c>
    </row>
    <row r="48" spans="1:45" ht="15.75" customHeight="1">
      <c r="A48" s="57">
        <v>960</v>
      </c>
      <c r="B48" s="57">
        <v>2</v>
      </c>
      <c r="H48" s="57">
        <v>2</v>
      </c>
      <c r="K48" s="57">
        <v>5</v>
      </c>
      <c r="P48" s="57">
        <v>6</v>
      </c>
      <c r="U48" s="57">
        <v>6</v>
      </c>
      <c r="X48" s="57">
        <v>6</v>
      </c>
      <c r="Z48" s="57">
        <v>6</v>
      </c>
      <c r="AA48" s="57">
        <v>1</v>
      </c>
      <c r="AD48" s="57">
        <v>6</v>
      </c>
      <c r="AG48" s="57">
        <v>6</v>
      </c>
      <c r="AJ48" s="57">
        <v>6</v>
      </c>
      <c r="AR48" s="57">
        <v>52</v>
      </c>
      <c r="AS48" s="86">
        <v>4.7272727272727275</v>
      </c>
    </row>
    <row r="49" spans="1:45" ht="15.75" customHeight="1">
      <c r="A49" s="57">
        <v>970</v>
      </c>
      <c r="B49" s="57">
        <v>8</v>
      </c>
      <c r="H49" s="57">
        <v>16</v>
      </c>
      <c r="K49" s="57">
        <v>14</v>
      </c>
      <c r="P49" s="57">
        <v>13</v>
      </c>
      <c r="U49" s="57">
        <v>15</v>
      </c>
      <c r="X49" s="57">
        <v>15</v>
      </c>
      <c r="Z49" s="57">
        <v>15</v>
      </c>
      <c r="AD49" s="57">
        <v>19</v>
      </c>
      <c r="AG49" s="57">
        <v>17</v>
      </c>
      <c r="AJ49" s="57">
        <v>17</v>
      </c>
      <c r="AR49" s="57">
        <v>149</v>
      </c>
      <c r="AS49" s="86">
        <v>14.9</v>
      </c>
    </row>
    <row r="50" spans="1:45" ht="15.75" customHeight="1">
      <c r="A50" s="57">
        <v>990</v>
      </c>
      <c r="B50" s="57">
        <v>330</v>
      </c>
      <c r="H50" s="57">
        <v>424</v>
      </c>
      <c r="K50" s="57">
        <v>388</v>
      </c>
      <c r="P50" s="57">
        <v>401</v>
      </c>
      <c r="U50" s="57">
        <v>393</v>
      </c>
      <c r="X50" s="57">
        <v>394</v>
      </c>
      <c r="Z50" s="57">
        <v>391</v>
      </c>
      <c r="AA50" s="57">
        <v>6</v>
      </c>
      <c r="AD50" s="57">
        <v>408</v>
      </c>
      <c r="AG50" s="57">
        <v>388</v>
      </c>
      <c r="AJ50" s="57">
        <v>383</v>
      </c>
      <c r="AM50" s="57">
        <v>1</v>
      </c>
      <c r="AR50" s="57">
        <v>3907</v>
      </c>
      <c r="AS50" s="86">
        <v>325.58333333333331</v>
      </c>
    </row>
    <row r="51" spans="1:45" ht="15.75" customHeight="1">
      <c r="A51" s="57">
        <v>1000</v>
      </c>
      <c r="B51" s="57">
        <v>253</v>
      </c>
      <c r="H51" s="57">
        <v>415</v>
      </c>
      <c r="K51" s="57">
        <v>350</v>
      </c>
      <c r="P51" s="57">
        <v>331</v>
      </c>
      <c r="U51" s="57">
        <v>365</v>
      </c>
      <c r="X51" s="57">
        <v>362</v>
      </c>
      <c r="Z51" s="57">
        <v>369</v>
      </c>
      <c r="AA51" s="57">
        <v>6</v>
      </c>
      <c r="AD51" s="57">
        <v>374</v>
      </c>
      <c r="AG51" s="57">
        <v>358</v>
      </c>
      <c r="AJ51" s="57">
        <v>349</v>
      </c>
      <c r="AM51" s="57">
        <v>3</v>
      </c>
      <c r="AR51" s="57">
        <v>3535</v>
      </c>
      <c r="AS51" s="86">
        <v>294.58333333333331</v>
      </c>
    </row>
    <row r="52" spans="1:45" ht="15.75" customHeight="1">
      <c r="A52" s="57">
        <v>1010</v>
      </c>
      <c r="B52" s="57">
        <v>542</v>
      </c>
      <c r="H52" s="57">
        <v>785</v>
      </c>
      <c r="K52" s="57">
        <v>731</v>
      </c>
      <c r="P52" s="57">
        <v>720</v>
      </c>
      <c r="T52" s="57">
        <v>1</v>
      </c>
      <c r="U52" s="57">
        <v>754</v>
      </c>
      <c r="X52" s="57">
        <v>741</v>
      </c>
      <c r="Z52" s="57">
        <v>716</v>
      </c>
      <c r="AA52" s="57">
        <v>29</v>
      </c>
      <c r="AD52" s="57">
        <v>764</v>
      </c>
      <c r="AG52" s="57">
        <v>737</v>
      </c>
      <c r="AJ52" s="57">
        <v>721</v>
      </c>
      <c r="AM52" s="57">
        <v>2</v>
      </c>
      <c r="AR52" s="57">
        <v>7243</v>
      </c>
      <c r="AS52" s="86">
        <v>557.15384615384619</v>
      </c>
    </row>
    <row r="53" spans="1:45" ht="15.75" customHeight="1">
      <c r="A53" s="57">
        <v>1020</v>
      </c>
      <c r="B53" s="57">
        <v>67</v>
      </c>
      <c r="H53" s="57">
        <v>93</v>
      </c>
      <c r="K53" s="57">
        <v>81</v>
      </c>
      <c r="P53" s="57">
        <v>80</v>
      </c>
      <c r="U53" s="57">
        <v>80</v>
      </c>
      <c r="X53" s="57">
        <v>80</v>
      </c>
      <c r="Z53" s="57">
        <v>81</v>
      </c>
      <c r="AD53" s="57">
        <v>79</v>
      </c>
      <c r="AG53" s="57">
        <v>79</v>
      </c>
      <c r="AJ53" s="57">
        <v>81</v>
      </c>
      <c r="AR53" s="57">
        <v>801</v>
      </c>
      <c r="AS53" s="86">
        <v>80.099999999999994</v>
      </c>
    </row>
    <row r="54" spans="1:45" ht="15.75" customHeight="1">
      <c r="A54" s="57">
        <v>1030</v>
      </c>
      <c r="B54" s="57">
        <v>16</v>
      </c>
      <c r="H54" s="57">
        <v>18</v>
      </c>
      <c r="K54" s="57">
        <v>17</v>
      </c>
      <c r="P54" s="57">
        <v>18</v>
      </c>
      <c r="U54" s="57">
        <v>18</v>
      </c>
      <c r="X54" s="57">
        <v>20</v>
      </c>
      <c r="Z54" s="57">
        <v>19</v>
      </c>
      <c r="AA54" s="57">
        <v>1</v>
      </c>
      <c r="AD54" s="57">
        <v>21</v>
      </c>
      <c r="AG54" s="57">
        <v>20</v>
      </c>
      <c r="AJ54" s="57">
        <v>20</v>
      </c>
      <c r="AR54" s="57">
        <v>188</v>
      </c>
      <c r="AS54" s="86">
        <v>17.09090909090909</v>
      </c>
    </row>
    <row r="55" spans="1:45" ht="15.75" customHeight="1">
      <c r="A55" s="57">
        <v>1040</v>
      </c>
      <c r="B55" s="57">
        <v>165</v>
      </c>
      <c r="H55" s="57">
        <v>226</v>
      </c>
      <c r="K55" s="57">
        <v>205</v>
      </c>
      <c r="P55" s="57">
        <v>233</v>
      </c>
      <c r="U55" s="57">
        <v>232</v>
      </c>
      <c r="X55" s="57">
        <v>228</v>
      </c>
      <c r="Z55" s="57">
        <v>226</v>
      </c>
      <c r="AA55" s="57">
        <v>4</v>
      </c>
      <c r="AB55" s="57">
        <v>45</v>
      </c>
      <c r="AD55" s="57">
        <v>229</v>
      </c>
      <c r="AG55" s="57">
        <v>231</v>
      </c>
      <c r="AJ55" s="57">
        <v>230</v>
      </c>
      <c r="AM55" s="57">
        <v>3</v>
      </c>
      <c r="AP55" s="57">
        <v>2</v>
      </c>
      <c r="AQ55" s="57">
        <v>1</v>
      </c>
      <c r="AR55" s="57">
        <v>2260</v>
      </c>
      <c r="AS55" s="86">
        <v>150.66666666666666</v>
      </c>
    </row>
    <row r="56" spans="1:45" ht="15.75" customHeight="1">
      <c r="A56" s="57">
        <v>1050</v>
      </c>
      <c r="B56" s="57">
        <v>63</v>
      </c>
      <c r="H56" s="57">
        <v>76</v>
      </c>
      <c r="K56" s="57">
        <v>69</v>
      </c>
      <c r="P56" s="57">
        <v>69</v>
      </c>
      <c r="U56" s="57">
        <v>72</v>
      </c>
      <c r="X56" s="57">
        <v>69</v>
      </c>
      <c r="Z56" s="57">
        <v>68</v>
      </c>
      <c r="AA56" s="57">
        <v>2</v>
      </c>
      <c r="AD56" s="57">
        <v>71</v>
      </c>
      <c r="AG56" s="57">
        <v>68</v>
      </c>
      <c r="AJ56" s="57">
        <v>67</v>
      </c>
      <c r="AR56" s="57">
        <v>694</v>
      </c>
      <c r="AS56" s="86">
        <v>63.090909090909093</v>
      </c>
    </row>
    <row r="57" spans="1:45" ht="15.75" customHeight="1">
      <c r="A57" s="57">
        <v>1060</v>
      </c>
      <c r="B57" s="57">
        <v>16</v>
      </c>
      <c r="H57" s="57">
        <v>22</v>
      </c>
      <c r="K57" s="57">
        <v>21</v>
      </c>
      <c r="P57" s="57">
        <v>25</v>
      </c>
      <c r="U57" s="57">
        <v>26</v>
      </c>
      <c r="X57" s="57">
        <v>24</v>
      </c>
      <c r="Z57" s="57">
        <v>24</v>
      </c>
      <c r="AD57" s="57">
        <v>23</v>
      </c>
      <c r="AG57" s="57">
        <v>23</v>
      </c>
      <c r="AJ57" s="57">
        <v>23</v>
      </c>
      <c r="AR57" s="57">
        <v>227</v>
      </c>
      <c r="AS57" s="86">
        <v>22.7</v>
      </c>
    </row>
    <row r="58" spans="1:45" ht="15.75" customHeight="1">
      <c r="A58" s="57">
        <v>1070</v>
      </c>
      <c r="B58" s="57">
        <v>9</v>
      </c>
      <c r="H58" s="57">
        <v>13</v>
      </c>
      <c r="K58" s="57">
        <v>14</v>
      </c>
      <c r="P58" s="57">
        <v>12</v>
      </c>
      <c r="U58" s="57">
        <v>13</v>
      </c>
      <c r="X58" s="57">
        <v>13</v>
      </c>
      <c r="Z58" s="57">
        <v>13</v>
      </c>
      <c r="AD58" s="57">
        <v>12</v>
      </c>
      <c r="AG58" s="57">
        <v>12</v>
      </c>
      <c r="AJ58" s="57">
        <v>12</v>
      </c>
      <c r="AR58" s="57">
        <v>123</v>
      </c>
      <c r="AS58" s="86">
        <v>12.3</v>
      </c>
    </row>
    <row r="59" spans="1:45" ht="15.75" customHeight="1">
      <c r="A59" s="57">
        <v>1080</v>
      </c>
      <c r="B59" s="57">
        <v>88</v>
      </c>
      <c r="H59" s="57">
        <v>104</v>
      </c>
      <c r="K59" s="57">
        <v>107</v>
      </c>
      <c r="P59" s="57">
        <v>116</v>
      </c>
      <c r="U59" s="57">
        <v>120</v>
      </c>
      <c r="X59" s="57">
        <v>120</v>
      </c>
      <c r="Z59" s="57">
        <v>122</v>
      </c>
      <c r="AA59" s="57">
        <v>4</v>
      </c>
      <c r="AD59" s="57">
        <v>132</v>
      </c>
      <c r="AG59" s="57">
        <v>126</v>
      </c>
      <c r="AJ59" s="57">
        <v>125</v>
      </c>
      <c r="AR59" s="57">
        <v>1164</v>
      </c>
      <c r="AS59" s="86">
        <v>105.81818181818181</v>
      </c>
    </row>
    <row r="60" spans="1:45" ht="15.75" customHeight="1">
      <c r="A60" s="57">
        <v>1110</v>
      </c>
      <c r="B60" s="57">
        <v>68</v>
      </c>
      <c r="H60" s="57">
        <v>426</v>
      </c>
      <c r="K60" s="57">
        <v>326</v>
      </c>
      <c r="P60" s="57">
        <v>309</v>
      </c>
      <c r="U60" s="57">
        <v>332</v>
      </c>
      <c r="X60" s="57">
        <v>331</v>
      </c>
      <c r="Z60" s="57">
        <v>316</v>
      </c>
      <c r="AA60" s="57">
        <v>5</v>
      </c>
      <c r="AD60" s="57">
        <v>349</v>
      </c>
      <c r="AG60" s="57">
        <v>335</v>
      </c>
      <c r="AJ60" s="57">
        <v>333</v>
      </c>
      <c r="AM60" s="57">
        <v>1</v>
      </c>
      <c r="AR60" s="57">
        <v>3131</v>
      </c>
      <c r="AS60" s="86">
        <v>260.91666666666669</v>
      </c>
    </row>
    <row r="61" spans="1:45" ht="15.75" customHeight="1">
      <c r="A61" s="57">
        <v>1120</v>
      </c>
      <c r="AI61" s="57">
        <v>2</v>
      </c>
      <c r="AJ61" s="57">
        <v>1</v>
      </c>
      <c r="AR61" s="57">
        <v>3</v>
      </c>
      <c r="AS61" s="86">
        <v>1.5</v>
      </c>
    </row>
    <row r="62" spans="1:45" ht="15.75" customHeight="1">
      <c r="A62" s="57">
        <v>1130</v>
      </c>
      <c r="B62" s="57">
        <v>16</v>
      </c>
      <c r="H62" s="57">
        <v>20</v>
      </c>
      <c r="K62" s="57">
        <v>19</v>
      </c>
      <c r="P62" s="57">
        <v>19</v>
      </c>
      <c r="U62" s="57">
        <v>17</v>
      </c>
      <c r="X62" s="57">
        <v>16</v>
      </c>
      <c r="Z62" s="57">
        <v>14</v>
      </c>
      <c r="AA62" s="57">
        <v>1</v>
      </c>
      <c r="AD62" s="57">
        <v>14</v>
      </c>
      <c r="AG62" s="57">
        <v>14</v>
      </c>
      <c r="AJ62" s="57">
        <v>14</v>
      </c>
      <c r="AR62" s="57">
        <v>164</v>
      </c>
      <c r="AS62" s="86">
        <v>14.909090909090908</v>
      </c>
    </row>
    <row r="63" spans="1:45" ht="15.75" customHeight="1">
      <c r="A63" s="57">
        <v>1140</v>
      </c>
      <c r="B63" s="57">
        <v>33</v>
      </c>
      <c r="H63" s="57">
        <v>43</v>
      </c>
      <c r="K63" s="57">
        <v>43</v>
      </c>
      <c r="P63" s="57">
        <v>44</v>
      </c>
      <c r="U63" s="57">
        <v>43</v>
      </c>
      <c r="X63" s="57">
        <v>45</v>
      </c>
      <c r="Z63" s="57">
        <v>43</v>
      </c>
      <c r="AA63" s="57">
        <v>1</v>
      </c>
      <c r="AD63" s="57">
        <v>43</v>
      </c>
      <c r="AE63" s="57">
        <v>1</v>
      </c>
      <c r="AG63" s="57">
        <v>43</v>
      </c>
      <c r="AJ63" s="57">
        <v>43</v>
      </c>
      <c r="AM63" s="57">
        <v>5</v>
      </c>
      <c r="AR63" s="57">
        <v>430</v>
      </c>
      <c r="AS63" s="86">
        <v>33.07692307692308</v>
      </c>
    </row>
    <row r="64" spans="1:45" ht="15.75" customHeight="1">
      <c r="A64" s="57">
        <v>1150</v>
      </c>
      <c r="B64" s="57">
        <v>41</v>
      </c>
      <c r="H64" s="57">
        <v>63</v>
      </c>
      <c r="K64" s="57">
        <v>62</v>
      </c>
      <c r="P64" s="57">
        <v>58</v>
      </c>
      <c r="U64" s="57">
        <v>60</v>
      </c>
      <c r="X64" s="57">
        <v>56</v>
      </c>
      <c r="Z64" s="57">
        <v>55</v>
      </c>
      <c r="AD64" s="57">
        <v>55</v>
      </c>
      <c r="AG64" s="57">
        <v>54</v>
      </c>
      <c r="AJ64" s="57">
        <v>54</v>
      </c>
      <c r="AM64" s="57">
        <v>6</v>
      </c>
      <c r="AR64" s="57">
        <v>564</v>
      </c>
      <c r="AS64" s="86">
        <v>51.272727272727273</v>
      </c>
    </row>
    <row r="65" spans="1:45" ht="15.75" customHeight="1">
      <c r="A65" s="57">
        <v>1160</v>
      </c>
      <c r="B65" s="57">
        <v>5</v>
      </c>
      <c r="H65" s="57">
        <v>9</v>
      </c>
      <c r="K65" s="57">
        <v>8</v>
      </c>
      <c r="P65" s="57">
        <v>8</v>
      </c>
      <c r="U65" s="57">
        <v>8</v>
      </c>
      <c r="X65" s="57">
        <v>8</v>
      </c>
      <c r="Z65" s="57">
        <v>8</v>
      </c>
      <c r="AA65" s="57">
        <v>1</v>
      </c>
      <c r="AD65" s="57">
        <v>8</v>
      </c>
      <c r="AG65" s="57">
        <v>8</v>
      </c>
      <c r="AJ65" s="57">
        <v>8</v>
      </c>
      <c r="AM65" s="57">
        <v>10</v>
      </c>
      <c r="AR65" s="57">
        <v>89</v>
      </c>
      <c r="AS65" s="86">
        <v>7.416666666666667</v>
      </c>
    </row>
    <row r="66" spans="1:45" ht="15.75" customHeight="1">
      <c r="A66" s="57">
        <v>1180</v>
      </c>
      <c r="B66" s="57">
        <v>57</v>
      </c>
      <c r="H66" s="57">
        <v>110</v>
      </c>
      <c r="K66" s="57">
        <v>106</v>
      </c>
      <c r="P66" s="57">
        <v>118</v>
      </c>
      <c r="U66" s="57">
        <v>125</v>
      </c>
      <c r="X66" s="57">
        <v>121</v>
      </c>
      <c r="Z66" s="57">
        <v>117</v>
      </c>
      <c r="AA66" s="57">
        <v>19</v>
      </c>
      <c r="AD66" s="57">
        <v>124</v>
      </c>
      <c r="AG66" s="57">
        <v>120</v>
      </c>
      <c r="AJ66" s="57">
        <v>119</v>
      </c>
      <c r="AM66" s="57">
        <v>2</v>
      </c>
      <c r="AQ66" s="57">
        <v>99</v>
      </c>
      <c r="AR66" s="57">
        <v>1237</v>
      </c>
      <c r="AS66" s="86">
        <v>95.15384615384616</v>
      </c>
    </row>
    <row r="67" spans="1:45" ht="15.75" customHeight="1">
      <c r="A67" s="57">
        <v>1195</v>
      </c>
      <c r="B67" s="57">
        <v>158</v>
      </c>
      <c r="H67" s="57">
        <v>246</v>
      </c>
      <c r="K67" s="57">
        <v>210</v>
      </c>
      <c r="P67" s="57">
        <v>207</v>
      </c>
      <c r="U67" s="57">
        <v>206</v>
      </c>
      <c r="X67" s="57">
        <v>204</v>
      </c>
      <c r="Z67" s="57">
        <v>204</v>
      </c>
      <c r="AD67" s="57">
        <v>210</v>
      </c>
      <c r="AG67" s="57">
        <v>209</v>
      </c>
      <c r="AJ67" s="57">
        <v>206</v>
      </c>
      <c r="AM67" s="57">
        <v>2</v>
      </c>
      <c r="AR67" s="57">
        <v>2062</v>
      </c>
      <c r="AS67" s="86">
        <v>187.45454545454547</v>
      </c>
    </row>
    <row r="68" spans="1:45" ht="15.75" customHeight="1">
      <c r="A68" s="57">
        <v>1220</v>
      </c>
      <c r="G68" s="57">
        <v>32</v>
      </c>
      <c r="N68" s="57">
        <v>118</v>
      </c>
      <c r="P68" s="57">
        <v>52</v>
      </c>
      <c r="U68" s="57">
        <v>53</v>
      </c>
      <c r="X68" s="57">
        <v>50</v>
      </c>
      <c r="Z68" s="57">
        <v>51</v>
      </c>
      <c r="AA68" s="57">
        <v>1</v>
      </c>
      <c r="AD68" s="57">
        <v>55</v>
      </c>
      <c r="AG68" s="57">
        <v>52</v>
      </c>
      <c r="AJ68" s="57">
        <v>51</v>
      </c>
      <c r="AR68" s="57">
        <v>515</v>
      </c>
      <c r="AS68" s="86">
        <v>51.5</v>
      </c>
    </row>
    <row r="69" spans="1:45" ht="15.75" customHeight="1">
      <c r="A69" s="57">
        <v>1330</v>
      </c>
      <c r="H69" s="57">
        <v>22</v>
      </c>
      <c r="K69" s="57">
        <v>18</v>
      </c>
      <c r="P69" s="57">
        <v>18</v>
      </c>
      <c r="U69" s="57">
        <v>18</v>
      </c>
      <c r="X69" s="57">
        <v>18</v>
      </c>
      <c r="Z69" s="57">
        <v>18</v>
      </c>
      <c r="AA69" s="57">
        <v>1</v>
      </c>
      <c r="AD69" s="57">
        <v>18</v>
      </c>
      <c r="AG69" s="57">
        <v>18</v>
      </c>
      <c r="AJ69" s="57">
        <v>18</v>
      </c>
      <c r="AR69" s="57">
        <v>167</v>
      </c>
      <c r="AS69" s="86">
        <v>16.7</v>
      </c>
    </row>
    <row r="70" spans="1:45" ht="15.75" customHeight="1">
      <c r="A70" s="57">
        <v>1340</v>
      </c>
      <c r="B70" s="57">
        <v>21</v>
      </c>
      <c r="H70" s="57">
        <v>22</v>
      </c>
      <c r="K70" s="57">
        <v>23</v>
      </c>
      <c r="P70" s="57">
        <v>24</v>
      </c>
      <c r="U70" s="57">
        <v>22</v>
      </c>
      <c r="X70" s="57">
        <v>22</v>
      </c>
      <c r="Z70" s="57">
        <v>22</v>
      </c>
      <c r="AA70" s="57">
        <v>1</v>
      </c>
      <c r="AD70" s="57">
        <v>22</v>
      </c>
      <c r="AG70" s="57">
        <v>22</v>
      </c>
      <c r="AJ70" s="57">
        <v>22</v>
      </c>
      <c r="AR70" s="57">
        <v>223</v>
      </c>
      <c r="AS70" s="86">
        <v>20.272727272727273</v>
      </c>
    </row>
    <row r="71" spans="1:45" ht="15.75" customHeight="1">
      <c r="A71" s="57">
        <v>1350</v>
      </c>
      <c r="B71" s="57">
        <v>32</v>
      </c>
      <c r="H71" s="57">
        <v>45</v>
      </c>
      <c r="K71" s="57">
        <v>43</v>
      </c>
      <c r="P71" s="57">
        <v>42</v>
      </c>
      <c r="U71" s="57">
        <v>44</v>
      </c>
      <c r="X71" s="57">
        <v>43</v>
      </c>
      <c r="Z71" s="57">
        <v>41</v>
      </c>
      <c r="AD71" s="57">
        <v>42</v>
      </c>
      <c r="AG71" s="57">
        <v>43</v>
      </c>
      <c r="AJ71" s="57">
        <v>42</v>
      </c>
      <c r="AR71" s="57">
        <v>417</v>
      </c>
      <c r="AS71" s="86">
        <v>41.7</v>
      </c>
    </row>
    <row r="72" spans="1:45" ht="15.75" customHeight="1">
      <c r="A72" s="57">
        <v>1360</v>
      </c>
      <c r="B72" s="57">
        <v>45</v>
      </c>
      <c r="H72" s="57">
        <v>51</v>
      </c>
      <c r="K72" s="57">
        <v>46</v>
      </c>
      <c r="P72" s="57">
        <v>47</v>
      </c>
      <c r="U72" s="57">
        <v>46</v>
      </c>
      <c r="X72" s="57">
        <v>48</v>
      </c>
      <c r="Z72" s="57">
        <v>47</v>
      </c>
      <c r="AA72" s="57">
        <v>1</v>
      </c>
      <c r="AD72" s="57">
        <v>47</v>
      </c>
      <c r="AG72" s="57">
        <v>47</v>
      </c>
      <c r="AJ72" s="57">
        <v>47</v>
      </c>
      <c r="AM72" s="57">
        <v>4</v>
      </c>
      <c r="AQ72" s="57">
        <v>3</v>
      </c>
      <c r="AR72" s="57">
        <v>479</v>
      </c>
      <c r="AS72" s="86">
        <v>36.846153846153847</v>
      </c>
    </row>
    <row r="73" spans="1:45" ht="15.75" customHeight="1">
      <c r="A73" s="57">
        <v>1380</v>
      </c>
      <c r="B73" s="57">
        <v>4</v>
      </c>
      <c r="H73" s="57">
        <v>6</v>
      </c>
      <c r="K73" s="57">
        <v>5</v>
      </c>
      <c r="P73" s="57">
        <v>5</v>
      </c>
      <c r="U73" s="57">
        <v>5</v>
      </c>
      <c r="X73" s="57">
        <v>5</v>
      </c>
      <c r="Z73" s="57">
        <v>7</v>
      </c>
      <c r="AD73" s="57">
        <v>6</v>
      </c>
      <c r="AG73" s="57">
        <v>6</v>
      </c>
      <c r="AJ73" s="57">
        <v>6</v>
      </c>
      <c r="AR73" s="57">
        <v>55</v>
      </c>
      <c r="AS73" s="86">
        <v>5.5</v>
      </c>
    </row>
    <row r="74" spans="1:45" ht="15.75" customHeight="1">
      <c r="A74" s="57">
        <v>1390</v>
      </c>
      <c r="B74" s="57">
        <v>8</v>
      </c>
      <c r="H74" s="57">
        <v>19</v>
      </c>
      <c r="K74" s="57">
        <v>13</v>
      </c>
      <c r="P74" s="57">
        <v>13</v>
      </c>
      <c r="U74" s="57">
        <v>10</v>
      </c>
      <c r="X74" s="57">
        <v>9</v>
      </c>
      <c r="Z74" s="57">
        <v>11</v>
      </c>
      <c r="AD74" s="57">
        <v>14</v>
      </c>
      <c r="AG74" s="57">
        <v>12</v>
      </c>
      <c r="AJ74" s="57">
        <v>12</v>
      </c>
      <c r="AR74" s="57">
        <v>121</v>
      </c>
      <c r="AS74" s="86">
        <v>12.1</v>
      </c>
    </row>
    <row r="75" spans="1:45" ht="15.75" customHeight="1">
      <c r="A75" s="57">
        <v>1400</v>
      </c>
      <c r="B75" s="57">
        <v>10</v>
      </c>
      <c r="H75" s="57">
        <v>24</v>
      </c>
      <c r="K75" s="57">
        <v>17</v>
      </c>
      <c r="P75" s="57">
        <v>17</v>
      </c>
      <c r="U75" s="57">
        <v>17</v>
      </c>
      <c r="X75" s="57">
        <v>17</v>
      </c>
      <c r="Z75" s="57">
        <v>17</v>
      </c>
      <c r="AD75" s="57">
        <v>17</v>
      </c>
      <c r="AG75" s="57">
        <v>17</v>
      </c>
      <c r="AJ75" s="57">
        <v>17</v>
      </c>
      <c r="AR75" s="57">
        <v>170</v>
      </c>
      <c r="AS75" s="86">
        <v>17</v>
      </c>
    </row>
    <row r="76" spans="1:45" ht="15.75" customHeight="1">
      <c r="A76" s="57">
        <v>1410</v>
      </c>
      <c r="B76" s="57">
        <v>7</v>
      </c>
      <c r="H76" s="57">
        <v>9</v>
      </c>
      <c r="K76" s="57">
        <v>9</v>
      </c>
      <c r="P76" s="57">
        <v>9</v>
      </c>
      <c r="U76" s="57">
        <v>9</v>
      </c>
      <c r="X76" s="57">
        <v>9</v>
      </c>
      <c r="Z76" s="57">
        <v>11</v>
      </c>
      <c r="AD76" s="57">
        <v>9</v>
      </c>
      <c r="AG76" s="57">
        <v>9</v>
      </c>
      <c r="AJ76" s="57">
        <v>9</v>
      </c>
      <c r="AM76" s="57">
        <v>1</v>
      </c>
      <c r="AR76" s="57">
        <v>91</v>
      </c>
      <c r="AS76" s="86">
        <v>8.2727272727272734</v>
      </c>
    </row>
    <row r="77" spans="1:45" ht="15.75" customHeight="1">
      <c r="A77" s="57">
        <v>1420</v>
      </c>
      <c r="B77" s="57">
        <v>1507</v>
      </c>
      <c r="H77" s="57">
        <v>1706</v>
      </c>
      <c r="K77" s="57">
        <v>1634</v>
      </c>
      <c r="P77" s="57">
        <v>1620</v>
      </c>
      <c r="U77" s="57">
        <v>1615</v>
      </c>
      <c r="X77" s="57">
        <v>1648</v>
      </c>
      <c r="Z77" s="57">
        <v>1641</v>
      </c>
      <c r="AA77" s="57">
        <v>29</v>
      </c>
      <c r="AB77" s="57">
        <v>2</v>
      </c>
      <c r="AD77" s="57">
        <v>1663</v>
      </c>
      <c r="AG77" s="57">
        <v>1650</v>
      </c>
      <c r="AJ77" s="57">
        <v>1639</v>
      </c>
      <c r="AM77" s="57">
        <v>34</v>
      </c>
      <c r="AP77" s="57">
        <v>6</v>
      </c>
      <c r="AR77" s="57">
        <v>16394</v>
      </c>
      <c r="AS77" s="86">
        <v>1171</v>
      </c>
    </row>
    <row r="78" spans="1:45" ht="15.75" customHeight="1">
      <c r="A78" s="57">
        <v>1430</v>
      </c>
      <c r="E78" s="57">
        <v>4</v>
      </c>
      <c r="H78" s="57">
        <v>19</v>
      </c>
      <c r="K78" s="57">
        <v>14</v>
      </c>
      <c r="P78" s="57">
        <v>13</v>
      </c>
      <c r="U78" s="57">
        <v>13</v>
      </c>
      <c r="X78" s="57">
        <v>13</v>
      </c>
      <c r="Z78" s="57">
        <v>13</v>
      </c>
      <c r="AD78" s="57">
        <v>13</v>
      </c>
      <c r="AG78" s="57">
        <v>13</v>
      </c>
      <c r="AJ78" s="57">
        <v>13</v>
      </c>
      <c r="AR78" s="57">
        <v>128</v>
      </c>
      <c r="AS78" s="86">
        <v>12.8</v>
      </c>
    </row>
    <row r="79" spans="1:45" ht="15.75" customHeight="1">
      <c r="A79" s="57">
        <v>1440</v>
      </c>
      <c r="B79" s="57">
        <v>4</v>
      </c>
      <c r="H79" s="57">
        <v>3</v>
      </c>
      <c r="K79" s="57">
        <v>3</v>
      </c>
      <c r="P79" s="57">
        <v>3</v>
      </c>
      <c r="U79" s="57">
        <v>3</v>
      </c>
      <c r="X79" s="57">
        <v>1</v>
      </c>
      <c r="Z79" s="57">
        <v>5</v>
      </c>
      <c r="AD79" s="57">
        <v>3</v>
      </c>
      <c r="AG79" s="57">
        <v>3</v>
      </c>
      <c r="AJ79" s="57">
        <v>3</v>
      </c>
      <c r="AR79" s="57">
        <v>31</v>
      </c>
      <c r="AS79" s="86">
        <v>3.1</v>
      </c>
    </row>
    <row r="80" spans="1:45" ht="15.75" customHeight="1">
      <c r="A80" s="57">
        <v>1450</v>
      </c>
      <c r="B80" s="57">
        <v>5</v>
      </c>
      <c r="H80" s="57">
        <v>9</v>
      </c>
      <c r="K80" s="57">
        <v>9</v>
      </c>
      <c r="P80" s="57">
        <v>9</v>
      </c>
      <c r="U80" s="57">
        <v>9</v>
      </c>
      <c r="X80" s="57">
        <v>9</v>
      </c>
      <c r="Z80" s="57">
        <v>9</v>
      </c>
      <c r="AD80" s="57">
        <v>9</v>
      </c>
      <c r="AG80" s="57">
        <v>11</v>
      </c>
      <c r="AJ80" s="57">
        <v>10</v>
      </c>
      <c r="AR80" s="57">
        <v>89</v>
      </c>
      <c r="AS80" s="86">
        <v>8.9</v>
      </c>
    </row>
    <row r="81" spans="1:45" ht="15.75" customHeight="1">
      <c r="A81" s="57">
        <v>1460</v>
      </c>
      <c r="B81" s="57">
        <v>2</v>
      </c>
      <c r="H81" s="57">
        <v>4</v>
      </c>
      <c r="K81" s="57">
        <v>3</v>
      </c>
      <c r="P81" s="57">
        <v>3</v>
      </c>
      <c r="U81" s="57">
        <v>3</v>
      </c>
      <c r="X81" s="57">
        <v>3</v>
      </c>
      <c r="Z81" s="57">
        <v>3</v>
      </c>
      <c r="AD81" s="57">
        <v>3</v>
      </c>
      <c r="AG81" s="57">
        <v>3</v>
      </c>
      <c r="AJ81" s="57">
        <v>3</v>
      </c>
      <c r="AR81" s="57">
        <v>30</v>
      </c>
      <c r="AS81" s="86">
        <v>3</v>
      </c>
    </row>
    <row r="82" spans="1:45" ht="15.75" customHeight="1">
      <c r="A82" s="57">
        <v>1480</v>
      </c>
      <c r="B82" s="57">
        <v>3</v>
      </c>
      <c r="H82" s="57">
        <v>9</v>
      </c>
      <c r="K82" s="57">
        <v>8</v>
      </c>
      <c r="P82" s="57">
        <v>7</v>
      </c>
      <c r="U82" s="57">
        <v>7</v>
      </c>
      <c r="X82" s="57">
        <v>7</v>
      </c>
      <c r="Z82" s="57">
        <v>7</v>
      </c>
      <c r="AD82" s="57">
        <v>7</v>
      </c>
      <c r="AG82" s="57">
        <v>7</v>
      </c>
      <c r="AJ82" s="57">
        <v>7</v>
      </c>
      <c r="AR82" s="57">
        <v>69</v>
      </c>
      <c r="AS82" s="86">
        <v>6.9</v>
      </c>
    </row>
    <row r="83" spans="1:45" ht="15.75" customHeight="1">
      <c r="A83" s="57">
        <v>1490</v>
      </c>
      <c r="C83" s="57">
        <v>3</v>
      </c>
      <c r="H83" s="57">
        <v>5</v>
      </c>
      <c r="K83" s="57">
        <v>10</v>
      </c>
      <c r="P83" s="57">
        <v>7</v>
      </c>
      <c r="U83" s="57">
        <v>7</v>
      </c>
      <c r="X83" s="57">
        <v>7</v>
      </c>
      <c r="Z83" s="57">
        <v>7</v>
      </c>
      <c r="AD83" s="57">
        <v>7</v>
      </c>
      <c r="AG83" s="57">
        <v>7</v>
      </c>
      <c r="AJ83" s="57">
        <v>7</v>
      </c>
      <c r="AR83" s="57">
        <v>67</v>
      </c>
      <c r="AS83" s="86">
        <v>6.7</v>
      </c>
    </row>
    <row r="84" spans="1:45" ht="15.75" customHeight="1">
      <c r="A84" s="57">
        <v>1500</v>
      </c>
      <c r="B84" s="57">
        <v>17</v>
      </c>
      <c r="H84" s="57">
        <v>35</v>
      </c>
      <c r="K84" s="57">
        <v>33</v>
      </c>
      <c r="P84" s="57">
        <v>36</v>
      </c>
      <c r="U84" s="57">
        <v>35</v>
      </c>
      <c r="X84" s="57">
        <v>40</v>
      </c>
      <c r="Z84" s="57">
        <v>37</v>
      </c>
      <c r="AA84" s="57">
        <v>4</v>
      </c>
      <c r="AD84" s="57">
        <v>38</v>
      </c>
      <c r="AG84" s="57">
        <v>37</v>
      </c>
      <c r="AJ84" s="57">
        <v>35</v>
      </c>
      <c r="AR84" s="57">
        <v>347</v>
      </c>
      <c r="AS84" s="86">
        <v>31.545454545454547</v>
      </c>
    </row>
    <row r="85" spans="1:45" ht="15.75" customHeight="1">
      <c r="A85" s="57">
        <v>1510</v>
      </c>
      <c r="B85" s="57">
        <v>11</v>
      </c>
      <c r="H85" s="57">
        <v>50</v>
      </c>
      <c r="K85" s="57">
        <v>33</v>
      </c>
      <c r="P85" s="57">
        <v>41</v>
      </c>
      <c r="U85" s="57">
        <v>47</v>
      </c>
      <c r="X85" s="57">
        <v>46</v>
      </c>
      <c r="Z85" s="57">
        <v>42</v>
      </c>
      <c r="AA85" s="57">
        <v>4</v>
      </c>
      <c r="AD85" s="57">
        <v>45</v>
      </c>
      <c r="AG85" s="57">
        <v>41</v>
      </c>
      <c r="AJ85" s="57">
        <v>41</v>
      </c>
      <c r="AM85" s="57">
        <v>28</v>
      </c>
      <c r="AR85" s="57">
        <v>429</v>
      </c>
      <c r="AS85" s="86">
        <v>35.75</v>
      </c>
    </row>
    <row r="86" spans="1:45" ht="15.75" customHeight="1">
      <c r="A86" s="57">
        <v>1520</v>
      </c>
      <c r="B86" s="57">
        <v>114</v>
      </c>
      <c r="H86" s="57">
        <v>136</v>
      </c>
      <c r="K86" s="57">
        <v>129</v>
      </c>
      <c r="P86" s="57">
        <v>128</v>
      </c>
      <c r="U86" s="57">
        <v>129</v>
      </c>
      <c r="X86" s="57">
        <v>127</v>
      </c>
      <c r="Z86" s="57">
        <v>130</v>
      </c>
      <c r="AA86" s="57">
        <v>3</v>
      </c>
      <c r="AD86" s="57">
        <v>128</v>
      </c>
      <c r="AG86" s="57">
        <v>129</v>
      </c>
      <c r="AJ86" s="57">
        <v>130</v>
      </c>
      <c r="AM86" s="57">
        <v>1</v>
      </c>
      <c r="AR86" s="57">
        <v>1284</v>
      </c>
      <c r="AS86" s="86">
        <v>107</v>
      </c>
    </row>
    <row r="87" spans="1:45" ht="15.75" customHeight="1">
      <c r="A87" s="57">
        <v>1540</v>
      </c>
      <c r="Q87" s="57">
        <v>52</v>
      </c>
      <c r="U87" s="57">
        <v>30</v>
      </c>
      <c r="X87" s="57">
        <v>29</v>
      </c>
      <c r="Z87" s="57">
        <v>29</v>
      </c>
      <c r="AA87" s="57">
        <v>1</v>
      </c>
      <c r="AD87" s="57">
        <v>29</v>
      </c>
      <c r="AG87" s="57">
        <v>29</v>
      </c>
      <c r="AJ87" s="57">
        <v>29</v>
      </c>
      <c r="AM87" s="57">
        <v>3</v>
      </c>
      <c r="AR87" s="57">
        <v>231</v>
      </c>
      <c r="AS87" s="86">
        <v>25.666666666666668</v>
      </c>
    </row>
    <row r="88" spans="1:45" ht="15.75" customHeight="1">
      <c r="A88" s="57">
        <v>1550</v>
      </c>
      <c r="B88" s="57">
        <v>292</v>
      </c>
      <c r="H88" s="57">
        <v>345</v>
      </c>
      <c r="I88" s="57">
        <v>62</v>
      </c>
      <c r="N88" s="57">
        <v>366</v>
      </c>
      <c r="P88" s="57">
        <v>356</v>
      </c>
      <c r="U88" s="57">
        <v>393</v>
      </c>
      <c r="X88" s="57">
        <v>390</v>
      </c>
      <c r="Z88" s="57">
        <v>381</v>
      </c>
      <c r="AA88" s="57">
        <v>2</v>
      </c>
      <c r="AD88" s="57">
        <v>396</v>
      </c>
      <c r="AG88" s="57">
        <v>387</v>
      </c>
      <c r="AO88" s="57">
        <v>399</v>
      </c>
      <c r="AR88" s="57">
        <v>3769</v>
      </c>
      <c r="AS88" s="86">
        <v>314.08333333333331</v>
      </c>
    </row>
    <row r="89" spans="1:45" ht="15.75" customHeight="1">
      <c r="A89" s="57">
        <v>1560</v>
      </c>
      <c r="B89" s="57">
        <v>291</v>
      </c>
      <c r="H89" s="57">
        <v>327</v>
      </c>
      <c r="K89" s="57">
        <v>332</v>
      </c>
      <c r="P89" s="57">
        <v>338</v>
      </c>
      <c r="U89" s="57">
        <v>338</v>
      </c>
      <c r="X89" s="57">
        <v>345</v>
      </c>
      <c r="Z89" s="57">
        <v>337</v>
      </c>
      <c r="AA89" s="57">
        <v>15</v>
      </c>
      <c r="AD89" s="57">
        <v>316</v>
      </c>
      <c r="AG89" s="57">
        <v>365</v>
      </c>
      <c r="AJ89" s="57">
        <v>343</v>
      </c>
      <c r="AM89" s="57">
        <v>2</v>
      </c>
      <c r="AR89" s="57">
        <v>3349</v>
      </c>
      <c r="AS89" s="86">
        <v>279.08333333333331</v>
      </c>
    </row>
    <row r="90" spans="1:45" ht="15.75" customHeight="1">
      <c r="A90" s="57">
        <v>1570</v>
      </c>
      <c r="B90" s="57">
        <v>28</v>
      </c>
      <c r="H90" s="57">
        <v>31</v>
      </c>
      <c r="K90" s="57">
        <v>30</v>
      </c>
      <c r="P90" s="57">
        <v>29</v>
      </c>
      <c r="U90" s="57">
        <v>29</v>
      </c>
      <c r="X90" s="57">
        <v>29</v>
      </c>
      <c r="Z90" s="57">
        <v>29</v>
      </c>
      <c r="AD90" s="57">
        <v>33</v>
      </c>
      <c r="AG90" s="57">
        <v>30</v>
      </c>
      <c r="AJ90" s="57">
        <v>30</v>
      </c>
      <c r="AR90" s="57">
        <v>298</v>
      </c>
      <c r="AS90" s="86">
        <v>29.8</v>
      </c>
    </row>
    <row r="91" spans="1:45" ht="15.75" customHeight="1">
      <c r="A91" s="57">
        <v>1590</v>
      </c>
      <c r="B91" s="57">
        <v>9</v>
      </c>
      <c r="H91" s="57">
        <v>18</v>
      </c>
      <c r="K91" s="57">
        <v>13</v>
      </c>
      <c r="P91" s="57">
        <v>13</v>
      </c>
      <c r="U91" s="57">
        <v>13</v>
      </c>
      <c r="X91" s="57">
        <v>13</v>
      </c>
      <c r="Z91" s="57">
        <v>13</v>
      </c>
      <c r="AD91" s="57">
        <v>13</v>
      </c>
      <c r="AG91" s="57">
        <v>13</v>
      </c>
      <c r="AJ91" s="57">
        <v>13</v>
      </c>
      <c r="AR91" s="57">
        <v>131</v>
      </c>
      <c r="AS91" s="86">
        <v>13.1</v>
      </c>
    </row>
    <row r="92" spans="1:45" ht="15.75" customHeight="1">
      <c r="A92" s="57">
        <v>1620</v>
      </c>
      <c r="H92" s="57">
        <v>19</v>
      </c>
      <c r="K92" s="57">
        <v>10</v>
      </c>
      <c r="P92" s="57">
        <v>7</v>
      </c>
      <c r="U92" s="57">
        <v>8</v>
      </c>
      <c r="X92" s="57">
        <v>8</v>
      </c>
      <c r="Z92" s="57">
        <v>8</v>
      </c>
      <c r="AA92" s="57">
        <v>1</v>
      </c>
      <c r="AD92" s="57">
        <v>8</v>
      </c>
      <c r="AG92" s="57">
        <v>8</v>
      </c>
      <c r="AJ92" s="57">
        <v>8</v>
      </c>
      <c r="AR92" s="57">
        <v>85</v>
      </c>
      <c r="AS92" s="86">
        <v>8.5</v>
      </c>
    </row>
    <row r="93" spans="1:45" ht="15.75" customHeight="1">
      <c r="A93" s="57">
        <v>1760</v>
      </c>
      <c r="H93" s="57">
        <v>6</v>
      </c>
      <c r="K93" s="57">
        <v>2</v>
      </c>
      <c r="P93" s="57">
        <v>2</v>
      </c>
      <c r="U93" s="57">
        <v>2</v>
      </c>
      <c r="X93" s="57">
        <v>2</v>
      </c>
      <c r="Z93" s="57">
        <v>2</v>
      </c>
      <c r="AD93" s="57">
        <v>2</v>
      </c>
      <c r="AG93" s="57">
        <v>2</v>
      </c>
      <c r="AJ93" s="57">
        <v>2</v>
      </c>
      <c r="AR93" s="57">
        <v>22</v>
      </c>
      <c r="AS93" s="86">
        <v>2.4444444444444446</v>
      </c>
    </row>
    <row r="94" spans="1:45" ht="15.75" customHeight="1">
      <c r="A94" s="57">
        <v>1780</v>
      </c>
      <c r="B94" s="57">
        <v>15</v>
      </c>
      <c r="H94" s="57">
        <v>18</v>
      </c>
      <c r="K94" s="57">
        <v>14</v>
      </c>
      <c r="P94" s="57">
        <v>18</v>
      </c>
      <c r="U94" s="57">
        <v>18</v>
      </c>
      <c r="X94" s="57">
        <v>17</v>
      </c>
      <c r="Z94" s="57">
        <v>19</v>
      </c>
      <c r="AA94" s="57">
        <v>1</v>
      </c>
      <c r="AD94" s="57">
        <v>17</v>
      </c>
      <c r="AG94" s="57">
        <v>18</v>
      </c>
      <c r="AJ94" s="57">
        <v>17</v>
      </c>
      <c r="AM94" s="57">
        <v>5</v>
      </c>
      <c r="AR94" s="57">
        <v>177</v>
      </c>
      <c r="AS94" s="86">
        <v>14.75</v>
      </c>
    </row>
    <row r="95" spans="1:45" ht="15.75" customHeight="1">
      <c r="A95" s="57">
        <v>1810</v>
      </c>
      <c r="B95" s="57">
        <v>1</v>
      </c>
      <c r="H95" s="57">
        <v>3</v>
      </c>
      <c r="K95" s="57">
        <v>2</v>
      </c>
      <c r="P95" s="57">
        <v>2</v>
      </c>
      <c r="U95" s="57">
        <v>2</v>
      </c>
      <c r="X95" s="57">
        <v>2</v>
      </c>
      <c r="Z95" s="57">
        <v>2</v>
      </c>
      <c r="AD95" s="57">
        <v>2</v>
      </c>
      <c r="AG95" s="57">
        <v>2</v>
      </c>
      <c r="AJ95" s="57">
        <v>2</v>
      </c>
      <c r="AR95" s="57">
        <v>20</v>
      </c>
      <c r="AS95" s="86">
        <v>2</v>
      </c>
    </row>
    <row r="96" spans="1:45" ht="15.75" customHeight="1">
      <c r="A96" s="57">
        <v>1828</v>
      </c>
      <c r="B96" s="57">
        <v>40</v>
      </c>
      <c r="H96" s="57">
        <v>70</v>
      </c>
      <c r="K96" s="57">
        <v>67</v>
      </c>
      <c r="P96" s="57">
        <v>66</v>
      </c>
      <c r="U96" s="57">
        <v>68</v>
      </c>
      <c r="X96" s="57">
        <v>63</v>
      </c>
      <c r="Z96" s="57">
        <v>62</v>
      </c>
      <c r="AA96" s="57">
        <v>2</v>
      </c>
      <c r="AD96" s="57">
        <v>62</v>
      </c>
      <c r="AG96" s="57">
        <v>61</v>
      </c>
      <c r="AJ96" s="57">
        <v>61</v>
      </c>
      <c r="AR96" s="57">
        <v>622</v>
      </c>
      <c r="AS96" s="86">
        <v>56.545454545454547</v>
      </c>
    </row>
    <row r="97" spans="1:45" ht="15.75" customHeight="1">
      <c r="A97" s="57">
        <v>1850</v>
      </c>
      <c r="B97" s="57">
        <v>6</v>
      </c>
      <c r="H97" s="57">
        <v>5</v>
      </c>
      <c r="K97" s="57">
        <v>5</v>
      </c>
      <c r="P97" s="57">
        <v>6</v>
      </c>
      <c r="U97" s="57">
        <v>8</v>
      </c>
      <c r="X97" s="57">
        <v>4</v>
      </c>
      <c r="Z97" s="57">
        <v>4</v>
      </c>
      <c r="AA97" s="57">
        <v>2</v>
      </c>
      <c r="AD97" s="57">
        <v>4</v>
      </c>
      <c r="AG97" s="57">
        <v>4</v>
      </c>
      <c r="AJ97" s="57">
        <v>4</v>
      </c>
      <c r="AR97" s="57">
        <v>52</v>
      </c>
      <c r="AS97" s="86">
        <v>4.7272727272727275</v>
      </c>
    </row>
    <row r="98" spans="1:45" ht="15.75" customHeight="1">
      <c r="A98" s="57">
        <v>1870</v>
      </c>
      <c r="B98" s="57">
        <v>13</v>
      </c>
      <c r="H98" s="57">
        <v>16</v>
      </c>
      <c r="K98" s="57">
        <v>11</v>
      </c>
      <c r="P98" s="57">
        <v>10</v>
      </c>
      <c r="U98" s="57">
        <v>12</v>
      </c>
      <c r="X98" s="57">
        <v>11</v>
      </c>
      <c r="Z98" s="57">
        <v>11</v>
      </c>
      <c r="AD98" s="57">
        <v>11</v>
      </c>
      <c r="AG98" s="57">
        <v>11</v>
      </c>
      <c r="AJ98" s="57">
        <v>11</v>
      </c>
      <c r="AR98" s="57">
        <v>117</v>
      </c>
      <c r="AS98" s="86">
        <v>11.7</v>
      </c>
    </row>
    <row r="99" spans="1:45" ht="15.75" customHeight="1">
      <c r="A99" s="57">
        <v>1980</v>
      </c>
      <c r="B99" s="57">
        <v>6</v>
      </c>
      <c r="H99" s="57">
        <v>6</v>
      </c>
      <c r="K99" s="57">
        <v>7</v>
      </c>
      <c r="P99" s="57">
        <v>7</v>
      </c>
      <c r="U99" s="57">
        <v>7</v>
      </c>
      <c r="X99" s="57">
        <v>7</v>
      </c>
      <c r="Z99" s="57">
        <v>6</v>
      </c>
      <c r="AD99" s="57">
        <v>6</v>
      </c>
      <c r="AG99" s="57">
        <v>6</v>
      </c>
      <c r="AJ99" s="57">
        <v>6</v>
      </c>
      <c r="AR99" s="57">
        <v>64</v>
      </c>
      <c r="AS99" s="86">
        <v>6.4</v>
      </c>
    </row>
    <row r="100" spans="1:45" ht="15.75" customHeight="1">
      <c r="A100" s="57">
        <v>1990</v>
      </c>
      <c r="B100" s="57">
        <v>17</v>
      </c>
      <c r="H100" s="57">
        <v>17</v>
      </c>
      <c r="K100" s="57">
        <v>17</v>
      </c>
      <c r="P100" s="57">
        <v>17</v>
      </c>
      <c r="U100" s="57">
        <v>17</v>
      </c>
      <c r="X100" s="57">
        <v>16</v>
      </c>
      <c r="Z100" s="57">
        <v>14</v>
      </c>
      <c r="AD100" s="57">
        <v>15</v>
      </c>
      <c r="AG100" s="57">
        <v>14</v>
      </c>
      <c r="AJ100" s="57">
        <v>16</v>
      </c>
      <c r="AR100" s="57">
        <v>160</v>
      </c>
      <c r="AS100" s="86">
        <v>16</v>
      </c>
    </row>
    <row r="101" spans="1:45" ht="15.75" customHeight="1">
      <c r="A101" s="57">
        <v>2000</v>
      </c>
      <c r="B101" s="57">
        <v>434</v>
      </c>
      <c r="H101" s="57">
        <v>602</v>
      </c>
      <c r="K101" s="57">
        <v>572</v>
      </c>
      <c r="P101" s="57">
        <v>599</v>
      </c>
      <c r="U101" s="57">
        <v>619</v>
      </c>
      <c r="X101" s="57">
        <v>586</v>
      </c>
      <c r="Z101" s="57">
        <v>580</v>
      </c>
      <c r="AA101" s="57">
        <v>18</v>
      </c>
      <c r="AD101" s="57">
        <v>595</v>
      </c>
      <c r="AG101" s="57">
        <v>587</v>
      </c>
      <c r="AJ101" s="57">
        <v>584</v>
      </c>
      <c r="AR101" s="57">
        <v>5776</v>
      </c>
      <c r="AS101" s="86">
        <v>525.09090909090912</v>
      </c>
    </row>
    <row r="102" spans="1:45" ht="15.75" customHeight="1">
      <c r="A102" s="57">
        <v>2020</v>
      </c>
      <c r="B102" s="57">
        <v>62</v>
      </c>
      <c r="H102" s="57">
        <v>95</v>
      </c>
      <c r="K102" s="57">
        <v>81</v>
      </c>
      <c r="P102" s="57">
        <v>94</v>
      </c>
      <c r="T102" s="57">
        <v>2</v>
      </c>
      <c r="U102" s="57">
        <v>88</v>
      </c>
      <c r="X102" s="57">
        <v>85</v>
      </c>
      <c r="Z102" s="57">
        <v>95</v>
      </c>
      <c r="AA102" s="57">
        <v>5</v>
      </c>
      <c r="AB102" s="57">
        <v>2</v>
      </c>
      <c r="AD102" s="57">
        <v>87</v>
      </c>
      <c r="AG102" s="57">
        <v>87</v>
      </c>
      <c r="AJ102" s="57">
        <v>87</v>
      </c>
      <c r="AR102" s="57">
        <v>870</v>
      </c>
      <c r="AS102" s="86">
        <v>66.92307692307692</v>
      </c>
    </row>
    <row r="103" spans="1:45" ht="15.75" customHeight="1">
      <c r="A103" s="57">
        <v>2035</v>
      </c>
      <c r="B103" s="57">
        <v>35</v>
      </c>
      <c r="H103" s="57">
        <v>60</v>
      </c>
      <c r="K103" s="57">
        <v>54</v>
      </c>
      <c r="P103" s="57">
        <v>52</v>
      </c>
      <c r="U103" s="57">
        <v>50</v>
      </c>
      <c r="X103" s="57">
        <v>49</v>
      </c>
      <c r="Z103" s="57">
        <v>53</v>
      </c>
      <c r="AA103" s="57">
        <v>1</v>
      </c>
      <c r="AD103" s="57">
        <v>52</v>
      </c>
      <c r="AG103" s="57">
        <v>51</v>
      </c>
      <c r="AJ103" s="57">
        <v>53</v>
      </c>
      <c r="AR103" s="57">
        <v>510</v>
      </c>
      <c r="AS103" s="86">
        <v>46.363636363636367</v>
      </c>
    </row>
    <row r="104" spans="1:45" ht="15.75" customHeight="1">
      <c r="A104" s="57">
        <v>2055</v>
      </c>
      <c r="B104" s="57">
        <v>14</v>
      </c>
      <c r="H104" s="57">
        <v>22</v>
      </c>
      <c r="K104" s="57">
        <v>22</v>
      </c>
      <c r="P104" s="57">
        <v>28</v>
      </c>
      <c r="U104" s="57">
        <v>25</v>
      </c>
      <c r="X104" s="57">
        <v>24</v>
      </c>
      <c r="Z104" s="57">
        <v>24</v>
      </c>
      <c r="AD104" s="57">
        <v>24</v>
      </c>
      <c r="AG104" s="57">
        <v>26</v>
      </c>
      <c r="AJ104" s="57">
        <v>25</v>
      </c>
      <c r="AR104" s="57">
        <v>234</v>
      </c>
      <c r="AS104" s="86">
        <v>23.4</v>
      </c>
    </row>
    <row r="105" spans="1:45" ht="15.75" customHeight="1">
      <c r="A105" s="57">
        <v>2070</v>
      </c>
      <c r="B105" s="57">
        <v>10</v>
      </c>
      <c r="H105" s="57">
        <v>28</v>
      </c>
      <c r="K105" s="57">
        <v>21</v>
      </c>
      <c r="P105" s="57">
        <v>25</v>
      </c>
      <c r="U105" s="57">
        <v>25</v>
      </c>
      <c r="X105" s="57">
        <v>24</v>
      </c>
      <c r="Z105" s="57">
        <v>22</v>
      </c>
      <c r="AA105" s="57">
        <v>2</v>
      </c>
      <c r="AD105" s="57">
        <v>25</v>
      </c>
      <c r="AG105" s="57">
        <v>23</v>
      </c>
      <c r="AJ105" s="57">
        <v>23</v>
      </c>
      <c r="AR105" s="57">
        <v>228</v>
      </c>
      <c r="AS105" s="86">
        <v>20.727272727272727</v>
      </c>
    </row>
    <row r="106" spans="1:45" ht="15.75" customHeight="1">
      <c r="A106" s="57">
        <v>2180</v>
      </c>
      <c r="B106" s="57">
        <v>141</v>
      </c>
      <c r="H106" s="57">
        <v>150</v>
      </c>
      <c r="I106" s="57">
        <v>11</v>
      </c>
      <c r="K106" s="57">
        <v>179</v>
      </c>
      <c r="P106" s="57">
        <v>165</v>
      </c>
      <c r="U106" s="57">
        <v>175</v>
      </c>
      <c r="X106" s="57">
        <v>172</v>
      </c>
      <c r="Z106" s="57">
        <v>166</v>
      </c>
      <c r="AA106" s="57">
        <v>4</v>
      </c>
      <c r="AD106" s="57">
        <v>170</v>
      </c>
      <c r="AG106" s="57">
        <v>166</v>
      </c>
      <c r="AJ106" s="57">
        <v>159</v>
      </c>
      <c r="AR106" s="57">
        <v>1658</v>
      </c>
      <c r="AS106" s="86">
        <v>138.16666666666666</v>
      </c>
    </row>
    <row r="107" spans="1:45" ht="15.75" customHeight="1">
      <c r="A107" s="57">
        <v>2190</v>
      </c>
      <c r="B107" s="57">
        <v>15</v>
      </c>
      <c r="H107" s="57">
        <v>16</v>
      </c>
      <c r="K107" s="57">
        <v>16</v>
      </c>
      <c r="P107" s="57">
        <v>15</v>
      </c>
      <c r="U107" s="57">
        <v>15</v>
      </c>
      <c r="X107" s="57">
        <v>15</v>
      </c>
      <c r="Z107" s="57">
        <v>15</v>
      </c>
      <c r="AD107" s="57">
        <v>15</v>
      </c>
      <c r="AG107" s="57">
        <v>15</v>
      </c>
      <c r="AJ107" s="57">
        <v>15</v>
      </c>
      <c r="AR107" s="57">
        <v>152</v>
      </c>
      <c r="AS107" s="86">
        <v>15.2</v>
      </c>
    </row>
    <row r="108" spans="1:45" ht="15.75" customHeight="1">
      <c r="A108" s="57">
        <v>2395</v>
      </c>
      <c r="B108" s="57">
        <v>28</v>
      </c>
      <c r="H108" s="57">
        <v>74</v>
      </c>
      <c r="K108" s="57">
        <v>73</v>
      </c>
      <c r="P108" s="57">
        <v>75</v>
      </c>
      <c r="U108" s="57">
        <v>80</v>
      </c>
      <c r="X108" s="57">
        <v>72</v>
      </c>
      <c r="Z108" s="57">
        <v>72</v>
      </c>
      <c r="AA108" s="57">
        <v>4</v>
      </c>
      <c r="AD108" s="57">
        <v>76</v>
      </c>
      <c r="AG108" s="57">
        <v>73</v>
      </c>
      <c r="AJ108" s="57">
        <v>72</v>
      </c>
      <c r="AM108" s="57">
        <v>4</v>
      </c>
      <c r="AR108" s="57">
        <v>703</v>
      </c>
      <c r="AS108" s="86">
        <v>58.583333333333336</v>
      </c>
    </row>
    <row r="109" spans="1:45" ht="15.75" customHeight="1">
      <c r="A109" s="57">
        <v>2405</v>
      </c>
      <c r="B109" s="57">
        <v>63</v>
      </c>
      <c r="H109" s="57">
        <v>65</v>
      </c>
      <c r="K109" s="57">
        <v>61</v>
      </c>
      <c r="P109" s="57">
        <v>102</v>
      </c>
      <c r="T109" s="57">
        <v>5</v>
      </c>
      <c r="U109" s="57">
        <v>202</v>
      </c>
      <c r="X109" s="57">
        <v>133</v>
      </c>
      <c r="Z109" s="57">
        <v>133</v>
      </c>
      <c r="AA109" s="57">
        <v>33</v>
      </c>
      <c r="AD109" s="57">
        <v>137</v>
      </c>
      <c r="AG109" s="57">
        <v>130</v>
      </c>
      <c r="AJ109" s="57">
        <v>129</v>
      </c>
      <c r="AM109" s="57">
        <v>9</v>
      </c>
      <c r="AQ109" s="57">
        <v>120</v>
      </c>
      <c r="AR109" s="57">
        <v>1322</v>
      </c>
      <c r="AS109" s="86">
        <v>94.428571428571431</v>
      </c>
    </row>
    <row r="110" spans="1:45" ht="15.75" customHeight="1">
      <c r="A110" s="57">
        <v>2505</v>
      </c>
      <c r="D110" s="57">
        <v>8</v>
      </c>
      <c r="H110" s="57">
        <v>12</v>
      </c>
      <c r="K110" s="57">
        <v>9</v>
      </c>
      <c r="P110" s="57">
        <v>11</v>
      </c>
      <c r="U110" s="57">
        <v>12</v>
      </c>
      <c r="X110" s="57">
        <v>11</v>
      </c>
      <c r="Z110" s="57">
        <v>11</v>
      </c>
      <c r="AD110" s="57">
        <v>11</v>
      </c>
      <c r="AG110" s="57">
        <v>11</v>
      </c>
      <c r="AJ110" s="57">
        <v>11</v>
      </c>
      <c r="AM110" s="57">
        <v>2</v>
      </c>
      <c r="AR110" s="57">
        <v>109</v>
      </c>
      <c r="AS110" s="86">
        <v>9.9090909090909083</v>
      </c>
    </row>
    <row r="111" spans="1:45" ht="15.75" customHeight="1">
      <c r="A111" s="57">
        <v>2515</v>
      </c>
      <c r="B111" s="57">
        <v>26</v>
      </c>
      <c r="H111" s="57">
        <v>31</v>
      </c>
      <c r="K111" s="57">
        <v>29</v>
      </c>
      <c r="P111" s="57">
        <v>42</v>
      </c>
      <c r="U111" s="57">
        <v>36</v>
      </c>
      <c r="X111" s="57">
        <v>35</v>
      </c>
      <c r="Z111" s="57">
        <v>35</v>
      </c>
      <c r="AA111" s="57">
        <v>1</v>
      </c>
      <c r="AD111" s="57">
        <v>38</v>
      </c>
      <c r="AG111" s="57">
        <v>36</v>
      </c>
      <c r="AJ111" s="57">
        <v>36</v>
      </c>
      <c r="AR111" s="57">
        <v>345</v>
      </c>
      <c r="AS111" s="86">
        <v>31.363636363636363</v>
      </c>
    </row>
    <row r="112" spans="1:45" ht="15.75" customHeight="1">
      <c r="A112" s="57">
        <v>2560</v>
      </c>
      <c r="B112" s="57">
        <v>6</v>
      </c>
      <c r="H112" s="57">
        <v>14</v>
      </c>
      <c r="K112" s="57">
        <v>15</v>
      </c>
      <c r="P112" s="57">
        <v>15</v>
      </c>
      <c r="U112" s="57">
        <v>15</v>
      </c>
      <c r="X112" s="57">
        <v>15</v>
      </c>
      <c r="Z112" s="57">
        <v>15</v>
      </c>
      <c r="AD112" s="57">
        <v>15</v>
      </c>
      <c r="AG112" s="57">
        <v>15</v>
      </c>
      <c r="AJ112" s="57">
        <v>15</v>
      </c>
      <c r="AR112" s="57">
        <v>140</v>
      </c>
      <c r="AS112" s="86">
        <v>14</v>
      </c>
    </row>
    <row r="113" spans="1:45" ht="15.75" customHeight="1">
      <c r="A113" s="57">
        <v>2580</v>
      </c>
      <c r="B113" s="57">
        <v>9</v>
      </c>
      <c r="H113" s="57">
        <v>11</v>
      </c>
      <c r="K113" s="57">
        <v>9</v>
      </c>
      <c r="P113" s="57">
        <v>9</v>
      </c>
      <c r="U113" s="57">
        <v>9</v>
      </c>
      <c r="X113" s="57">
        <v>9</v>
      </c>
      <c r="Z113" s="57">
        <v>9</v>
      </c>
      <c r="AD113" s="57">
        <v>11</v>
      </c>
      <c r="AG113" s="57">
        <v>10</v>
      </c>
      <c r="AJ113" s="57">
        <v>10</v>
      </c>
      <c r="AR113" s="57">
        <v>96</v>
      </c>
      <c r="AS113" s="86">
        <v>9.6</v>
      </c>
    </row>
    <row r="114" spans="1:45" ht="15.75" customHeight="1">
      <c r="A114" s="57">
        <v>2590</v>
      </c>
      <c r="B114" s="57">
        <v>12</v>
      </c>
      <c r="H114" s="57">
        <v>14</v>
      </c>
      <c r="K114" s="57">
        <v>13</v>
      </c>
      <c r="P114" s="57">
        <v>13</v>
      </c>
      <c r="U114" s="57">
        <v>13</v>
      </c>
      <c r="X114" s="57">
        <v>15</v>
      </c>
      <c r="Z114" s="57">
        <v>14</v>
      </c>
      <c r="AD114" s="57">
        <v>13</v>
      </c>
      <c r="AG114" s="57">
        <v>13</v>
      </c>
      <c r="AJ114" s="57">
        <v>13</v>
      </c>
      <c r="AR114" s="57">
        <v>133</v>
      </c>
      <c r="AS114" s="86">
        <v>13.3</v>
      </c>
    </row>
    <row r="115" spans="1:45" ht="15.75" customHeight="1">
      <c r="A115" s="57">
        <v>2600</v>
      </c>
      <c r="B115" s="57">
        <v>28</v>
      </c>
      <c r="H115" s="57">
        <v>35</v>
      </c>
      <c r="K115" s="57">
        <v>39</v>
      </c>
      <c r="P115" s="57">
        <v>39</v>
      </c>
      <c r="U115" s="57">
        <v>43</v>
      </c>
      <c r="X115" s="57">
        <v>41</v>
      </c>
      <c r="Z115" s="57">
        <v>41</v>
      </c>
      <c r="AD115" s="57">
        <v>44</v>
      </c>
      <c r="AG115" s="57">
        <v>42</v>
      </c>
      <c r="AJ115" s="57">
        <v>42</v>
      </c>
      <c r="AR115" s="57">
        <v>394</v>
      </c>
      <c r="AS115" s="86">
        <v>39.4</v>
      </c>
    </row>
    <row r="116" spans="1:45" ht="15.75" customHeight="1">
      <c r="A116" s="57">
        <v>2610</v>
      </c>
      <c r="B116" s="57">
        <v>13</v>
      </c>
      <c r="H116" s="57">
        <v>27</v>
      </c>
      <c r="K116" s="57">
        <v>22</v>
      </c>
      <c r="P116" s="57">
        <v>21</v>
      </c>
      <c r="U116" s="57">
        <v>21</v>
      </c>
      <c r="X116" s="57">
        <v>26</v>
      </c>
      <c r="Z116" s="57">
        <v>22</v>
      </c>
      <c r="AD116" s="57">
        <v>22</v>
      </c>
      <c r="AG116" s="57">
        <v>22</v>
      </c>
      <c r="AJ116" s="57">
        <v>22</v>
      </c>
      <c r="AR116" s="57">
        <v>218</v>
      </c>
      <c r="AS116" s="86">
        <v>21.8</v>
      </c>
    </row>
    <row r="117" spans="1:45" ht="15.75" customHeight="1">
      <c r="A117" s="57">
        <v>2630</v>
      </c>
      <c r="C117" s="57">
        <v>11</v>
      </c>
      <c r="H117" s="57">
        <v>22</v>
      </c>
      <c r="K117" s="57">
        <v>15</v>
      </c>
      <c r="P117" s="57">
        <v>15</v>
      </c>
      <c r="U117" s="57">
        <v>15</v>
      </c>
      <c r="X117" s="57">
        <v>15</v>
      </c>
      <c r="Z117" s="57">
        <v>15</v>
      </c>
      <c r="AD117" s="57">
        <v>15</v>
      </c>
      <c r="AG117" s="57">
        <v>15</v>
      </c>
      <c r="AJ117" s="57">
        <v>15</v>
      </c>
      <c r="AR117" s="57">
        <v>153</v>
      </c>
      <c r="AS117" s="86">
        <v>15.3</v>
      </c>
    </row>
    <row r="118" spans="1:45" ht="15.75" customHeight="1">
      <c r="A118" s="57">
        <v>2640</v>
      </c>
      <c r="B118" s="57">
        <v>14</v>
      </c>
      <c r="H118" s="57">
        <v>22</v>
      </c>
      <c r="K118" s="57">
        <v>19</v>
      </c>
      <c r="P118" s="57">
        <v>21</v>
      </c>
      <c r="U118" s="57">
        <v>22</v>
      </c>
      <c r="X118" s="57">
        <v>23</v>
      </c>
      <c r="Z118" s="57">
        <v>22</v>
      </c>
      <c r="AA118" s="57">
        <v>1</v>
      </c>
      <c r="AD118" s="57">
        <v>22</v>
      </c>
      <c r="AG118" s="57">
        <v>22</v>
      </c>
      <c r="AJ118" s="57">
        <v>22</v>
      </c>
      <c r="AR118" s="57">
        <v>210</v>
      </c>
      <c r="AS118" s="86">
        <v>19.09090909090909</v>
      </c>
    </row>
    <row r="119" spans="1:45" ht="15.75" customHeight="1">
      <c r="A119" s="57">
        <v>2650</v>
      </c>
      <c r="H119" s="57">
        <v>8</v>
      </c>
      <c r="K119" s="57">
        <v>9</v>
      </c>
      <c r="P119" s="57">
        <v>6</v>
      </c>
      <c r="U119" s="57">
        <v>6</v>
      </c>
      <c r="X119" s="57">
        <v>6</v>
      </c>
      <c r="Z119" s="57">
        <v>6</v>
      </c>
      <c r="AD119" s="57">
        <v>5</v>
      </c>
      <c r="AG119" s="57">
        <v>5</v>
      </c>
      <c r="AJ119" s="57">
        <v>4</v>
      </c>
      <c r="AR119" s="57">
        <v>55</v>
      </c>
      <c r="AS119" s="86">
        <v>6.1111111111111107</v>
      </c>
    </row>
    <row r="120" spans="1:45" ht="15.75" customHeight="1">
      <c r="A120" s="57">
        <v>2660</v>
      </c>
      <c r="B120" s="57">
        <v>28</v>
      </c>
      <c r="H120" s="57">
        <v>45</v>
      </c>
      <c r="K120" s="57">
        <v>43</v>
      </c>
      <c r="P120" s="57">
        <v>42</v>
      </c>
      <c r="U120" s="57">
        <v>44</v>
      </c>
      <c r="X120" s="57">
        <v>45</v>
      </c>
      <c r="Z120" s="57">
        <v>44</v>
      </c>
      <c r="AA120" s="57">
        <v>1</v>
      </c>
      <c r="AD120" s="57">
        <v>43</v>
      </c>
      <c r="AG120" s="57">
        <v>43</v>
      </c>
      <c r="AJ120" s="57">
        <v>43</v>
      </c>
      <c r="AR120" s="57">
        <v>421</v>
      </c>
      <c r="AS120" s="86">
        <v>38.272727272727273</v>
      </c>
    </row>
    <row r="121" spans="1:45" ht="15.75" customHeight="1">
      <c r="A121" s="57">
        <v>2670</v>
      </c>
      <c r="B121" s="57">
        <v>12</v>
      </c>
      <c r="H121" s="57">
        <v>18</v>
      </c>
      <c r="K121" s="57">
        <v>15</v>
      </c>
      <c r="P121" s="57">
        <v>16</v>
      </c>
      <c r="U121" s="57">
        <v>16</v>
      </c>
      <c r="X121" s="57">
        <v>16</v>
      </c>
      <c r="Z121" s="57">
        <v>16</v>
      </c>
      <c r="AA121" s="57">
        <v>1</v>
      </c>
      <c r="AD121" s="57">
        <v>16</v>
      </c>
      <c r="AG121" s="57">
        <v>16</v>
      </c>
      <c r="AJ121" s="57">
        <v>16</v>
      </c>
      <c r="AR121" s="57">
        <v>158</v>
      </c>
      <c r="AS121" s="86">
        <v>14.363636363636363</v>
      </c>
    </row>
    <row r="122" spans="1:45" ht="15.75" customHeight="1">
      <c r="A122" s="57">
        <v>2680</v>
      </c>
      <c r="B122" s="57">
        <v>8</v>
      </c>
      <c r="H122" s="57">
        <v>22</v>
      </c>
      <c r="K122" s="57">
        <v>14</v>
      </c>
      <c r="P122" s="57">
        <v>14</v>
      </c>
      <c r="U122" s="57">
        <v>13</v>
      </c>
      <c r="X122" s="57">
        <v>13</v>
      </c>
      <c r="Z122" s="57">
        <v>12</v>
      </c>
      <c r="AD122" s="57">
        <v>12</v>
      </c>
      <c r="AG122" s="57">
        <v>12</v>
      </c>
      <c r="AJ122" s="57">
        <v>12</v>
      </c>
      <c r="AR122" s="57">
        <v>132</v>
      </c>
      <c r="AS122" s="86">
        <v>13.2</v>
      </c>
    </row>
    <row r="123" spans="1:45" ht="15.75" customHeight="1">
      <c r="A123" s="57">
        <v>2690</v>
      </c>
      <c r="B123" s="57">
        <v>222</v>
      </c>
      <c r="H123" s="57">
        <v>494</v>
      </c>
      <c r="K123" s="57">
        <v>463</v>
      </c>
      <c r="P123" s="57">
        <v>443</v>
      </c>
      <c r="U123" s="57">
        <v>469</v>
      </c>
      <c r="X123" s="57">
        <v>447</v>
      </c>
      <c r="Z123" s="57">
        <v>435</v>
      </c>
      <c r="AA123" s="57">
        <v>22</v>
      </c>
      <c r="AD123" s="57">
        <v>431</v>
      </c>
      <c r="AG123" s="57">
        <v>431</v>
      </c>
      <c r="AJ123" s="57">
        <v>427</v>
      </c>
      <c r="AR123" s="57">
        <v>4284</v>
      </c>
      <c r="AS123" s="86">
        <v>389.45454545454544</v>
      </c>
    </row>
    <row r="124" spans="1:45" ht="15.75" customHeight="1">
      <c r="A124" s="57">
        <v>2700</v>
      </c>
      <c r="B124" s="57">
        <v>289</v>
      </c>
      <c r="H124" s="57">
        <v>376</v>
      </c>
      <c r="K124" s="57">
        <v>333</v>
      </c>
      <c r="P124" s="57">
        <v>325</v>
      </c>
      <c r="U124" s="57">
        <v>333</v>
      </c>
      <c r="X124" s="57">
        <v>335</v>
      </c>
      <c r="Z124" s="57">
        <v>329</v>
      </c>
      <c r="AA124" s="57">
        <v>2</v>
      </c>
      <c r="AD124" s="57">
        <v>335</v>
      </c>
      <c r="AG124" s="57">
        <v>334</v>
      </c>
      <c r="AJ124" s="57">
        <v>332</v>
      </c>
      <c r="AR124" s="57">
        <v>3323</v>
      </c>
      <c r="AS124" s="86">
        <v>302.09090909090907</v>
      </c>
    </row>
    <row r="125" spans="1:45" ht="15.75" customHeight="1">
      <c r="A125" s="57">
        <v>2710</v>
      </c>
      <c r="B125" s="57">
        <v>13</v>
      </c>
      <c r="H125" s="57">
        <v>17</v>
      </c>
      <c r="K125" s="57">
        <v>32</v>
      </c>
      <c r="P125" s="57">
        <v>32</v>
      </c>
      <c r="U125" s="57">
        <v>32</v>
      </c>
      <c r="X125" s="57">
        <v>32</v>
      </c>
      <c r="Z125" s="57">
        <v>34</v>
      </c>
      <c r="AD125" s="57">
        <v>33</v>
      </c>
      <c r="AG125" s="57">
        <v>32</v>
      </c>
      <c r="AJ125" s="57">
        <v>32</v>
      </c>
      <c r="AN125" s="57">
        <v>42</v>
      </c>
      <c r="AR125" s="57">
        <v>331</v>
      </c>
      <c r="AS125" s="86">
        <v>30.09090909090909</v>
      </c>
    </row>
    <row r="126" spans="1:45" ht="15.75" customHeight="1">
      <c r="A126" s="57">
        <v>2720</v>
      </c>
      <c r="E126" s="57">
        <v>13</v>
      </c>
      <c r="H126" s="57">
        <v>37</v>
      </c>
      <c r="K126" s="57">
        <v>29</v>
      </c>
      <c r="P126" s="57">
        <v>29</v>
      </c>
      <c r="U126" s="57">
        <v>27</v>
      </c>
      <c r="X126" s="57">
        <v>29</v>
      </c>
      <c r="Z126" s="57">
        <v>26</v>
      </c>
      <c r="AA126" s="57">
        <v>1</v>
      </c>
      <c r="AD126" s="57">
        <v>26</v>
      </c>
      <c r="AG126" s="57">
        <v>26</v>
      </c>
      <c r="AJ126" s="57">
        <v>26</v>
      </c>
      <c r="AM126" s="57">
        <v>2</v>
      </c>
      <c r="AR126" s="57">
        <v>271</v>
      </c>
      <c r="AS126" s="86">
        <v>22.583333333333332</v>
      </c>
    </row>
    <row r="127" spans="1:45" ht="15.75" customHeight="1">
      <c r="A127" s="57">
        <v>2740</v>
      </c>
      <c r="D127" s="57">
        <v>19</v>
      </c>
      <c r="H127" s="57">
        <v>29</v>
      </c>
      <c r="K127" s="57">
        <v>22</v>
      </c>
      <c r="P127" s="57">
        <v>36</v>
      </c>
      <c r="U127" s="57">
        <v>39</v>
      </c>
      <c r="X127" s="57">
        <v>29</v>
      </c>
      <c r="Z127" s="57">
        <v>29</v>
      </c>
      <c r="AD127" s="57">
        <v>29</v>
      </c>
      <c r="AG127" s="57">
        <v>29</v>
      </c>
      <c r="AJ127" s="57">
        <v>29</v>
      </c>
      <c r="AR127" s="57">
        <v>290</v>
      </c>
      <c r="AS127" s="86">
        <v>29</v>
      </c>
    </row>
    <row r="128" spans="1:45" ht="15.75" customHeight="1">
      <c r="A128" s="57">
        <v>2750</v>
      </c>
      <c r="B128" s="57">
        <v>17</v>
      </c>
      <c r="H128" s="57">
        <v>19</v>
      </c>
      <c r="K128" s="57">
        <v>19</v>
      </c>
      <c r="P128" s="57">
        <v>19</v>
      </c>
      <c r="U128" s="57">
        <v>19</v>
      </c>
      <c r="X128" s="57">
        <v>19</v>
      </c>
      <c r="Z128" s="57">
        <v>19</v>
      </c>
      <c r="AA128" s="57">
        <v>1</v>
      </c>
      <c r="AD128" s="57">
        <v>19</v>
      </c>
      <c r="AG128" s="57">
        <v>19</v>
      </c>
      <c r="AJ128" s="57">
        <v>19</v>
      </c>
      <c r="AR128" s="57">
        <v>189</v>
      </c>
      <c r="AS128" s="86">
        <v>17.181818181818183</v>
      </c>
    </row>
    <row r="129" spans="1:45" ht="15.75" customHeight="1">
      <c r="A129" s="57">
        <v>2760</v>
      </c>
      <c r="C129" s="57">
        <v>10</v>
      </c>
      <c r="H129" s="57">
        <v>15</v>
      </c>
      <c r="K129" s="57">
        <v>16</v>
      </c>
      <c r="P129" s="57">
        <v>16</v>
      </c>
      <c r="U129" s="57">
        <v>16</v>
      </c>
      <c r="X129" s="57">
        <v>16</v>
      </c>
      <c r="Z129" s="57">
        <v>16</v>
      </c>
      <c r="AD129" s="57">
        <v>16</v>
      </c>
      <c r="AG129" s="57">
        <v>16</v>
      </c>
      <c r="AJ129" s="57">
        <v>16</v>
      </c>
      <c r="AM129" s="57">
        <v>3</v>
      </c>
      <c r="AR129" s="57">
        <v>156</v>
      </c>
      <c r="AS129" s="86">
        <v>14.181818181818182</v>
      </c>
    </row>
    <row r="130" spans="1:45" ht="15.75" customHeight="1">
      <c r="A130" s="57">
        <v>2770</v>
      </c>
      <c r="B130" s="57">
        <v>42</v>
      </c>
      <c r="H130" s="57">
        <v>42</v>
      </c>
      <c r="I130" s="57">
        <v>2</v>
      </c>
      <c r="K130" s="57">
        <v>45</v>
      </c>
      <c r="P130" s="57">
        <v>42</v>
      </c>
      <c r="U130" s="57">
        <v>41</v>
      </c>
      <c r="X130" s="57">
        <v>42</v>
      </c>
      <c r="Z130" s="57">
        <v>45</v>
      </c>
      <c r="AD130" s="57">
        <v>45</v>
      </c>
      <c r="AG130" s="57">
        <v>44</v>
      </c>
      <c r="AJ130" s="57">
        <v>43</v>
      </c>
      <c r="AM130" s="57">
        <v>1</v>
      </c>
      <c r="AR130" s="57">
        <v>434</v>
      </c>
      <c r="AS130" s="86">
        <v>36.166666666666664</v>
      </c>
    </row>
    <row r="131" spans="1:45" ht="15.75" customHeight="1">
      <c r="A131" s="57">
        <v>2780</v>
      </c>
      <c r="B131" s="57">
        <v>13</v>
      </c>
      <c r="H131" s="57">
        <v>17</v>
      </c>
      <c r="K131" s="57">
        <v>15</v>
      </c>
      <c r="P131" s="57">
        <v>15</v>
      </c>
      <c r="U131" s="57">
        <v>15</v>
      </c>
      <c r="X131" s="57">
        <v>15</v>
      </c>
      <c r="Z131" s="57">
        <v>15</v>
      </c>
      <c r="AD131" s="57">
        <v>15</v>
      </c>
      <c r="AG131" s="57">
        <v>15</v>
      </c>
      <c r="AJ131" s="57">
        <v>15</v>
      </c>
      <c r="AR131" s="57">
        <v>150</v>
      </c>
      <c r="AS131" s="86">
        <v>15</v>
      </c>
    </row>
    <row r="132" spans="1:45" ht="15.75" customHeight="1">
      <c r="A132" s="57">
        <v>2790</v>
      </c>
      <c r="B132" s="57">
        <v>7</v>
      </c>
      <c r="H132" s="57">
        <v>9</v>
      </c>
      <c r="K132" s="57">
        <v>8</v>
      </c>
      <c r="P132" s="57">
        <v>9</v>
      </c>
      <c r="U132" s="57">
        <v>9</v>
      </c>
      <c r="X132" s="57">
        <v>9</v>
      </c>
      <c r="Z132" s="57">
        <v>9</v>
      </c>
      <c r="AA132" s="57">
        <v>1</v>
      </c>
      <c r="AD132" s="57">
        <v>9</v>
      </c>
      <c r="AG132" s="57">
        <v>8</v>
      </c>
      <c r="AJ132" s="57">
        <v>8</v>
      </c>
      <c r="AR132" s="57">
        <v>86</v>
      </c>
      <c r="AS132" s="86">
        <v>7.8181818181818183</v>
      </c>
    </row>
    <row r="133" spans="1:45" ht="15.75" customHeight="1">
      <c r="A133" s="57">
        <v>2800</v>
      </c>
      <c r="B133" s="57">
        <v>1</v>
      </c>
      <c r="H133" s="57">
        <v>3</v>
      </c>
      <c r="K133" s="57">
        <v>4</v>
      </c>
      <c r="P133" s="57">
        <v>4</v>
      </c>
      <c r="U133" s="57">
        <v>4</v>
      </c>
      <c r="X133" s="57">
        <v>3</v>
      </c>
      <c r="Z133" s="57">
        <v>2</v>
      </c>
      <c r="AD133" s="57">
        <v>2</v>
      </c>
      <c r="AG133" s="57">
        <v>2</v>
      </c>
      <c r="AJ133" s="57">
        <v>2</v>
      </c>
      <c r="AM133" s="57">
        <v>5</v>
      </c>
      <c r="AR133" s="57">
        <v>32</v>
      </c>
      <c r="AS133" s="86">
        <v>2.9090909090909092</v>
      </c>
    </row>
    <row r="134" spans="1:45" ht="15.75" customHeight="1">
      <c r="A134" s="57">
        <v>2810</v>
      </c>
      <c r="B134" s="57">
        <v>18</v>
      </c>
      <c r="H134" s="57">
        <v>20</v>
      </c>
      <c r="K134" s="57">
        <v>19</v>
      </c>
      <c r="P134" s="57">
        <v>19</v>
      </c>
      <c r="U134" s="57">
        <v>19</v>
      </c>
      <c r="X134" s="57">
        <v>19</v>
      </c>
      <c r="Z134" s="57">
        <v>17</v>
      </c>
      <c r="AD134" s="57">
        <v>17</v>
      </c>
      <c r="AG134" s="57">
        <v>17</v>
      </c>
      <c r="AJ134" s="57">
        <v>17</v>
      </c>
      <c r="AR134" s="57">
        <v>182</v>
      </c>
      <c r="AS134" s="86">
        <v>18.2</v>
      </c>
    </row>
    <row r="135" spans="1:45" ht="15.75" customHeight="1">
      <c r="A135" s="57">
        <v>2830</v>
      </c>
      <c r="B135" s="57">
        <v>11</v>
      </c>
      <c r="H135" s="57">
        <v>11</v>
      </c>
      <c r="K135" s="57">
        <v>11</v>
      </c>
      <c r="P135" s="57">
        <v>10</v>
      </c>
      <c r="U135" s="57">
        <v>14</v>
      </c>
      <c r="X135" s="57">
        <v>11</v>
      </c>
      <c r="Z135" s="57">
        <v>11</v>
      </c>
      <c r="AA135" s="57">
        <v>1</v>
      </c>
      <c r="AD135" s="57">
        <v>14</v>
      </c>
      <c r="AG135" s="57">
        <v>12</v>
      </c>
      <c r="AJ135" s="57">
        <v>12</v>
      </c>
      <c r="AR135" s="57">
        <v>118</v>
      </c>
      <c r="AS135" s="86">
        <v>10.727272727272727</v>
      </c>
    </row>
    <row r="136" spans="1:45" ht="15.75" customHeight="1">
      <c r="A136" s="57">
        <v>2840</v>
      </c>
      <c r="B136" s="57">
        <v>8</v>
      </c>
      <c r="H136" s="57">
        <v>10</v>
      </c>
      <c r="K136" s="57">
        <v>8</v>
      </c>
      <c r="P136" s="57">
        <v>10</v>
      </c>
      <c r="U136" s="57">
        <v>10</v>
      </c>
      <c r="X136" s="57">
        <v>9</v>
      </c>
      <c r="Z136" s="57">
        <v>9</v>
      </c>
      <c r="AD136" s="57">
        <v>9</v>
      </c>
      <c r="AG136" s="57">
        <v>9</v>
      </c>
      <c r="AJ136" s="57">
        <v>9</v>
      </c>
      <c r="AR136" s="57">
        <v>91</v>
      </c>
      <c r="AS136" s="86">
        <v>9.1</v>
      </c>
    </row>
    <row r="137" spans="1:45" ht="15.75" customHeight="1">
      <c r="A137" s="57">
        <v>2862</v>
      </c>
      <c r="B137" s="57">
        <v>6</v>
      </c>
      <c r="H137" s="57">
        <v>7</v>
      </c>
      <c r="K137" s="57">
        <v>8</v>
      </c>
      <c r="P137" s="57">
        <v>7</v>
      </c>
      <c r="U137" s="57">
        <v>7</v>
      </c>
      <c r="X137" s="57">
        <v>10</v>
      </c>
      <c r="Z137" s="57">
        <v>7</v>
      </c>
      <c r="AD137" s="57">
        <v>7</v>
      </c>
      <c r="AG137" s="57">
        <v>9</v>
      </c>
      <c r="AJ137" s="57">
        <v>8</v>
      </c>
      <c r="AR137" s="57">
        <v>76</v>
      </c>
      <c r="AS137" s="86">
        <v>7.6</v>
      </c>
    </row>
    <row r="138" spans="1:45" ht="15.75" customHeight="1">
      <c r="A138" s="57">
        <v>2865</v>
      </c>
      <c r="H138" s="57">
        <v>10</v>
      </c>
      <c r="K138" s="57">
        <v>8</v>
      </c>
      <c r="P138" s="57">
        <v>8</v>
      </c>
      <c r="U138" s="57">
        <v>8</v>
      </c>
      <c r="X138" s="57">
        <v>7</v>
      </c>
      <c r="Z138" s="57">
        <v>6</v>
      </c>
      <c r="AD138" s="57">
        <v>6</v>
      </c>
      <c r="AG138" s="57">
        <v>6</v>
      </c>
      <c r="AJ138" s="57">
        <v>6</v>
      </c>
      <c r="AR138" s="57">
        <v>65</v>
      </c>
      <c r="AS138" s="86">
        <v>7.2222222222222223</v>
      </c>
    </row>
    <row r="139" spans="1:45" ht="15.75" customHeight="1">
      <c r="A139" s="57">
        <v>3000</v>
      </c>
      <c r="B139" s="57">
        <v>84</v>
      </c>
      <c r="H139" s="57">
        <v>90</v>
      </c>
      <c r="K139" s="57">
        <v>90</v>
      </c>
      <c r="P139" s="57">
        <v>92</v>
      </c>
      <c r="U139" s="57">
        <v>94</v>
      </c>
      <c r="X139" s="57">
        <v>91</v>
      </c>
      <c r="Z139" s="57">
        <v>91</v>
      </c>
      <c r="AA139" s="57">
        <v>1</v>
      </c>
      <c r="AD139" s="57">
        <v>92</v>
      </c>
      <c r="AG139" s="57">
        <v>90</v>
      </c>
      <c r="AJ139" s="57">
        <v>94</v>
      </c>
      <c r="AR139" s="57">
        <v>909</v>
      </c>
      <c r="AS139" s="86">
        <v>82.63636363636364</v>
      </c>
    </row>
    <row r="140" spans="1:45" ht="15.75" customHeight="1">
      <c r="A140" s="57">
        <v>3010</v>
      </c>
      <c r="B140" s="57">
        <v>4</v>
      </c>
      <c r="H140" s="57">
        <v>8</v>
      </c>
      <c r="K140" s="57">
        <v>7</v>
      </c>
      <c r="P140" s="57">
        <v>13</v>
      </c>
      <c r="U140" s="57">
        <v>13</v>
      </c>
      <c r="X140" s="57">
        <v>15</v>
      </c>
      <c r="Z140" s="57">
        <v>14</v>
      </c>
      <c r="AA140" s="57">
        <v>6</v>
      </c>
      <c r="AD140" s="57">
        <v>13</v>
      </c>
      <c r="AG140" s="57">
        <v>12</v>
      </c>
      <c r="AJ140" s="57">
        <v>13</v>
      </c>
      <c r="AR140" s="57">
        <v>118</v>
      </c>
      <c r="AS140" s="86">
        <v>10.727272727272727</v>
      </c>
    </row>
    <row r="141" spans="1:45" ht="15.75" customHeight="1">
      <c r="A141" s="57">
        <v>3020</v>
      </c>
      <c r="B141" s="57">
        <v>41</v>
      </c>
      <c r="H141" s="57">
        <v>77</v>
      </c>
      <c r="K141" s="57">
        <v>84</v>
      </c>
      <c r="P141" s="57">
        <v>76</v>
      </c>
      <c r="U141" s="57">
        <v>91</v>
      </c>
      <c r="X141" s="57">
        <v>83</v>
      </c>
      <c r="Z141" s="57">
        <v>89</v>
      </c>
      <c r="AA141" s="57">
        <v>5</v>
      </c>
      <c r="AD141" s="57">
        <v>96</v>
      </c>
      <c r="AG141" s="57">
        <v>89</v>
      </c>
      <c r="AJ141" s="57">
        <v>89</v>
      </c>
      <c r="AR141" s="57">
        <v>820</v>
      </c>
      <c r="AS141" s="86">
        <v>74.545454545454547</v>
      </c>
    </row>
    <row r="142" spans="1:45" ht="15.75" customHeight="1">
      <c r="A142" s="57">
        <v>3030</v>
      </c>
      <c r="B142" s="57">
        <v>15</v>
      </c>
      <c r="H142" s="57">
        <v>17</v>
      </c>
      <c r="K142" s="57">
        <v>16</v>
      </c>
      <c r="P142" s="57">
        <v>16</v>
      </c>
      <c r="U142" s="57">
        <v>16</v>
      </c>
      <c r="X142" s="57">
        <v>16</v>
      </c>
      <c r="Z142" s="57">
        <v>16</v>
      </c>
      <c r="AD142" s="57">
        <v>16</v>
      </c>
      <c r="AG142" s="57">
        <v>16</v>
      </c>
      <c r="AJ142" s="57">
        <v>16</v>
      </c>
      <c r="AR142" s="57">
        <v>160</v>
      </c>
      <c r="AS142" s="86">
        <v>16</v>
      </c>
    </row>
    <row r="143" spans="1:45" ht="15.75" customHeight="1">
      <c r="A143" s="57">
        <v>3040</v>
      </c>
      <c r="B143" s="57">
        <v>3</v>
      </c>
      <c r="H143" s="57">
        <v>5</v>
      </c>
      <c r="K143" s="57">
        <v>7</v>
      </c>
      <c r="P143" s="57">
        <v>6</v>
      </c>
      <c r="U143" s="57">
        <v>9</v>
      </c>
      <c r="X143" s="57">
        <v>7</v>
      </c>
      <c r="Z143" s="57">
        <v>7</v>
      </c>
      <c r="AD143" s="57">
        <v>7</v>
      </c>
      <c r="AG143" s="57">
        <v>7</v>
      </c>
      <c r="AJ143" s="57">
        <v>7</v>
      </c>
      <c r="AR143" s="57">
        <v>65</v>
      </c>
      <c r="AS143" s="86">
        <v>6.5</v>
      </c>
    </row>
    <row r="144" spans="1:45" ht="15.75" customHeight="1">
      <c r="A144" s="57">
        <v>3050</v>
      </c>
      <c r="B144" s="57">
        <v>13</v>
      </c>
      <c r="H144" s="57">
        <v>15</v>
      </c>
      <c r="K144" s="57">
        <v>14</v>
      </c>
      <c r="P144" s="57">
        <v>14</v>
      </c>
      <c r="U144" s="57">
        <v>14</v>
      </c>
      <c r="X144" s="57">
        <v>14</v>
      </c>
      <c r="Z144" s="57">
        <v>14</v>
      </c>
      <c r="AD144" s="57">
        <v>14</v>
      </c>
      <c r="AG144" s="57">
        <v>14</v>
      </c>
      <c r="AJ144" s="57">
        <v>14</v>
      </c>
      <c r="AP144" s="57">
        <v>5</v>
      </c>
      <c r="AR144" s="57">
        <v>145</v>
      </c>
      <c r="AS144" s="86">
        <v>13.181818181818182</v>
      </c>
    </row>
    <row r="145" spans="1:45" ht="15.75" customHeight="1">
      <c r="A145" s="57">
        <v>3070</v>
      </c>
      <c r="B145" s="57">
        <v>4</v>
      </c>
      <c r="H145" s="57">
        <v>6</v>
      </c>
      <c r="K145" s="57">
        <v>5</v>
      </c>
      <c r="P145" s="57">
        <v>5</v>
      </c>
      <c r="U145" s="57">
        <v>5</v>
      </c>
      <c r="X145" s="57">
        <v>5</v>
      </c>
      <c r="Z145" s="57">
        <v>5</v>
      </c>
      <c r="AD145" s="57">
        <v>7</v>
      </c>
      <c r="AG145" s="57">
        <v>6</v>
      </c>
      <c r="AJ145" s="57">
        <v>6</v>
      </c>
      <c r="AR145" s="57">
        <v>54</v>
      </c>
      <c r="AS145" s="86">
        <v>5.4</v>
      </c>
    </row>
    <row r="146" spans="1:45" ht="15.75" customHeight="1">
      <c r="A146" s="57">
        <v>3080</v>
      </c>
      <c r="B146" s="57">
        <v>44</v>
      </c>
      <c r="H146" s="57">
        <v>76</v>
      </c>
      <c r="K146" s="57">
        <v>81</v>
      </c>
      <c r="P146" s="57">
        <v>71</v>
      </c>
      <c r="U146" s="57">
        <v>79</v>
      </c>
      <c r="X146" s="57">
        <v>73</v>
      </c>
      <c r="Z146" s="57">
        <v>73</v>
      </c>
      <c r="AD146" s="57">
        <v>72</v>
      </c>
      <c r="AG146" s="57">
        <v>72</v>
      </c>
      <c r="AJ146" s="57">
        <v>72</v>
      </c>
      <c r="AR146" s="57">
        <v>713</v>
      </c>
      <c r="AS146" s="86">
        <v>71.3</v>
      </c>
    </row>
    <row r="147" spans="1:45" ht="15.75" customHeight="1">
      <c r="A147" s="57">
        <v>3090</v>
      </c>
      <c r="B147" s="57">
        <v>105</v>
      </c>
      <c r="H147" s="57">
        <v>157</v>
      </c>
      <c r="K147" s="57">
        <v>138</v>
      </c>
      <c r="P147" s="57">
        <v>129</v>
      </c>
      <c r="U147" s="57">
        <v>131</v>
      </c>
      <c r="X147" s="57">
        <v>128</v>
      </c>
      <c r="Z147" s="57">
        <v>127</v>
      </c>
      <c r="AA147" s="57">
        <v>1</v>
      </c>
      <c r="AD147" s="57">
        <v>128</v>
      </c>
      <c r="AG147" s="57">
        <v>129</v>
      </c>
      <c r="AJ147" s="57">
        <v>129</v>
      </c>
      <c r="AM147" s="57">
        <v>3</v>
      </c>
      <c r="AR147" s="57">
        <v>1305</v>
      </c>
      <c r="AS147" s="86">
        <v>108.75</v>
      </c>
    </row>
    <row r="148" spans="1:45" ht="15.75" customHeight="1">
      <c r="A148" s="57">
        <v>3100</v>
      </c>
      <c r="B148" s="57">
        <v>205</v>
      </c>
      <c r="H148" s="57">
        <v>233</v>
      </c>
      <c r="K148" s="57">
        <v>214</v>
      </c>
      <c r="P148" s="57">
        <v>210</v>
      </c>
      <c r="U148" s="57">
        <v>210</v>
      </c>
      <c r="X148" s="57">
        <v>212</v>
      </c>
      <c r="Z148" s="57">
        <v>206</v>
      </c>
      <c r="AA148" s="57">
        <v>3</v>
      </c>
      <c r="AD148" s="57">
        <v>208</v>
      </c>
      <c r="AG148" s="57">
        <v>217</v>
      </c>
      <c r="AJ148" s="57">
        <v>211</v>
      </c>
      <c r="AR148" s="57">
        <v>2129</v>
      </c>
      <c r="AS148" s="86">
        <v>193.54545454545453</v>
      </c>
    </row>
    <row r="149" spans="1:45" ht="15.75" customHeight="1">
      <c r="A149" s="57">
        <v>3110</v>
      </c>
      <c r="B149" s="57">
        <v>79</v>
      </c>
      <c r="H149" s="57">
        <v>105</v>
      </c>
      <c r="K149" s="57">
        <v>107</v>
      </c>
      <c r="P149" s="57">
        <v>100</v>
      </c>
      <c r="U149" s="57">
        <v>108</v>
      </c>
      <c r="X149" s="57">
        <v>101</v>
      </c>
      <c r="Z149" s="57">
        <v>101</v>
      </c>
      <c r="AA149" s="57">
        <v>1</v>
      </c>
      <c r="AD149" s="57">
        <v>101</v>
      </c>
      <c r="AG149" s="57">
        <v>101</v>
      </c>
      <c r="AJ149" s="57">
        <v>101</v>
      </c>
      <c r="AR149" s="57">
        <v>1005</v>
      </c>
      <c r="AS149" s="86">
        <v>91.36363636363636</v>
      </c>
    </row>
    <row r="150" spans="1:45" ht="15.75" customHeight="1">
      <c r="A150" s="57">
        <v>3120</v>
      </c>
      <c r="B150" s="57">
        <v>181</v>
      </c>
      <c r="H150" s="57">
        <v>316</v>
      </c>
      <c r="K150" s="57">
        <v>116</v>
      </c>
      <c r="P150" s="57">
        <v>114</v>
      </c>
      <c r="S150" s="57">
        <v>92</v>
      </c>
      <c r="U150" s="57">
        <v>312</v>
      </c>
      <c r="X150" s="57">
        <v>291</v>
      </c>
      <c r="Z150" s="57">
        <v>277</v>
      </c>
      <c r="AA150" s="57">
        <v>17</v>
      </c>
      <c r="AD150" s="57">
        <v>281</v>
      </c>
      <c r="AG150" s="57">
        <v>273</v>
      </c>
      <c r="AJ150" s="57">
        <v>281</v>
      </c>
      <c r="AN150" s="57">
        <v>223</v>
      </c>
      <c r="AR150" s="57">
        <v>2774</v>
      </c>
      <c r="AS150" s="86">
        <v>213.38461538461539</v>
      </c>
    </row>
    <row r="151" spans="1:45" ht="15.75" customHeight="1">
      <c r="A151" s="57">
        <v>3130</v>
      </c>
      <c r="B151" s="57">
        <v>63</v>
      </c>
      <c r="H151" s="57">
        <v>68</v>
      </c>
      <c r="K151" s="57">
        <v>70</v>
      </c>
      <c r="P151" s="57">
        <v>69</v>
      </c>
      <c r="U151" s="57">
        <v>72</v>
      </c>
      <c r="X151" s="57">
        <v>72</v>
      </c>
      <c r="Z151" s="57">
        <v>67</v>
      </c>
      <c r="AD151" s="57">
        <v>65</v>
      </c>
      <c r="AG151" s="57">
        <v>65</v>
      </c>
      <c r="AJ151" s="57">
        <v>63</v>
      </c>
      <c r="AR151" s="57">
        <v>674</v>
      </c>
      <c r="AS151" s="86">
        <v>67.400000000000006</v>
      </c>
    </row>
    <row r="152" spans="1:45" ht="15.75" customHeight="1">
      <c r="A152" s="57">
        <v>3140</v>
      </c>
      <c r="B152" s="57">
        <v>112</v>
      </c>
      <c r="H152" s="57">
        <v>140</v>
      </c>
      <c r="K152" s="57">
        <v>148</v>
      </c>
      <c r="P152" s="57">
        <v>141</v>
      </c>
      <c r="U152" s="57">
        <v>146</v>
      </c>
      <c r="X152" s="57">
        <v>152</v>
      </c>
      <c r="Z152" s="57">
        <v>145</v>
      </c>
      <c r="AA152" s="57">
        <v>2</v>
      </c>
      <c r="AD152" s="57">
        <v>152</v>
      </c>
      <c r="AG152" s="57">
        <v>149</v>
      </c>
      <c r="AJ152" s="57">
        <v>147</v>
      </c>
      <c r="AR152" s="57">
        <v>1434</v>
      </c>
      <c r="AS152" s="86">
        <v>130.36363636363637</v>
      </c>
    </row>
    <row r="153" spans="1:45" ht="15.75" customHeight="1">
      <c r="A153" s="57">
        <v>3146</v>
      </c>
      <c r="B153" s="57">
        <v>13</v>
      </c>
      <c r="H153" s="57">
        <v>13</v>
      </c>
      <c r="K153" s="57">
        <v>13</v>
      </c>
      <c r="P153" s="57">
        <v>13</v>
      </c>
      <c r="U153" s="57">
        <v>13</v>
      </c>
      <c r="X153" s="57">
        <v>13</v>
      </c>
      <c r="Z153" s="57">
        <v>13</v>
      </c>
      <c r="AD153" s="57">
        <v>15</v>
      </c>
      <c r="AG153" s="57">
        <v>14</v>
      </c>
      <c r="AJ153" s="57">
        <v>14</v>
      </c>
      <c r="AR153" s="57">
        <v>134</v>
      </c>
      <c r="AS153" s="86">
        <v>13.4</v>
      </c>
    </row>
    <row r="154" spans="1:45" ht="15.75" customHeight="1">
      <c r="A154" s="57">
        <v>3147</v>
      </c>
      <c r="H154" s="57">
        <v>14</v>
      </c>
      <c r="K154" s="57">
        <v>8</v>
      </c>
      <c r="P154" s="57">
        <v>8</v>
      </c>
      <c r="U154" s="57">
        <v>7</v>
      </c>
      <c r="X154" s="57">
        <v>6</v>
      </c>
      <c r="Z154" s="57">
        <v>6</v>
      </c>
      <c r="AD154" s="57">
        <v>6</v>
      </c>
      <c r="AG154" s="57">
        <v>6</v>
      </c>
      <c r="AJ154" s="57">
        <v>6</v>
      </c>
      <c r="AM154" s="57">
        <v>29</v>
      </c>
      <c r="AR154" s="57">
        <v>96</v>
      </c>
      <c r="AS154" s="86">
        <v>9.6</v>
      </c>
    </row>
    <row r="155" spans="1:45" ht="15.75" customHeight="1">
      <c r="A155" s="57">
        <v>3148</v>
      </c>
      <c r="B155" s="57">
        <v>3</v>
      </c>
      <c r="H155" s="57">
        <v>3</v>
      </c>
      <c r="K155" s="57">
        <v>3</v>
      </c>
      <c r="P155" s="57">
        <v>3</v>
      </c>
      <c r="U155" s="57">
        <v>3</v>
      </c>
      <c r="X155" s="57">
        <v>3</v>
      </c>
      <c r="Z155" s="57">
        <v>3</v>
      </c>
      <c r="AD155" s="57">
        <v>3</v>
      </c>
      <c r="AG155" s="57">
        <v>3</v>
      </c>
      <c r="AJ155" s="57">
        <v>3</v>
      </c>
      <c r="AR155" s="57">
        <v>30</v>
      </c>
      <c r="AS155" s="86">
        <v>3</v>
      </c>
    </row>
    <row r="156" spans="1:45" ht="15.75" customHeight="1">
      <c r="A156" s="57">
        <v>3200</v>
      </c>
      <c r="B156" s="57">
        <v>35</v>
      </c>
      <c r="H156" s="57">
        <v>41</v>
      </c>
      <c r="K156" s="57">
        <v>39</v>
      </c>
      <c r="P156" s="57">
        <v>38</v>
      </c>
      <c r="U156" s="57">
        <v>38</v>
      </c>
      <c r="X156" s="57">
        <v>42</v>
      </c>
      <c r="Z156" s="57">
        <v>40</v>
      </c>
      <c r="AD156" s="57">
        <v>40</v>
      </c>
      <c r="AG156" s="57">
        <v>43</v>
      </c>
      <c r="AJ156" s="57">
        <v>43</v>
      </c>
      <c r="AR156" s="57">
        <v>399</v>
      </c>
      <c r="AS156" s="86">
        <v>39.9</v>
      </c>
    </row>
    <row r="157" spans="1:45" ht="15.75" customHeight="1">
      <c r="A157" s="57">
        <v>3210</v>
      </c>
      <c r="B157" s="57">
        <v>39</v>
      </c>
      <c r="H157" s="57">
        <v>54</v>
      </c>
      <c r="K157" s="57">
        <v>8</v>
      </c>
      <c r="P157" s="57">
        <v>8</v>
      </c>
      <c r="T157" s="57">
        <v>37</v>
      </c>
      <c r="U157" s="57">
        <v>46</v>
      </c>
      <c r="X157" s="57">
        <v>45</v>
      </c>
      <c r="Z157" s="57">
        <v>45</v>
      </c>
      <c r="AA157" s="57">
        <v>37</v>
      </c>
      <c r="AD157" s="57">
        <v>47</v>
      </c>
      <c r="AG157" s="57">
        <v>45</v>
      </c>
      <c r="AJ157" s="57">
        <v>45</v>
      </c>
      <c r="AR157" s="57">
        <v>456</v>
      </c>
      <c r="AS157" s="86">
        <v>38</v>
      </c>
    </row>
    <row r="158" spans="1:45" ht="15.75" customHeight="1">
      <c r="A158" s="57">
        <v>3220</v>
      </c>
      <c r="B158" s="57">
        <v>9</v>
      </c>
      <c r="H158" s="57">
        <v>11</v>
      </c>
      <c r="K158" s="57">
        <v>10</v>
      </c>
      <c r="AM158" s="57">
        <v>20</v>
      </c>
      <c r="AR158" s="57">
        <v>50</v>
      </c>
      <c r="AS158" s="86">
        <v>12.5</v>
      </c>
    </row>
    <row r="159" spans="1:45" ht="15.75" customHeight="1">
      <c r="A159" s="57">
        <v>3230</v>
      </c>
      <c r="D159" s="57">
        <v>6</v>
      </c>
      <c r="H159" s="57">
        <v>6</v>
      </c>
      <c r="K159" s="57">
        <v>6</v>
      </c>
      <c r="P159" s="57">
        <v>5</v>
      </c>
      <c r="U159" s="57">
        <v>5</v>
      </c>
      <c r="X159" s="57">
        <v>5</v>
      </c>
      <c r="Z159" s="57">
        <v>5</v>
      </c>
      <c r="AD159" s="57">
        <v>5</v>
      </c>
      <c r="AG159" s="57">
        <v>5</v>
      </c>
      <c r="AJ159" s="57">
        <v>5</v>
      </c>
      <c r="AR159" s="57">
        <v>53</v>
      </c>
      <c r="AS159" s="86">
        <v>5.3</v>
      </c>
    </row>
    <row r="160" spans="1:45" ht="15.75" customHeight="1">
      <c r="A160" s="57" t="s">
        <v>1570</v>
      </c>
      <c r="B160" s="57">
        <v>13350</v>
      </c>
      <c r="C160" s="57">
        <v>140</v>
      </c>
      <c r="D160" s="57">
        <v>70</v>
      </c>
      <c r="E160" s="57">
        <v>71</v>
      </c>
      <c r="F160" s="57">
        <v>46</v>
      </c>
      <c r="G160" s="57">
        <v>51</v>
      </c>
      <c r="H160" s="57">
        <v>18986</v>
      </c>
      <c r="I160" s="57">
        <v>43</v>
      </c>
      <c r="J160" s="57">
        <v>67</v>
      </c>
      <c r="K160" s="57">
        <v>17445</v>
      </c>
      <c r="L160" s="57">
        <v>15</v>
      </c>
      <c r="M160" s="57">
        <v>36</v>
      </c>
      <c r="N160" s="57">
        <v>26</v>
      </c>
      <c r="O160" s="57">
        <v>2</v>
      </c>
      <c r="P160" s="57">
        <v>17392</v>
      </c>
      <c r="Q160" s="57">
        <v>186</v>
      </c>
      <c r="R160" s="57">
        <v>165</v>
      </c>
      <c r="S160" s="57">
        <v>53</v>
      </c>
      <c r="T160" s="57">
        <v>39</v>
      </c>
      <c r="U160" s="57">
        <v>18391</v>
      </c>
      <c r="V160" s="57">
        <v>2</v>
      </c>
      <c r="W160" s="57">
        <v>35</v>
      </c>
      <c r="X160" s="57">
        <v>18209</v>
      </c>
      <c r="Y160" s="57">
        <v>23</v>
      </c>
      <c r="Z160" s="57">
        <v>17676</v>
      </c>
      <c r="AA160" s="57">
        <v>669</v>
      </c>
      <c r="AB160" s="57">
        <v>10</v>
      </c>
      <c r="AC160" s="57">
        <v>21</v>
      </c>
      <c r="AD160" s="57">
        <v>18055</v>
      </c>
      <c r="AE160" s="57">
        <v>29</v>
      </c>
      <c r="AG160" s="57">
        <v>17871</v>
      </c>
      <c r="AH160" s="57">
        <v>78</v>
      </c>
      <c r="AI160" s="57">
        <v>4</v>
      </c>
      <c r="AJ160" s="57">
        <v>17796</v>
      </c>
      <c r="AK160" s="57">
        <v>52</v>
      </c>
      <c r="AM160" s="57">
        <v>470</v>
      </c>
      <c r="AN160" s="57">
        <v>7</v>
      </c>
      <c r="AO160" s="57">
        <v>23</v>
      </c>
      <c r="AQ160" s="57">
        <v>136</v>
      </c>
      <c r="AR160" s="57">
        <v>177740</v>
      </c>
      <c r="AS160" s="86">
        <v>4557.4358974358975</v>
      </c>
    </row>
    <row r="161" spans="1:45" ht="15.75" customHeight="1">
      <c r="A161" s="57" t="s">
        <v>216</v>
      </c>
      <c r="B161" s="57">
        <v>29355</v>
      </c>
      <c r="C161" s="57">
        <v>329</v>
      </c>
      <c r="D161" s="57">
        <v>134</v>
      </c>
      <c r="E161" s="57">
        <v>113</v>
      </c>
      <c r="F161" s="57">
        <v>54</v>
      </c>
      <c r="G161" s="57">
        <v>83</v>
      </c>
      <c r="H161" s="57">
        <v>38389</v>
      </c>
      <c r="I161" s="57">
        <v>2903</v>
      </c>
      <c r="J161" s="57">
        <v>67</v>
      </c>
      <c r="K161" s="57">
        <v>37544</v>
      </c>
      <c r="L161" s="57">
        <v>15</v>
      </c>
      <c r="M161" s="57">
        <v>51</v>
      </c>
      <c r="N161" s="57">
        <v>663</v>
      </c>
      <c r="O161" s="57">
        <v>2</v>
      </c>
      <c r="P161" s="57">
        <v>38259</v>
      </c>
      <c r="Q161" s="57">
        <v>238</v>
      </c>
      <c r="R161" s="57">
        <v>165</v>
      </c>
      <c r="S161" s="57">
        <v>145</v>
      </c>
      <c r="T161" s="57">
        <v>86</v>
      </c>
      <c r="U161" s="57">
        <v>40464</v>
      </c>
      <c r="V161" s="57">
        <v>2</v>
      </c>
      <c r="W161" s="57">
        <v>35</v>
      </c>
      <c r="X161" s="57">
        <v>40221</v>
      </c>
      <c r="Y161" s="57">
        <v>23</v>
      </c>
      <c r="Z161" s="57">
        <v>39209</v>
      </c>
      <c r="AA161" s="57">
        <v>1326</v>
      </c>
      <c r="AB161" s="57">
        <v>72</v>
      </c>
      <c r="AC161" s="57">
        <v>21</v>
      </c>
      <c r="AD161" s="57">
        <v>40276</v>
      </c>
      <c r="AE161" s="57">
        <v>30</v>
      </c>
      <c r="AF161" s="57">
        <v>3</v>
      </c>
      <c r="AG161" s="57">
        <v>39669</v>
      </c>
      <c r="AH161" s="57">
        <v>96</v>
      </c>
      <c r="AI161" s="57">
        <v>6</v>
      </c>
      <c r="AJ161" s="57">
        <v>35736</v>
      </c>
      <c r="AK161" s="57">
        <v>3367</v>
      </c>
      <c r="AL161" s="57">
        <v>19</v>
      </c>
      <c r="AM161" s="57">
        <v>769</v>
      </c>
      <c r="AN161" s="57">
        <v>272</v>
      </c>
      <c r="AO161" s="57">
        <v>450</v>
      </c>
      <c r="AP161" s="57">
        <v>78</v>
      </c>
      <c r="AQ161" s="57">
        <v>2763</v>
      </c>
      <c r="AR161" s="57">
        <v>393502</v>
      </c>
      <c r="AS161" s="86">
        <v>9369.0952380952385</v>
      </c>
    </row>
  </sheetData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75"/>
  <sheetViews>
    <sheetView workbookViewId="0">
      <pane ySplit="1" topLeftCell="A2" activePane="bottomLeft" state="frozen"/>
      <selection pane="bottomLeft" activeCell="B3" sqref="B3"/>
    </sheetView>
  </sheetViews>
  <sheetFormatPr defaultColWidth="11.25" defaultRowHeight="15" customHeight="1"/>
  <cols>
    <col min="1" max="1" width="8.75" customWidth="1"/>
    <col min="2" max="2" width="8.6640625" customWidth="1"/>
    <col min="3" max="3" width="8.75" customWidth="1"/>
    <col min="4" max="4" width="8.6640625" customWidth="1"/>
    <col min="5" max="5" width="13.4140625" customWidth="1"/>
    <col min="6" max="6" width="9.4140625" customWidth="1"/>
    <col min="7" max="7" width="10" customWidth="1"/>
    <col min="8" max="8" width="8.6640625" customWidth="1"/>
    <col min="9" max="9" width="11.6640625" customWidth="1"/>
    <col min="10" max="10" width="15.08203125" customWidth="1"/>
    <col min="11" max="11" width="8.6640625" customWidth="1"/>
    <col min="12" max="12" width="8.75" customWidth="1"/>
    <col min="13" max="14" width="14.58203125" customWidth="1"/>
    <col min="15" max="15" width="13.58203125" customWidth="1"/>
    <col min="16" max="16" width="51.33203125" customWidth="1"/>
    <col min="17" max="26" width="8.58203125" customWidth="1"/>
  </cols>
  <sheetData>
    <row r="1" spans="1:16" ht="89.25" customHeight="1">
      <c r="A1" s="87" t="s">
        <v>1571</v>
      </c>
      <c r="B1" s="64" t="s">
        <v>561</v>
      </c>
      <c r="C1" s="64" t="s">
        <v>594</v>
      </c>
      <c r="D1" s="64" t="s">
        <v>595</v>
      </c>
      <c r="E1" s="64" t="s">
        <v>1572</v>
      </c>
      <c r="F1" s="64" t="s">
        <v>1573</v>
      </c>
      <c r="G1" s="64" t="s">
        <v>1574</v>
      </c>
      <c r="H1" s="64" t="s">
        <v>1575</v>
      </c>
      <c r="I1" s="64" t="s">
        <v>1576</v>
      </c>
      <c r="J1" s="64" t="s">
        <v>1577</v>
      </c>
      <c r="K1" s="64" t="s">
        <v>563</v>
      </c>
      <c r="L1" s="64" t="s">
        <v>1578</v>
      </c>
      <c r="M1" s="88" t="s">
        <v>1579</v>
      </c>
      <c r="N1" s="89" t="s">
        <v>1580</v>
      </c>
      <c r="O1" s="88" t="s">
        <v>1581</v>
      </c>
      <c r="P1" s="90" t="s">
        <v>563</v>
      </c>
    </row>
    <row r="2" spans="1:16" ht="15.75" customHeight="1">
      <c r="A2" s="87">
        <v>1040</v>
      </c>
      <c r="B2" s="64" t="s">
        <v>1582</v>
      </c>
      <c r="C2" s="91">
        <v>1688920</v>
      </c>
      <c r="D2" s="64" t="s">
        <v>1583</v>
      </c>
      <c r="E2" s="91" t="s">
        <v>1584</v>
      </c>
      <c r="F2" s="87"/>
      <c r="G2" s="87"/>
      <c r="H2" s="64" t="s">
        <v>229</v>
      </c>
      <c r="I2" s="92">
        <v>43966</v>
      </c>
      <c r="J2" s="87"/>
      <c r="K2" s="93" t="s">
        <v>1585</v>
      </c>
      <c r="L2" s="87"/>
      <c r="M2" s="94">
        <v>43966</v>
      </c>
      <c r="N2" s="95">
        <v>87354.439999999973</v>
      </c>
      <c r="O2" s="96">
        <v>0</v>
      </c>
      <c r="P2" s="97"/>
    </row>
    <row r="3" spans="1:16" ht="15.75" customHeight="1">
      <c r="A3" s="91">
        <v>20</v>
      </c>
      <c r="B3" s="64" t="s">
        <v>235</v>
      </c>
      <c r="C3" s="91">
        <v>45552</v>
      </c>
      <c r="D3" s="64" t="s">
        <v>1586</v>
      </c>
      <c r="E3" s="98">
        <v>67684.649999999994</v>
      </c>
      <c r="F3" s="91">
        <v>19</v>
      </c>
      <c r="G3" s="99">
        <v>45407</v>
      </c>
      <c r="H3" s="64" t="s">
        <v>229</v>
      </c>
      <c r="I3" s="100">
        <v>49872.9</v>
      </c>
      <c r="J3" s="101">
        <v>45552</v>
      </c>
      <c r="K3" s="87"/>
      <c r="L3" s="87"/>
      <c r="M3" s="102">
        <v>49872.9</v>
      </c>
      <c r="N3" s="95">
        <v>81534.410000000047</v>
      </c>
      <c r="O3" s="96">
        <v>0</v>
      </c>
      <c r="P3" s="90"/>
    </row>
    <row r="4" spans="1:16" ht="15.75" customHeight="1">
      <c r="A4" s="103">
        <v>20</v>
      </c>
      <c r="B4" s="87" t="s">
        <v>235</v>
      </c>
      <c r="C4" s="91">
        <v>22432</v>
      </c>
      <c r="D4" s="64" t="s">
        <v>1587</v>
      </c>
      <c r="E4" s="104">
        <v>60559.95</v>
      </c>
      <c r="F4" s="103">
        <v>17</v>
      </c>
      <c r="G4" s="99">
        <v>45407</v>
      </c>
      <c r="H4" s="87" t="s">
        <v>1588</v>
      </c>
      <c r="I4" s="87"/>
      <c r="J4" s="87"/>
      <c r="K4" s="87"/>
      <c r="L4" s="87"/>
      <c r="M4" s="102">
        <v>60559.95</v>
      </c>
      <c r="N4" s="95">
        <v>150932.38000000003</v>
      </c>
      <c r="O4" s="96">
        <v>0</v>
      </c>
      <c r="P4" s="90"/>
    </row>
    <row r="5" spans="1:16" ht="15.75" customHeight="1">
      <c r="A5" s="103">
        <v>20</v>
      </c>
      <c r="B5" s="87" t="s">
        <v>235</v>
      </c>
      <c r="C5" s="91">
        <v>47518</v>
      </c>
      <c r="D5" s="64" t="s">
        <v>1589</v>
      </c>
      <c r="E5" s="104">
        <v>42748.2</v>
      </c>
      <c r="F5" s="103">
        <v>12</v>
      </c>
      <c r="G5" s="99">
        <v>45407</v>
      </c>
      <c r="H5" s="87" t="s">
        <v>230</v>
      </c>
      <c r="I5" s="87"/>
      <c r="J5" s="87"/>
      <c r="K5" s="87"/>
      <c r="L5" s="87"/>
      <c r="M5" s="102">
        <v>42748.2</v>
      </c>
      <c r="N5" s="95">
        <v>399830.47000000207</v>
      </c>
      <c r="O5" s="96">
        <v>0</v>
      </c>
      <c r="P5" s="90"/>
    </row>
    <row r="6" spans="1:16" ht="15.75" customHeight="1">
      <c r="A6" s="91">
        <v>30</v>
      </c>
      <c r="B6" s="64" t="s">
        <v>237</v>
      </c>
      <c r="C6" s="91">
        <v>1541095</v>
      </c>
      <c r="D6" s="64" t="s">
        <v>1590</v>
      </c>
      <c r="E6" s="98">
        <v>51163</v>
      </c>
      <c r="F6" s="91">
        <v>16</v>
      </c>
      <c r="G6" s="99">
        <v>45413</v>
      </c>
      <c r="H6" s="64" t="s">
        <v>229</v>
      </c>
      <c r="I6" s="105">
        <v>47563</v>
      </c>
      <c r="J6" s="106" t="s">
        <v>1591</v>
      </c>
      <c r="K6" s="64" t="s">
        <v>1592</v>
      </c>
      <c r="L6" s="87"/>
      <c r="M6" s="102">
        <v>47563</v>
      </c>
      <c r="N6" s="95">
        <v>193660.25000000032</v>
      </c>
      <c r="O6" s="107">
        <v>0</v>
      </c>
      <c r="P6" s="90"/>
    </row>
    <row r="7" spans="1:16" ht="15.75" customHeight="1">
      <c r="A7" s="103">
        <v>30</v>
      </c>
      <c r="B7" s="87" t="s">
        <v>237</v>
      </c>
      <c r="C7" s="91">
        <v>1521060</v>
      </c>
      <c r="D7" s="64" t="s">
        <v>1593</v>
      </c>
      <c r="E7" s="104">
        <v>60000</v>
      </c>
      <c r="F7" s="103">
        <v>10</v>
      </c>
      <c r="G7" s="99">
        <v>45413</v>
      </c>
      <c r="H7" s="87" t="s">
        <v>230</v>
      </c>
      <c r="I7" s="87"/>
      <c r="J7" s="87"/>
      <c r="K7" s="87"/>
      <c r="L7" s="87"/>
      <c r="M7" s="102">
        <v>60000</v>
      </c>
      <c r="N7" s="95">
        <v>91033.81000000007</v>
      </c>
      <c r="O7" s="96">
        <v>0</v>
      </c>
      <c r="P7" s="90"/>
    </row>
    <row r="8" spans="1:16" ht="15.75" customHeight="1">
      <c r="A8" s="103">
        <v>3030</v>
      </c>
      <c r="B8" s="87" t="s">
        <v>240</v>
      </c>
      <c r="C8" s="91">
        <v>1539111</v>
      </c>
      <c r="D8" s="64" t="s">
        <v>1594</v>
      </c>
      <c r="E8" s="92">
        <v>78428.44</v>
      </c>
      <c r="F8" s="103">
        <v>7.5</v>
      </c>
      <c r="G8" s="99">
        <v>45413</v>
      </c>
      <c r="H8" s="87" t="s">
        <v>230</v>
      </c>
      <c r="I8" s="87"/>
      <c r="J8" s="87"/>
      <c r="K8" s="87"/>
      <c r="L8" s="87"/>
      <c r="M8" s="102">
        <v>78428.44</v>
      </c>
      <c r="N8" s="95">
        <v>67481.34</v>
      </c>
      <c r="O8" s="96">
        <v>10947.100000000006</v>
      </c>
      <c r="P8" s="90"/>
    </row>
    <row r="9" spans="1:16" ht="15.75" customHeight="1">
      <c r="A9" s="103">
        <v>100</v>
      </c>
      <c r="B9" s="87" t="s">
        <v>241</v>
      </c>
      <c r="C9" s="91">
        <v>1615955</v>
      </c>
      <c r="D9" s="64" t="s">
        <v>1595</v>
      </c>
      <c r="E9" s="104">
        <v>352468.22</v>
      </c>
      <c r="F9" s="103">
        <v>380004.72</v>
      </c>
      <c r="G9" s="87"/>
      <c r="H9" s="87" t="s">
        <v>229</v>
      </c>
      <c r="I9" s="87"/>
      <c r="J9" s="87"/>
      <c r="K9" s="108" t="s">
        <v>1596</v>
      </c>
      <c r="L9" s="87"/>
      <c r="M9" s="102">
        <v>352468.22</v>
      </c>
      <c r="N9" s="95">
        <v>284552.54999999877</v>
      </c>
      <c r="O9" s="96">
        <v>67915.670000001206</v>
      </c>
      <c r="P9" s="90"/>
    </row>
    <row r="10" spans="1:16" ht="15.75" customHeight="1">
      <c r="A10" s="109">
        <v>100</v>
      </c>
      <c r="B10" s="110" t="s">
        <v>241</v>
      </c>
      <c r="C10" s="111">
        <v>45564</v>
      </c>
      <c r="D10" s="112" t="s">
        <v>1597</v>
      </c>
      <c r="E10" s="87">
        <v>257566.36</v>
      </c>
      <c r="F10" s="110" t="s">
        <v>1598</v>
      </c>
      <c r="G10" s="110" t="s">
        <v>1599</v>
      </c>
      <c r="H10" s="110" t="s">
        <v>1588</v>
      </c>
      <c r="I10" s="110"/>
      <c r="J10" s="110"/>
      <c r="K10" s="110" t="s">
        <v>1600</v>
      </c>
      <c r="L10" s="110"/>
      <c r="M10" s="34">
        <v>257566.36</v>
      </c>
      <c r="N10" s="95">
        <v>259529.87999999779</v>
      </c>
      <c r="O10" s="96">
        <v>0</v>
      </c>
      <c r="P10" s="113" t="s">
        <v>1601</v>
      </c>
    </row>
    <row r="11" spans="1:16" ht="15.75" customHeight="1">
      <c r="A11" s="103">
        <v>220</v>
      </c>
      <c r="B11" s="87" t="s">
        <v>242</v>
      </c>
      <c r="C11" s="91">
        <v>87506</v>
      </c>
      <c r="D11" s="64" t="s">
        <v>1602</v>
      </c>
      <c r="E11" s="104">
        <v>151105.32</v>
      </c>
      <c r="F11" s="103">
        <v>16.5</v>
      </c>
      <c r="G11" s="114">
        <v>45418</v>
      </c>
      <c r="H11" s="87" t="s">
        <v>230</v>
      </c>
      <c r="I11" s="87"/>
      <c r="J11" s="87"/>
      <c r="K11" s="87"/>
      <c r="L11" s="87"/>
      <c r="M11" s="102">
        <v>151105.32</v>
      </c>
      <c r="N11" s="95">
        <v>86686</v>
      </c>
      <c r="O11" s="96">
        <v>64419.320000000007</v>
      </c>
      <c r="P11" s="90"/>
    </row>
    <row r="12" spans="1:16" ht="15.75" customHeight="1">
      <c r="A12" s="103">
        <v>220</v>
      </c>
      <c r="B12" s="87" t="s">
        <v>242</v>
      </c>
      <c r="C12" s="91">
        <v>22372</v>
      </c>
      <c r="D12" s="64" t="s">
        <v>1603</v>
      </c>
      <c r="E12" s="104">
        <v>137368.62</v>
      </c>
      <c r="F12" s="103">
        <v>15</v>
      </c>
      <c r="G12" s="114">
        <v>45418</v>
      </c>
      <c r="H12" s="87" t="s">
        <v>230</v>
      </c>
      <c r="I12" s="87"/>
      <c r="J12" s="87"/>
      <c r="K12" s="87"/>
      <c r="L12" s="87"/>
      <c r="M12" s="102">
        <v>137368.62</v>
      </c>
      <c r="N12" s="95">
        <v>140516.56999999977</v>
      </c>
      <c r="O12" s="96">
        <v>0</v>
      </c>
      <c r="P12" s="90"/>
    </row>
    <row r="13" spans="1:16" ht="15.75" customHeight="1">
      <c r="A13" s="103">
        <v>220</v>
      </c>
      <c r="B13" s="87" t="s">
        <v>242</v>
      </c>
      <c r="C13" s="91">
        <v>1743222</v>
      </c>
      <c r="D13" s="64" t="s">
        <v>1604</v>
      </c>
      <c r="E13" s="104">
        <v>54947.43</v>
      </c>
      <c r="F13" s="103">
        <v>6</v>
      </c>
      <c r="G13" s="114">
        <v>45418</v>
      </c>
      <c r="H13" s="87" t="s">
        <v>230</v>
      </c>
      <c r="I13" s="87"/>
      <c r="J13" s="87"/>
      <c r="K13" s="87"/>
      <c r="L13" s="87"/>
      <c r="M13" s="102">
        <v>54947.43</v>
      </c>
      <c r="N13" s="95">
        <v>37495.200000000004</v>
      </c>
      <c r="O13" s="96">
        <v>17452.229999999996</v>
      </c>
      <c r="P13" s="90"/>
    </row>
    <row r="14" spans="1:16" ht="15.75" customHeight="1">
      <c r="A14" s="103">
        <v>2640</v>
      </c>
      <c r="B14" s="87" t="s">
        <v>245</v>
      </c>
      <c r="C14" s="91">
        <v>78935</v>
      </c>
      <c r="D14" s="64" t="s">
        <v>1605</v>
      </c>
      <c r="E14" s="76">
        <v>6352.5</v>
      </c>
      <c r="F14" s="103">
        <v>0</v>
      </c>
      <c r="G14" s="99">
        <v>45413</v>
      </c>
      <c r="H14" s="87" t="s">
        <v>229</v>
      </c>
      <c r="I14" s="115">
        <v>27920</v>
      </c>
      <c r="J14" s="116">
        <v>78935</v>
      </c>
      <c r="K14" s="87"/>
      <c r="L14" s="116">
        <v>78935</v>
      </c>
      <c r="M14" s="102">
        <v>27920</v>
      </c>
      <c r="N14" s="95">
        <v>120795.32999999983</v>
      </c>
      <c r="O14" s="96">
        <v>0</v>
      </c>
      <c r="P14" s="117" t="s">
        <v>1606</v>
      </c>
    </row>
    <row r="15" spans="1:16" ht="15.75" customHeight="1">
      <c r="A15" s="103">
        <v>2640</v>
      </c>
      <c r="B15" s="87" t="s">
        <v>245</v>
      </c>
      <c r="C15" s="91">
        <v>1689444</v>
      </c>
      <c r="D15" s="64" t="s">
        <v>1607</v>
      </c>
      <c r="E15" s="104">
        <v>2310</v>
      </c>
      <c r="F15" s="103">
        <v>0</v>
      </c>
      <c r="G15" s="99">
        <v>45413</v>
      </c>
      <c r="H15" s="87" t="s">
        <v>1588</v>
      </c>
      <c r="I15" s="87"/>
      <c r="J15" s="87"/>
      <c r="K15" s="87"/>
      <c r="L15" s="87"/>
      <c r="M15" s="102">
        <v>2310</v>
      </c>
      <c r="N15" s="95">
        <v>79841.880000000063</v>
      </c>
      <c r="O15" s="96">
        <v>0</v>
      </c>
      <c r="P15" s="90"/>
    </row>
    <row r="16" spans="1:16" ht="15.75" customHeight="1">
      <c r="A16" s="103">
        <v>2640</v>
      </c>
      <c r="B16" s="87" t="s">
        <v>245</v>
      </c>
      <c r="C16" s="91">
        <v>1761956</v>
      </c>
      <c r="D16" s="64" t="s">
        <v>1608</v>
      </c>
      <c r="E16" s="104">
        <v>2887.5</v>
      </c>
      <c r="F16" s="103">
        <v>0</v>
      </c>
      <c r="G16" s="99">
        <v>45413</v>
      </c>
      <c r="H16" s="87" t="s">
        <v>230</v>
      </c>
      <c r="I16" s="87"/>
      <c r="J16" s="87"/>
      <c r="K16" s="87"/>
      <c r="L16" s="87"/>
      <c r="M16" s="102">
        <v>2887.5</v>
      </c>
      <c r="N16" s="95">
        <v>51805.800000000083</v>
      </c>
      <c r="O16" s="96">
        <v>0</v>
      </c>
      <c r="P16" s="90"/>
    </row>
    <row r="17" spans="1:16" ht="15.75" customHeight="1">
      <c r="A17" s="103">
        <v>2640</v>
      </c>
      <c r="B17" s="87" t="s">
        <v>245</v>
      </c>
      <c r="C17" s="91">
        <v>63235</v>
      </c>
      <c r="D17" s="64" t="s">
        <v>1609</v>
      </c>
      <c r="E17" s="104">
        <v>4042.5</v>
      </c>
      <c r="F17" s="103">
        <v>0</v>
      </c>
      <c r="G17" s="99">
        <v>45413</v>
      </c>
      <c r="H17" s="87" t="s">
        <v>230</v>
      </c>
      <c r="I17" s="87"/>
      <c r="J17" s="87"/>
      <c r="K17" s="87"/>
      <c r="L17" s="87"/>
      <c r="M17" s="102">
        <v>4042.5</v>
      </c>
      <c r="N17" s="95">
        <v>140180.39999999988</v>
      </c>
      <c r="O17" s="96">
        <v>0</v>
      </c>
      <c r="P17" s="90"/>
    </row>
    <row r="18" spans="1:16" ht="15.75" customHeight="1">
      <c r="A18" s="103">
        <v>3145</v>
      </c>
      <c r="B18" s="87" t="s">
        <v>246</v>
      </c>
      <c r="C18" s="91">
        <v>1721344</v>
      </c>
      <c r="D18" s="64" t="s">
        <v>1610</v>
      </c>
      <c r="E18" s="104">
        <v>173919.14</v>
      </c>
      <c r="F18" s="103">
        <v>32</v>
      </c>
      <c r="G18" s="99">
        <v>45413</v>
      </c>
      <c r="H18" s="87" t="s">
        <v>230</v>
      </c>
      <c r="I18" s="87"/>
      <c r="J18" s="87"/>
      <c r="K18" s="87"/>
      <c r="L18" s="87"/>
      <c r="M18" s="102">
        <v>173919.14</v>
      </c>
      <c r="N18" s="95">
        <v>350687.67999999679</v>
      </c>
      <c r="O18" s="96">
        <v>0</v>
      </c>
      <c r="P18" s="90"/>
    </row>
    <row r="19" spans="1:16" ht="15.75" customHeight="1">
      <c r="A19" s="103">
        <v>180</v>
      </c>
      <c r="B19" s="87" t="s">
        <v>247</v>
      </c>
      <c r="C19" s="64" t="s">
        <v>1611</v>
      </c>
      <c r="D19" s="64" t="s">
        <v>1612</v>
      </c>
      <c r="E19" s="104">
        <v>482266</v>
      </c>
      <c r="F19" s="103">
        <v>122</v>
      </c>
      <c r="G19" s="99">
        <v>45413</v>
      </c>
      <c r="H19" s="87" t="s">
        <v>1588</v>
      </c>
      <c r="I19" s="87"/>
      <c r="J19" s="87"/>
      <c r="K19" s="87"/>
      <c r="L19" s="87"/>
      <c r="M19" s="102"/>
      <c r="N19" s="95">
        <v>0</v>
      </c>
      <c r="O19" s="118">
        <v>187581.00999999937</v>
      </c>
      <c r="P19" s="113" t="s">
        <v>1613</v>
      </c>
    </row>
    <row r="20" spans="1:16" ht="15.75" customHeight="1">
      <c r="A20" s="103">
        <v>180</v>
      </c>
      <c r="B20" s="87" t="s">
        <v>247</v>
      </c>
      <c r="C20" s="91">
        <v>1536881</v>
      </c>
      <c r="D20" s="64" t="s">
        <v>1614</v>
      </c>
      <c r="E20" s="104">
        <v>189744</v>
      </c>
      <c r="F20" s="103">
        <v>48</v>
      </c>
      <c r="G20" s="99">
        <v>45413</v>
      </c>
      <c r="H20" s="87" t="s">
        <v>230</v>
      </c>
      <c r="I20" s="87"/>
      <c r="J20" s="87"/>
      <c r="K20" s="87"/>
      <c r="L20" s="87"/>
      <c r="M20" s="102">
        <v>189744</v>
      </c>
      <c r="N20" s="95">
        <v>218314.0900000011</v>
      </c>
      <c r="O20" s="96">
        <v>0</v>
      </c>
      <c r="P20" s="90"/>
    </row>
    <row r="21" spans="1:16" ht="15.75" customHeight="1">
      <c r="A21" s="103">
        <v>180</v>
      </c>
      <c r="B21" s="87" t="s">
        <v>247</v>
      </c>
      <c r="C21" s="91">
        <v>1645706</v>
      </c>
      <c r="D21" s="64" t="s">
        <v>1615</v>
      </c>
      <c r="E21" s="104">
        <v>201603</v>
      </c>
      <c r="F21" s="103">
        <v>51</v>
      </c>
      <c r="G21" s="99">
        <v>45413</v>
      </c>
      <c r="H21" s="87" t="s">
        <v>230</v>
      </c>
      <c r="I21" s="87"/>
      <c r="J21" s="87"/>
      <c r="K21" s="87"/>
      <c r="L21" s="87"/>
      <c r="M21" s="102">
        <v>201603</v>
      </c>
      <c r="N21" s="95">
        <v>197264.76000000077</v>
      </c>
      <c r="O21" s="96">
        <v>4338.239999999234</v>
      </c>
      <c r="P21" s="90"/>
    </row>
    <row r="22" spans="1:16" ht="15.75" customHeight="1">
      <c r="A22" s="103">
        <v>180</v>
      </c>
      <c r="B22" s="87" t="s">
        <v>247</v>
      </c>
      <c r="C22" s="91">
        <v>43525</v>
      </c>
      <c r="D22" s="64" t="s">
        <v>1616</v>
      </c>
      <c r="E22" s="104">
        <v>252992</v>
      </c>
      <c r="F22" s="103">
        <v>64</v>
      </c>
      <c r="G22" s="99">
        <v>45413</v>
      </c>
      <c r="H22" s="87" t="s">
        <v>230</v>
      </c>
      <c r="I22" s="87"/>
      <c r="J22" s="87"/>
      <c r="K22" s="87"/>
      <c r="L22" s="87"/>
      <c r="M22" s="102">
        <v>252992</v>
      </c>
      <c r="N22" s="95">
        <v>270643.89000000159</v>
      </c>
      <c r="O22" s="96">
        <v>0</v>
      </c>
      <c r="P22" s="90"/>
    </row>
    <row r="23" spans="1:16" ht="15.75" customHeight="1">
      <c r="A23" s="103">
        <v>180</v>
      </c>
      <c r="B23" s="87" t="s">
        <v>247</v>
      </c>
      <c r="C23" s="91">
        <v>100573</v>
      </c>
      <c r="D23" s="64" t="s">
        <v>1617</v>
      </c>
      <c r="E23" s="104">
        <v>482266</v>
      </c>
      <c r="F23" s="103">
        <v>0</v>
      </c>
      <c r="G23" s="87"/>
      <c r="H23" s="87" t="s">
        <v>230</v>
      </c>
      <c r="I23" s="87"/>
      <c r="J23" s="87"/>
      <c r="K23" s="87"/>
      <c r="L23" s="87"/>
      <c r="M23" s="102">
        <v>482266</v>
      </c>
      <c r="N23" s="95">
        <v>103845.25999999967</v>
      </c>
      <c r="O23" s="96">
        <v>378420.74000000034</v>
      </c>
      <c r="P23" s="97"/>
    </row>
    <row r="24" spans="1:16" ht="15.75" customHeight="1">
      <c r="A24" s="119">
        <v>180</v>
      </c>
      <c r="B24" s="120" t="s">
        <v>247</v>
      </c>
      <c r="C24" s="121">
        <v>1531193</v>
      </c>
      <c r="D24" s="122" t="s">
        <v>1618</v>
      </c>
      <c r="E24" s="104">
        <v>189744</v>
      </c>
      <c r="F24" s="119">
        <v>48</v>
      </c>
      <c r="G24" s="120" t="s">
        <v>1619</v>
      </c>
      <c r="H24" s="120"/>
      <c r="I24" s="120"/>
      <c r="J24" s="120"/>
      <c r="K24" s="120"/>
      <c r="L24" s="120"/>
      <c r="M24" s="123">
        <v>189744</v>
      </c>
      <c r="N24" s="95">
        <v>0</v>
      </c>
      <c r="O24" s="124">
        <v>0</v>
      </c>
      <c r="P24" s="125" t="s">
        <v>1620</v>
      </c>
    </row>
    <row r="25" spans="1:16" ht="15.75" customHeight="1">
      <c r="A25" s="103">
        <v>1530</v>
      </c>
      <c r="B25" s="87" t="s">
        <v>248</v>
      </c>
      <c r="C25" s="91">
        <v>1530938</v>
      </c>
      <c r="D25" s="64" t="s">
        <v>1621</v>
      </c>
      <c r="E25" s="104">
        <v>179010.62</v>
      </c>
      <c r="F25" s="103">
        <v>18</v>
      </c>
      <c r="G25" s="99">
        <v>45413</v>
      </c>
      <c r="H25" s="87" t="s">
        <v>230</v>
      </c>
      <c r="I25" s="87"/>
      <c r="J25" s="87"/>
      <c r="K25" s="87"/>
      <c r="L25" s="87"/>
      <c r="M25" s="102">
        <v>179010.62</v>
      </c>
      <c r="N25" s="95">
        <v>326062.50999999925</v>
      </c>
      <c r="O25" s="96">
        <v>0</v>
      </c>
      <c r="P25" s="90"/>
    </row>
    <row r="26" spans="1:16" ht="15.75" customHeight="1">
      <c r="A26" s="109">
        <v>50</v>
      </c>
      <c r="B26" s="110" t="s">
        <v>249</v>
      </c>
      <c r="C26" s="111">
        <v>1737418</v>
      </c>
      <c r="D26" s="112" t="s">
        <v>1622</v>
      </c>
      <c r="E26" s="110" t="s">
        <v>1598</v>
      </c>
      <c r="F26" s="110" t="s">
        <v>1598</v>
      </c>
      <c r="G26" s="110" t="s">
        <v>1599</v>
      </c>
      <c r="H26" s="110" t="s">
        <v>1588</v>
      </c>
      <c r="I26" s="110"/>
      <c r="J26" s="110"/>
      <c r="K26" s="110" t="s">
        <v>1600</v>
      </c>
      <c r="L26" s="110"/>
      <c r="M26" s="126">
        <v>0</v>
      </c>
      <c r="N26" s="95">
        <v>144020.26999999993</v>
      </c>
      <c r="O26" s="118">
        <v>0</v>
      </c>
      <c r="P26" s="127" t="s">
        <v>1623</v>
      </c>
    </row>
    <row r="27" spans="1:16" ht="15.75" customHeight="1">
      <c r="A27" s="103">
        <v>480</v>
      </c>
      <c r="B27" s="87" t="s">
        <v>232</v>
      </c>
      <c r="C27" s="91">
        <v>1505273</v>
      </c>
      <c r="D27" s="64" t="s">
        <v>1624</v>
      </c>
      <c r="E27" s="104">
        <v>128271</v>
      </c>
      <c r="F27" s="103">
        <v>8.5</v>
      </c>
      <c r="G27" s="99">
        <v>45413</v>
      </c>
      <c r="H27" s="87" t="s">
        <v>230</v>
      </c>
      <c r="I27" s="87"/>
      <c r="J27" s="87"/>
      <c r="K27" s="87"/>
      <c r="L27" s="87"/>
      <c r="M27" s="102">
        <v>128271</v>
      </c>
      <c r="N27" s="95">
        <v>187446.51999999993</v>
      </c>
      <c r="O27" s="96">
        <v>0</v>
      </c>
      <c r="P27" s="90"/>
    </row>
    <row r="28" spans="1:16" ht="15.75" customHeight="1">
      <c r="A28" s="103">
        <v>480</v>
      </c>
      <c r="B28" s="87" t="s">
        <v>232</v>
      </c>
      <c r="C28" s="91">
        <v>47035</v>
      </c>
      <c r="D28" s="64" t="s">
        <v>1625</v>
      </c>
      <c r="E28" s="104">
        <v>209898</v>
      </c>
      <c r="F28" s="103">
        <v>15</v>
      </c>
      <c r="G28" s="99">
        <v>45413</v>
      </c>
      <c r="H28" s="87" t="s">
        <v>230</v>
      </c>
      <c r="I28" s="87"/>
      <c r="J28" s="87"/>
      <c r="K28" s="87"/>
      <c r="L28" s="87"/>
      <c r="M28" s="102">
        <v>209898</v>
      </c>
      <c r="N28" s="95">
        <v>141707.67999999996</v>
      </c>
      <c r="O28" s="96">
        <v>68190.320000000036</v>
      </c>
      <c r="P28" s="90"/>
    </row>
    <row r="29" spans="1:16" ht="15.75" customHeight="1">
      <c r="A29" s="103">
        <v>480</v>
      </c>
      <c r="B29" s="87" t="s">
        <v>232</v>
      </c>
      <c r="C29" s="91">
        <v>47340</v>
      </c>
      <c r="D29" s="64" t="s">
        <v>1626</v>
      </c>
      <c r="E29" s="104">
        <v>87416</v>
      </c>
      <c r="F29" s="103">
        <v>4</v>
      </c>
      <c r="G29" s="99">
        <v>45413</v>
      </c>
      <c r="H29" s="87" t="s">
        <v>230</v>
      </c>
      <c r="I29" s="87"/>
      <c r="J29" s="87"/>
      <c r="K29" s="87"/>
      <c r="L29" s="87"/>
      <c r="M29" s="102">
        <v>87416</v>
      </c>
      <c r="N29" s="95">
        <v>77147.700000000172</v>
      </c>
      <c r="O29" s="96">
        <v>10268.299999999828</v>
      </c>
      <c r="P29" s="90"/>
    </row>
    <row r="30" spans="1:16" ht="15.75" customHeight="1">
      <c r="A30" s="103">
        <v>1860</v>
      </c>
      <c r="B30" s="87" t="s">
        <v>254</v>
      </c>
      <c r="C30" s="91">
        <v>82875</v>
      </c>
      <c r="D30" s="64" t="s">
        <v>1627</v>
      </c>
      <c r="E30" s="104">
        <v>30751.14</v>
      </c>
      <c r="F30" s="103">
        <v>5</v>
      </c>
      <c r="G30" s="99">
        <v>45407</v>
      </c>
      <c r="H30" s="87" t="s">
        <v>230</v>
      </c>
      <c r="I30" s="87"/>
      <c r="J30" s="87"/>
      <c r="K30" s="87"/>
      <c r="L30" s="87"/>
      <c r="M30" s="102">
        <v>30751.14</v>
      </c>
      <c r="N30" s="95">
        <v>43701.999999999935</v>
      </c>
      <c r="O30" s="96">
        <v>0</v>
      </c>
      <c r="P30" s="90"/>
    </row>
    <row r="31" spans="1:16" ht="15.75" customHeight="1">
      <c r="A31" s="103">
        <v>1140</v>
      </c>
      <c r="B31" s="87" t="s">
        <v>259</v>
      </c>
      <c r="C31" s="91">
        <v>47141</v>
      </c>
      <c r="D31" s="64" t="s">
        <v>1628</v>
      </c>
      <c r="E31" s="104">
        <v>80239.64</v>
      </c>
      <c r="F31" s="103">
        <v>11.5</v>
      </c>
      <c r="G31" s="99">
        <v>45413</v>
      </c>
      <c r="H31" s="87" t="s">
        <v>230</v>
      </c>
      <c r="I31" s="87"/>
      <c r="J31" s="87"/>
      <c r="K31" s="87"/>
      <c r="L31" s="87"/>
      <c r="M31" s="102">
        <v>80239.64</v>
      </c>
      <c r="N31" s="95">
        <v>49294.210000000043</v>
      </c>
      <c r="O31" s="96">
        <v>30945.429999999957</v>
      </c>
      <c r="P31" s="90"/>
    </row>
    <row r="32" spans="1:16" ht="15.75" customHeight="1">
      <c r="A32" s="103">
        <v>1140</v>
      </c>
      <c r="B32" s="87" t="s">
        <v>259</v>
      </c>
      <c r="C32" s="91">
        <v>46279</v>
      </c>
      <c r="D32" s="64" t="s">
        <v>1629</v>
      </c>
      <c r="E32" s="104">
        <v>55818.080000000002</v>
      </c>
      <c r="F32" s="103">
        <v>8</v>
      </c>
      <c r="G32" s="99">
        <v>45413</v>
      </c>
      <c r="H32" s="87" t="s">
        <v>230</v>
      </c>
      <c r="I32" s="87"/>
      <c r="J32" s="87"/>
      <c r="K32" s="87"/>
      <c r="L32" s="87"/>
      <c r="M32" s="102">
        <v>55818.080000000002</v>
      </c>
      <c r="N32" s="95">
        <v>83966.960000000036</v>
      </c>
      <c r="O32" s="96">
        <v>0</v>
      </c>
      <c r="P32" s="90"/>
    </row>
    <row r="33" spans="1:16" ht="15.75" customHeight="1">
      <c r="A33" s="103">
        <v>1140</v>
      </c>
      <c r="B33" s="87" t="s">
        <v>259</v>
      </c>
      <c r="C33" s="91">
        <v>1559396</v>
      </c>
      <c r="D33" s="64" t="s">
        <v>1630</v>
      </c>
      <c r="E33" s="104">
        <v>20932.080000000002</v>
      </c>
      <c r="F33" s="103">
        <v>3</v>
      </c>
      <c r="G33" s="99">
        <v>45413</v>
      </c>
      <c r="H33" s="87" t="s">
        <v>230</v>
      </c>
      <c r="I33" s="87"/>
      <c r="J33" s="87"/>
      <c r="K33" s="87"/>
      <c r="L33" s="87"/>
      <c r="M33" s="102">
        <v>20932.080000000002</v>
      </c>
      <c r="N33" s="95">
        <v>4885.9000000000005</v>
      </c>
      <c r="O33" s="107">
        <v>16046.18</v>
      </c>
      <c r="P33" s="90"/>
    </row>
    <row r="34" spans="1:16" ht="15.75" customHeight="1">
      <c r="A34" s="103">
        <v>1140</v>
      </c>
      <c r="B34" s="87" t="s">
        <v>259</v>
      </c>
      <c r="C34" s="91">
        <v>4394</v>
      </c>
      <c r="D34" s="64" t="s">
        <v>1631</v>
      </c>
      <c r="E34" s="104">
        <v>73262.28</v>
      </c>
      <c r="F34" s="103">
        <v>10.5</v>
      </c>
      <c r="G34" s="99">
        <v>45413</v>
      </c>
      <c r="H34" s="87" t="s">
        <v>230</v>
      </c>
      <c r="I34" s="87"/>
      <c r="J34" s="87"/>
      <c r="K34" s="87"/>
      <c r="L34" s="87"/>
      <c r="M34" s="102">
        <v>73262.28</v>
      </c>
      <c r="N34" s="95">
        <v>166949.19999999984</v>
      </c>
      <c r="O34" s="107">
        <v>0</v>
      </c>
      <c r="P34" s="90"/>
    </row>
    <row r="35" spans="1:16" ht="15.75" customHeight="1">
      <c r="A35" s="103">
        <v>1140</v>
      </c>
      <c r="B35" s="87" t="s">
        <v>259</v>
      </c>
      <c r="C35" s="91">
        <v>1684888</v>
      </c>
      <c r="D35" s="64" t="s">
        <v>1632</v>
      </c>
      <c r="E35" s="104">
        <v>55818.080000000002</v>
      </c>
      <c r="F35" s="103">
        <v>8</v>
      </c>
      <c r="G35" s="99">
        <v>45413</v>
      </c>
      <c r="H35" s="87" t="s">
        <v>230</v>
      </c>
      <c r="I35" s="87"/>
      <c r="J35" s="87"/>
      <c r="K35" s="87"/>
      <c r="L35" s="87"/>
      <c r="M35" s="102">
        <v>55818.080000000002</v>
      </c>
      <c r="N35" s="95">
        <v>89123.079999999914</v>
      </c>
      <c r="O35" s="107">
        <v>0</v>
      </c>
      <c r="P35" s="90"/>
    </row>
    <row r="36" spans="1:16" ht="15.75" customHeight="1">
      <c r="A36" s="103">
        <v>1140</v>
      </c>
      <c r="B36" s="87" t="s">
        <v>259</v>
      </c>
      <c r="C36" s="91">
        <v>1627642</v>
      </c>
      <c r="D36" s="64" t="s">
        <v>1633</v>
      </c>
      <c r="E36" s="104">
        <v>27909.439999999999</v>
      </c>
      <c r="F36" s="103">
        <v>4</v>
      </c>
      <c r="G36" s="99">
        <v>45413</v>
      </c>
      <c r="H36" s="87" t="s">
        <v>230</v>
      </c>
      <c r="I36" s="87"/>
      <c r="J36" s="87"/>
      <c r="K36" s="87"/>
      <c r="L36" s="87"/>
      <c r="M36" s="102">
        <v>27909.439999999999</v>
      </c>
      <c r="N36" s="95">
        <v>55996.360000000022</v>
      </c>
      <c r="O36" s="107">
        <v>0</v>
      </c>
      <c r="P36" s="97"/>
    </row>
    <row r="37" spans="1:16" ht="15.75" customHeight="1">
      <c r="A37" s="103">
        <v>8001</v>
      </c>
      <c r="B37" s="87" t="s">
        <v>267</v>
      </c>
      <c r="C37" s="91">
        <v>1735872</v>
      </c>
      <c r="D37" s="64" t="s">
        <v>1634</v>
      </c>
      <c r="E37" s="104">
        <v>63519.19</v>
      </c>
      <c r="F37" s="103">
        <v>7</v>
      </c>
      <c r="G37" s="99">
        <v>45418</v>
      </c>
      <c r="H37" s="87" t="s">
        <v>230</v>
      </c>
      <c r="I37" s="87"/>
      <c r="J37" s="87"/>
      <c r="K37" s="87" t="s">
        <v>1635</v>
      </c>
      <c r="L37" s="87"/>
      <c r="M37" s="128">
        <v>63519.19</v>
      </c>
      <c r="N37" s="95">
        <v>70173.420000000115</v>
      </c>
      <c r="O37" s="107">
        <v>0</v>
      </c>
      <c r="P37" s="90"/>
    </row>
    <row r="38" spans="1:16" ht="15.75" customHeight="1">
      <c r="A38" s="103">
        <v>8001</v>
      </c>
      <c r="B38" s="87" t="s">
        <v>267</v>
      </c>
      <c r="C38" s="91">
        <v>1544250</v>
      </c>
      <c r="D38" s="64" t="s">
        <v>1636</v>
      </c>
      <c r="E38" s="104">
        <v>378216.2</v>
      </c>
      <c r="F38" s="103">
        <v>39.5</v>
      </c>
      <c r="G38" s="114">
        <v>45418</v>
      </c>
      <c r="H38" s="87" t="s">
        <v>230</v>
      </c>
      <c r="I38" s="87"/>
      <c r="J38" s="87"/>
      <c r="K38" s="87"/>
      <c r="L38" s="87"/>
      <c r="M38" s="102">
        <v>378216.2</v>
      </c>
      <c r="N38" s="95">
        <v>411814.95999999746</v>
      </c>
      <c r="O38" s="96">
        <v>0</v>
      </c>
      <c r="P38" s="90"/>
    </row>
    <row r="39" spans="1:16" ht="15.75" customHeight="1">
      <c r="A39" s="103">
        <v>8001</v>
      </c>
      <c r="B39" s="87" t="s">
        <v>267</v>
      </c>
      <c r="C39" s="91">
        <v>1621718</v>
      </c>
      <c r="D39" s="64" t="s">
        <v>1637</v>
      </c>
      <c r="E39" s="104">
        <v>137095.26</v>
      </c>
      <c r="F39" s="103">
        <v>13</v>
      </c>
      <c r="G39" s="114">
        <v>45418</v>
      </c>
      <c r="H39" s="87" t="s">
        <v>230</v>
      </c>
      <c r="I39" s="87"/>
      <c r="J39" s="87"/>
      <c r="K39" s="87"/>
      <c r="L39" s="87"/>
      <c r="M39" s="102">
        <v>137095.26</v>
      </c>
      <c r="N39" s="95">
        <v>169988.72000000038</v>
      </c>
      <c r="O39" s="96">
        <v>0</v>
      </c>
      <c r="P39" s="90"/>
    </row>
    <row r="40" spans="1:16" ht="15.75" customHeight="1">
      <c r="A40" s="103">
        <v>8001</v>
      </c>
      <c r="B40" s="87" t="s">
        <v>267</v>
      </c>
      <c r="C40" s="91">
        <v>1641898</v>
      </c>
      <c r="D40" s="64" t="s">
        <v>1638</v>
      </c>
      <c r="E40" s="104">
        <v>273574.76</v>
      </c>
      <c r="F40" s="103">
        <v>27.5</v>
      </c>
      <c r="G40" s="114">
        <v>45418</v>
      </c>
      <c r="H40" s="87" t="s">
        <v>230</v>
      </c>
      <c r="I40" s="87"/>
      <c r="J40" s="87"/>
      <c r="K40" s="87"/>
      <c r="L40" s="87"/>
      <c r="M40" s="102">
        <v>273574.76</v>
      </c>
      <c r="N40" s="95">
        <v>455830.25000000099</v>
      </c>
      <c r="O40" s="96">
        <v>0</v>
      </c>
      <c r="P40" s="90"/>
    </row>
    <row r="41" spans="1:16" ht="15.75" customHeight="1">
      <c r="A41" s="103">
        <v>8001</v>
      </c>
      <c r="B41" s="87" t="s">
        <v>267</v>
      </c>
      <c r="C41" s="91">
        <v>1666606</v>
      </c>
      <c r="D41" s="64" t="s">
        <v>1639</v>
      </c>
      <c r="E41" s="129">
        <v>27037.06</v>
      </c>
      <c r="F41" s="103">
        <v>2.5</v>
      </c>
      <c r="G41" s="114">
        <v>45418</v>
      </c>
      <c r="H41" s="87" t="s">
        <v>230</v>
      </c>
      <c r="I41" s="87"/>
      <c r="J41" s="87"/>
      <c r="K41" s="87"/>
      <c r="L41" s="87"/>
      <c r="M41" s="102">
        <v>27037.06</v>
      </c>
      <c r="N41" s="95">
        <v>71297.230000000098</v>
      </c>
      <c r="O41" s="96">
        <v>0</v>
      </c>
      <c r="P41" s="97"/>
    </row>
    <row r="42" spans="1:16" ht="15.75" customHeight="1">
      <c r="A42" s="103">
        <v>1010</v>
      </c>
      <c r="B42" s="87" t="s">
        <v>268</v>
      </c>
      <c r="C42" s="91">
        <v>14159</v>
      </c>
      <c r="D42" s="64" t="s">
        <v>1640</v>
      </c>
      <c r="E42" s="76">
        <v>6589.32</v>
      </c>
      <c r="F42" s="103">
        <v>8</v>
      </c>
      <c r="G42" s="99">
        <v>45413</v>
      </c>
      <c r="H42" s="87" t="s">
        <v>229</v>
      </c>
      <c r="I42" s="104">
        <v>31344.38</v>
      </c>
      <c r="J42" s="108" t="s">
        <v>1641</v>
      </c>
      <c r="K42" s="108" t="s">
        <v>1642</v>
      </c>
      <c r="L42" s="87"/>
      <c r="M42" s="102">
        <v>31344.38</v>
      </c>
      <c r="N42" s="95">
        <v>109958.01999999999</v>
      </c>
      <c r="O42" s="96">
        <v>0</v>
      </c>
      <c r="P42" s="90"/>
    </row>
    <row r="43" spans="1:16" ht="15.75" customHeight="1">
      <c r="A43" s="103">
        <v>1010</v>
      </c>
      <c r="B43" s="87" t="s">
        <v>268</v>
      </c>
      <c r="C43" s="91">
        <v>1553033</v>
      </c>
      <c r="D43" s="64" t="s">
        <v>1643</v>
      </c>
      <c r="E43" s="76">
        <v>6589.32</v>
      </c>
      <c r="F43" s="103">
        <v>8</v>
      </c>
      <c r="G43" s="99">
        <v>45413</v>
      </c>
      <c r="H43" s="87" t="s">
        <v>229</v>
      </c>
      <c r="I43" s="104">
        <v>31344.38</v>
      </c>
      <c r="J43" s="108" t="s">
        <v>1641</v>
      </c>
      <c r="K43" s="108" t="s">
        <v>1642</v>
      </c>
      <c r="L43" s="87"/>
      <c r="M43" s="102">
        <v>31344.38</v>
      </c>
      <c r="N43" s="95">
        <v>83564.639999999999</v>
      </c>
      <c r="O43" s="96">
        <v>0</v>
      </c>
      <c r="P43" s="90"/>
    </row>
    <row r="44" spans="1:16" ht="15.75" customHeight="1">
      <c r="A44" s="103">
        <v>1010</v>
      </c>
      <c r="B44" s="87" t="s">
        <v>268</v>
      </c>
      <c r="C44" s="91">
        <v>1553031</v>
      </c>
      <c r="D44" s="64" t="s">
        <v>1644</v>
      </c>
      <c r="E44" s="76">
        <v>6589.32</v>
      </c>
      <c r="F44" s="103">
        <v>9</v>
      </c>
      <c r="G44" s="99">
        <v>45413</v>
      </c>
      <c r="H44" s="87" t="s">
        <v>229</v>
      </c>
      <c r="I44" s="104">
        <v>35262.43</v>
      </c>
      <c r="J44" s="108" t="s">
        <v>1641</v>
      </c>
      <c r="K44" s="108" t="s">
        <v>1642</v>
      </c>
      <c r="L44" s="87"/>
      <c r="M44" s="128">
        <v>35262.43</v>
      </c>
      <c r="N44" s="95">
        <v>86919.230000000112</v>
      </c>
      <c r="O44" s="107">
        <v>0</v>
      </c>
      <c r="P44" s="90"/>
    </row>
    <row r="45" spans="1:16" ht="15.75" customHeight="1">
      <c r="A45" s="103">
        <v>1010</v>
      </c>
      <c r="B45" s="87" t="s">
        <v>268</v>
      </c>
      <c r="C45" s="91">
        <v>38311</v>
      </c>
      <c r="D45" s="64" t="s">
        <v>1645</v>
      </c>
      <c r="E45" s="76">
        <v>6589.32</v>
      </c>
      <c r="F45" s="103">
        <v>9</v>
      </c>
      <c r="G45" s="99">
        <v>45413</v>
      </c>
      <c r="H45" s="87" t="s">
        <v>229</v>
      </c>
      <c r="I45" s="104">
        <v>35262.43</v>
      </c>
      <c r="J45" s="108" t="s">
        <v>1641</v>
      </c>
      <c r="K45" s="108" t="s">
        <v>1642</v>
      </c>
      <c r="L45" s="87"/>
      <c r="M45" s="102">
        <v>35262.43</v>
      </c>
      <c r="N45" s="95">
        <v>60956.99</v>
      </c>
      <c r="O45" s="96">
        <v>0</v>
      </c>
      <c r="P45" s="90"/>
    </row>
    <row r="46" spans="1:16" ht="15.75" customHeight="1">
      <c r="A46" s="103">
        <v>1010</v>
      </c>
      <c r="B46" s="87" t="s">
        <v>268</v>
      </c>
      <c r="C46" s="91">
        <v>30243</v>
      </c>
      <c r="D46" s="64" t="s">
        <v>1646</v>
      </c>
      <c r="E46" s="76">
        <v>6589.32</v>
      </c>
      <c r="F46" s="103">
        <v>8</v>
      </c>
      <c r="G46" s="99">
        <v>45413</v>
      </c>
      <c r="H46" s="87" t="s">
        <v>229</v>
      </c>
      <c r="I46" s="104">
        <v>31344.38</v>
      </c>
      <c r="J46" s="108" t="s">
        <v>1641</v>
      </c>
      <c r="K46" s="108" t="s">
        <v>1642</v>
      </c>
      <c r="L46" s="87"/>
      <c r="M46" s="102">
        <v>31344.38</v>
      </c>
      <c r="N46" s="95">
        <v>121028.21999999996</v>
      </c>
      <c r="O46" s="96">
        <v>0</v>
      </c>
      <c r="P46" s="90"/>
    </row>
    <row r="47" spans="1:16" ht="15.75" customHeight="1">
      <c r="A47" s="91">
        <v>1010</v>
      </c>
      <c r="B47" s="64" t="s">
        <v>268</v>
      </c>
      <c r="C47" s="91">
        <v>46162</v>
      </c>
      <c r="D47" s="64" t="s">
        <v>1647</v>
      </c>
      <c r="E47" s="98">
        <v>48808.959999999999</v>
      </c>
      <c r="F47" s="91">
        <v>0</v>
      </c>
      <c r="G47" s="99">
        <v>45413</v>
      </c>
      <c r="H47" s="64" t="s">
        <v>229</v>
      </c>
      <c r="I47" s="105">
        <v>85797</v>
      </c>
      <c r="J47" s="64" t="s">
        <v>1648</v>
      </c>
      <c r="K47" s="130" t="s">
        <v>1649</v>
      </c>
      <c r="L47" s="87"/>
      <c r="M47" s="102">
        <v>85797</v>
      </c>
      <c r="N47" s="95">
        <v>129295.1900000005</v>
      </c>
      <c r="O47" s="96">
        <v>0</v>
      </c>
      <c r="P47" s="90"/>
    </row>
    <row r="48" spans="1:16" ht="15.75" customHeight="1">
      <c r="A48" s="103">
        <v>1010</v>
      </c>
      <c r="B48" s="87" t="s">
        <v>268</v>
      </c>
      <c r="C48" s="91">
        <v>46153</v>
      </c>
      <c r="D48" s="64" t="s">
        <v>1650</v>
      </c>
      <c r="E48" s="104">
        <v>170025.98</v>
      </c>
      <c r="F48" s="103">
        <v>0</v>
      </c>
      <c r="G48" s="99">
        <v>45413</v>
      </c>
      <c r="H48" s="87" t="s">
        <v>1588</v>
      </c>
      <c r="I48" s="87"/>
      <c r="J48" s="87"/>
      <c r="K48" s="87"/>
      <c r="L48" s="87"/>
      <c r="M48" s="102">
        <v>170025.98</v>
      </c>
      <c r="N48" s="95">
        <v>117506.17000000039</v>
      </c>
      <c r="O48" s="96">
        <v>52519.809999999619</v>
      </c>
      <c r="P48" s="90"/>
    </row>
    <row r="49" spans="1:16" ht="15.75" customHeight="1">
      <c r="A49" s="103">
        <v>1010</v>
      </c>
      <c r="B49" s="87" t="s">
        <v>268</v>
      </c>
      <c r="C49" s="91">
        <v>46167</v>
      </c>
      <c r="D49" s="64" t="s">
        <v>1651</v>
      </c>
      <c r="E49" s="104">
        <v>42899.63</v>
      </c>
      <c r="F49" s="103">
        <v>0</v>
      </c>
      <c r="G49" s="99">
        <v>45413</v>
      </c>
      <c r="H49" s="87" t="s">
        <v>230</v>
      </c>
      <c r="I49" s="87"/>
      <c r="J49" s="87"/>
      <c r="K49" s="87"/>
      <c r="L49" s="87"/>
      <c r="M49" s="102">
        <v>42899.63</v>
      </c>
      <c r="N49" s="95">
        <v>287675.55000000034</v>
      </c>
      <c r="O49" s="96">
        <v>0</v>
      </c>
      <c r="P49" s="90"/>
    </row>
    <row r="50" spans="1:16" ht="15.75" customHeight="1">
      <c r="A50" s="131">
        <v>1010</v>
      </c>
      <c r="B50" s="132" t="s">
        <v>268</v>
      </c>
      <c r="C50" s="133">
        <v>1562966</v>
      </c>
      <c r="D50" s="134" t="s">
        <v>1652</v>
      </c>
      <c r="E50" s="104">
        <v>53894.64</v>
      </c>
      <c r="F50" s="131">
        <v>0</v>
      </c>
      <c r="G50" s="132" t="s">
        <v>1619</v>
      </c>
      <c r="H50" s="132"/>
      <c r="I50" s="132"/>
      <c r="J50" s="132"/>
      <c r="K50" s="132"/>
      <c r="L50" s="132"/>
      <c r="M50" s="102">
        <v>53894.64</v>
      </c>
      <c r="N50" s="95">
        <v>0</v>
      </c>
      <c r="O50" s="118">
        <v>0</v>
      </c>
      <c r="P50" s="117" t="s">
        <v>1653</v>
      </c>
    </row>
    <row r="51" spans="1:16" ht="15.75" customHeight="1">
      <c r="A51" s="103">
        <v>2010</v>
      </c>
      <c r="B51" s="87" t="s">
        <v>270</v>
      </c>
      <c r="C51" s="91">
        <v>16852</v>
      </c>
      <c r="D51" s="64" t="s">
        <v>1654</v>
      </c>
      <c r="E51" s="104">
        <v>81329.179999999993</v>
      </c>
      <c r="F51" s="103">
        <v>4.5</v>
      </c>
      <c r="G51" s="114">
        <v>45428</v>
      </c>
      <c r="H51" s="87" t="s">
        <v>230</v>
      </c>
      <c r="I51" s="87"/>
      <c r="J51" s="87"/>
      <c r="K51" s="87"/>
      <c r="L51" s="87"/>
      <c r="M51" s="102">
        <v>81329.179999999993</v>
      </c>
      <c r="N51" s="95">
        <v>34145.820000000051</v>
      </c>
      <c r="O51" s="96">
        <v>47183.359999999942</v>
      </c>
      <c r="P51" s="90"/>
    </row>
    <row r="52" spans="1:16" ht="15.75" customHeight="1">
      <c r="A52" s="103">
        <v>770</v>
      </c>
      <c r="B52" s="87" t="s">
        <v>272</v>
      </c>
      <c r="C52" s="91">
        <v>33207</v>
      </c>
      <c r="D52" s="64" t="s">
        <v>1655</v>
      </c>
      <c r="E52" s="104">
        <v>130827</v>
      </c>
      <c r="F52" s="103">
        <v>12</v>
      </c>
      <c r="G52" s="99">
        <v>45413</v>
      </c>
      <c r="H52" s="87" t="s">
        <v>230</v>
      </c>
      <c r="I52" s="87"/>
      <c r="J52" s="87"/>
      <c r="K52" s="87"/>
      <c r="L52" s="87"/>
      <c r="M52" s="102">
        <v>130827</v>
      </c>
      <c r="N52" s="95">
        <v>60506.559999999947</v>
      </c>
      <c r="O52" s="96">
        <v>70320.440000000061</v>
      </c>
      <c r="P52" s="97"/>
    </row>
    <row r="53" spans="1:16" ht="15.75" customHeight="1">
      <c r="A53" s="103">
        <v>880</v>
      </c>
      <c r="B53" s="87" t="s">
        <v>277</v>
      </c>
      <c r="C53" s="91">
        <v>1526293</v>
      </c>
      <c r="D53" s="64" t="s">
        <v>1656</v>
      </c>
      <c r="E53" s="76">
        <v>126000</v>
      </c>
      <c r="F53" s="103">
        <v>1.5</v>
      </c>
      <c r="G53" s="99">
        <v>45414</v>
      </c>
      <c r="H53" s="87" t="s">
        <v>229</v>
      </c>
      <c r="I53" s="104">
        <v>113400</v>
      </c>
      <c r="J53" s="116">
        <v>1526293</v>
      </c>
      <c r="K53" s="108" t="s">
        <v>1657</v>
      </c>
      <c r="L53" s="87"/>
      <c r="M53" s="102">
        <v>113400</v>
      </c>
      <c r="N53" s="95">
        <v>21413.529999999988</v>
      </c>
      <c r="O53" s="96">
        <v>91986.470000000016</v>
      </c>
      <c r="P53" s="90"/>
    </row>
    <row r="54" spans="1:16" ht="15.75" customHeight="1">
      <c r="A54" s="103">
        <v>880</v>
      </c>
      <c r="B54" s="87" t="s">
        <v>277</v>
      </c>
      <c r="C54" s="91">
        <v>1586571</v>
      </c>
      <c r="D54" s="64" t="s">
        <v>1658</v>
      </c>
      <c r="E54" s="104">
        <v>331800</v>
      </c>
      <c r="F54" s="103">
        <v>39.5</v>
      </c>
      <c r="G54" s="99">
        <v>45414</v>
      </c>
      <c r="H54" s="87" t="s">
        <v>230</v>
      </c>
      <c r="I54" s="87"/>
      <c r="J54" s="87"/>
      <c r="K54" s="87" t="s">
        <v>1635</v>
      </c>
      <c r="L54" s="87"/>
      <c r="M54" s="102">
        <v>331800</v>
      </c>
      <c r="N54" s="95">
        <v>310867.7800000016</v>
      </c>
      <c r="O54" s="96">
        <v>20932.2199999984</v>
      </c>
      <c r="P54" s="90"/>
    </row>
    <row r="55" spans="1:16" ht="15.75" customHeight="1">
      <c r="A55" s="103">
        <v>880</v>
      </c>
      <c r="B55" s="87" t="s">
        <v>277</v>
      </c>
      <c r="C55" s="91">
        <v>15573</v>
      </c>
      <c r="D55" s="64" t="s">
        <v>1659</v>
      </c>
      <c r="E55" s="104">
        <v>147000</v>
      </c>
      <c r="F55" s="103">
        <v>17.5</v>
      </c>
      <c r="G55" s="99">
        <v>45414</v>
      </c>
      <c r="H55" s="87" t="s">
        <v>1588</v>
      </c>
      <c r="I55" s="87"/>
      <c r="J55" s="87"/>
      <c r="K55" s="130" t="s">
        <v>1660</v>
      </c>
      <c r="L55" s="87"/>
      <c r="M55" s="102">
        <v>147000</v>
      </c>
      <c r="N55" s="95">
        <v>131227.11000000036</v>
      </c>
      <c r="O55" s="96">
        <v>15772.889999999636</v>
      </c>
      <c r="P55" s="90"/>
    </row>
    <row r="56" spans="1:16" ht="15.75" customHeight="1">
      <c r="A56" s="103">
        <v>880</v>
      </c>
      <c r="B56" s="87" t="s">
        <v>277</v>
      </c>
      <c r="C56" s="91">
        <v>46028</v>
      </c>
      <c r="D56" s="64" t="s">
        <v>1661</v>
      </c>
      <c r="E56" s="104">
        <v>344400</v>
      </c>
      <c r="F56" s="103">
        <v>41</v>
      </c>
      <c r="G56" s="99">
        <v>45414</v>
      </c>
      <c r="H56" s="87" t="s">
        <v>230</v>
      </c>
      <c r="I56" s="87"/>
      <c r="J56" s="87"/>
      <c r="K56" s="87"/>
      <c r="L56" s="87"/>
      <c r="M56" s="102">
        <v>344400</v>
      </c>
      <c r="N56" s="95">
        <v>245683.64999999962</v>
      </c>
      <c r="O56" s="96">
        <v>98716.350000000384</v>
      </c>
      <c r="P56" s="90"/>
    </row>
    <row r="57" spans="1:16" ht="15.75" customHeight="1">
      <c r="A57" s="103">
        <v>880</v>
      </c>
      <c r="B57" s="87" t="s">
        <v>277</v>
      </c>
      <c r="C57" s="91">
        <v>47544</v>
      </c>
      <c r="D57" s="64" t="s">
        <v>1662</v>
      </c>
      <c r="E57" s="104">
        <v>4200</v>
      </c>
      <c r="F57" s="103">
        <v>0.5</v>
      </c>
      <c r="G57" s="99">
        <v>45414</v>
      </c>
      <c r="H57" s="87" t="s">
        <v>1588</v>
      </c>
      <c r="I57" s="87"/>
      <c r="J57" s="87"/>
      <c r="K57" s="87"/>
      <c r="L57" s="87"/>
      <c r="M57" s="102">
        <v>4200</v>
      </c>
      <c r="N57" s="95">
        <v>18306.299999999988</v>
      </c>
      <c r="O57" s="96">
        <v>0</v>
      </c>
      <c r="P57" s="90"/>
    </row>
    <row r="58" spans="1:16" ht="15.75" customHeight="1">
      <c r="A58" s="103">
        <v>880</v>
      </c>
      <c r="B58" s="87" t="s">
        <v>277</v>
      </c>
      <c r="C58" s="91">
        <v>6437</v>
      </c>
      <c r="D58" s="64" t="s">
        <v>1663</v>
      </c>
      <c r="E58" s="104">
        <v>277200</v>
      </c>
      <c r="F58" s="103">
        <v>33</v>
      </c>
      <c r="G58" s="99">
        <v>45414</v>
      </c>
      <c r="H58" s="87" t="s">
        <v>230</v>
      </c>
      <c r="I58" s="87"/>
      <c r="J58" s="87"/>
      <c r="K58" s="87"/>
      <c r="L58" s="87"/>
      <c r="M58" s="102">
        <v>277200</v>
      </c>
      <c r="N58" s="95">
        <v>103725.54000000015</v>
      </c>
      <c r="O58" s="96">
        <v>173474.45999999985</v>
      </c>
      <c r="P58" s="90"/>
    </row>
    <row r="59" spans="1:16" ht="15.75" customHeight="1">
      <c r="A59" s="103">
        <v>880</v>
      </c>
      <c r="B59" s="87" t="s">
        <v>277</v>
      </c>
      <c r="C59" s="91">
        <v>1624005</v>
      </c>
      <c r="D59" s="64" t="s">
        <v>1664</v>
      </c>
      <c r="E59" s="104">
        <v>319200</v>
      </c>
      <c r="F59" s="103">
        <v>38</v>
      </c>
      <c r="G59" s="99">
        <v>45414</v>
      </c>
      <c r="H59" s="87" t="s">
        <v>230</v>
      </c>
      <c r="I59" s="87"/>
      <c r="J59" s="87"/>
      <c r="K59" s="87"/>
      <c r="L59" s="87"/>
      <c r="M59" s="102">
        <v>319200</v>
      </c>
      <c r="N59" s="95">
        <v>327905.10000000207</v>
      </c>
      <c r="O59" s="96">
        <v>0</v>
      </c>
      <c r="P59" s="90"/>
    </row>
    <row r="60" spans="1:16" ht="15.75" customHeight="1">
      <c r="A60" s="103">
        <v>880</v>
      </c>
      <c r="B60" s="87" t="s">
        <v>277</v>
      </c>
      <c r="C60" s="91">
        <v>1554885</v>
      </c>
      <c r="D60" s="64" t="s">
        <v>1665</v>
      </c>
      <c r="E60" s="104">
        <v>16800</v>
      </c>
      <c r="F60" s="103">
        <v>2</v>
      </c>
      <c r="G60" s="99">
        <v>45414</v>
      </c>
      <c r="H60" s="87" t="s">
        <v>230</v>
      </c>
      <c r="I60" s="87"/>
      <c r="J60" s="87"/>
      <c r="K60" s="87"/>
      <c r="L60" s="87"/>
      <c r="M60" s="102">
        <v>16800</v>
      </c>
      <c r="N60" s="95">
        <v>15865.459999999992</v>
      </c>
      <c r="O60" s="96">
        <v>934.54000000000815</v>
      </c>
      <c r="P60" s="90"/>
    </row>
    <row r="61" spans="1:16" ht="15.75" customHeight="1">
      <c r="A61" s="103">
        <v>880</v>
      </c>
      <c r="B61" s="87" t="s">
        <v>277</v>
      </c>
      <c r="C61" s="91">
        <v>1737147</v>
      </c>
      <c r="D61" s="64" t="s">
        <v>1666</v>
      </c>
      <c r="E61" s="104">
        <v>29400</v>
      </c>
      <c r="F61" s="103">
        <v>3.5</v>
      </c>
      <c r="G61" s="99">
        <v>45414</v>
      </c>
      <c r="H61" s="87" t="s">
        <v>230</v>
      </c>
      <c r="I61" s="87"/>
      <c r="J61" s="87"/>
      <c r="K61" s="87"/>
      <c r="L61" s="87"/>
      <c r="M61" s="102">
        <v>29400</v>
      </c>
      <c r="N61" s="95">
        <v>3661.26</v>
      </c>
      <c r="O61" s="96">
        <v>25738.739999999998</v>
      </c>
      <c r="P61" s="90"/>
    </row>
    <row r="62" spans="1:16" ht="15.75" customHeight="1">
      <c r="A62" s="103">
        <v>880</v>
      </c>
      <c r="B62" s="87" t="s">
        <v>277</v>
      </c>
      <c r="C62" s="91">
        <v>36362</v>
      </c>
      <c r="D62" s="64" t="s">
        <v>1667</v>
      </c>
      <c r="E62" s="104">
        <v>42000</v>
      </c>
      <c r="F62" s="103">
        <v>5</v>
      </c>
      <c r="G62" s="99">
        <v>45414</v>
      </c>
      <c r="H62" s="87" t="s">
        <v>230</v>
      </c>
      <c r="I62" s="87"/>
      <c r="J62" s="87"/>
      <c r="K62" s="87"/>
      <c r="L62" s="87"/>
      <c r="M62" s="102">
        <v>42000</v>
      </c>
      <c r="N62" s="95">
        <v>45732.579999999965</v>
      </c>
      <c r="O62" s="96">
        <v>0</v>
      </c>
      <c r="P62" s="90"/>
    </row>
    <row r="63" spans="1:16" ht="15.75" customHeight="1">
      <c r="A63" s="103">
        <v>880</v>
      </c>
      <c r="B63" s="87" t="s">
        <v>277</v>
      </c>
      <c r="C63" s="91">
        <v>94272</v>
      </c>
      <c r="D63" s="64" t="s">
        <v>1668</v>
      </c>
      <c r="E63" s="104">
        <v>42000</v>
      </c>
      <c r="F63" s="103">
        <v>5</v>
      </c>
      <c r="G63" s="99">
        <v>45414</v>
      </c>
      <c r="H63" s="87" t="s">
        <v>230</v>
      </c>
      <c r="I63" s="87"/>
      <c r="J63" s="87"/>
      <c r="K63" s="87"/>
      <c r="L63" s="87"/>
      <c r="M63" s="102">
        <v>42000</v>
      </c>
      <c r="N63" s="95">
        <v>43700.239999999962</v>
      </c>
      <c r="O63" s="96">
        <v>0</v>
      </c>
      <c r="P63" s="90"/>
    </row>
    <row r="64" spans="1:16" ht="15.75" customHeight="1">
      <c r="A64" s="103">
        <v>880</v>
      </c>
      <c r="B64" s="87" t="s">
        <v>277</v>
      </c>
      <c r="C64" s="91">
        <v>46036</v>
      </c>
      <c r="D64" s="64" t="s">
        <v>1669</v>
      </c>
      <c r="E64" s="104">
        <v>117600</v>
      </c>
      <c r="F64" s="103">
        <v>14</v>
      </c>
      <c r="G64" s="99">
        <v>45414</v>
      </c>
      <c r="H64" s="87" t="s">
        <v>230</v>
      </c>
      <c r="I64" s="87"/>
      <c r="J64" s="87"/>
      <c r="K64" s="87"/>
      <c r="L64" s="87"/>
      <c r="M64" s="102">
        <v>117600</v>
      </c>
      <c r="N64" s="95">
        <v>135344.10000000038</v>
      </c>
      <c r="O64" s="96">
        <v>0</v>
      </c>
      <c r="P64" s="90"/>
    </row>
    <row r="65" spans="1:16" ht="15.75" customHeight="1">
      <c r="A65" s="103">
        <v>880</v>
      </c>
      <c r="B65" s="87" t="s">
        <v>277</v>
      </c>
      <c r="C65" s="91">
        <v>1524717</v>
      </c>
      <c r="D65" s="64" t="s">
        <v>1670</v>
      </c>
      <c r="E65" s="104">
        <v>58800</v>
      </c>
      <c r="F65" s="103">
        <v>7</v>
      </c>
      <c r="G65" s="99">
        <v>45414</v>
      </c>
      <c r="H65" s="87" t="s">
        <v>230</v>
      </c>
      <c r="I65" s="87"/>
      <c r="J65" s="87"/>
      <c r="K65" s="87"/>
      <c r="L65" s="87"/>
      <c r="M65" s="102">
        <v>58800</v>
      </c>
      <c r="N65" s="95">
        <v>63292.799999999952</v>
      </c>
      <c r="O65" s="96">
        <v>0</v>
      </c>
      <c r="P65" s="90"/>
    </row>
    <row r="66" spans="1:16" ht="15.75" customHeight="1">
      <c r="A66" s="103">
        <v>880</v>
      </c>
      <c r="B66" s="87" t="s">
        <v>277</v>
      </c>
      <c r="C66" s="91">
        <v>1744781</v>
      </c>
      <c r="D66" s="64" t="s">
        <v>1671</v>
      </c>
      <c r="E66" s="104">
        <v>4200</v>
      </c>
      <c r="F66" s="103">
        <v>0.5</v>
      </c>
      <c r="G66" s="99">
        <v>45414</v>
      </c>
      <c r="H66" s="87" t="s">
        <v>230</v>
      </c>
      <c r="I66" s="87"/>
      <c r="J66" s="87"/>
      <c r="K66" s="87"/>
      <c r="L66" s="87"/>
      <c r="M66" s="102">
        <v>4200</v>
      </c>
      <c r="N66" s="95">
        <v>16184.60999999999</v>
      </c>
      <c r="O66" s="96">
        <v>0</v>
      </c>
      <c r="P66" s="90"/>
    </row>
    <row r="67" spans="1:16" ht="15.75" customHeight="1">
      <c r="A67" s="103">
        <v>880</v>
      </c>
      <c r="B67" s="87" t="s">
        <v>277</v>
      </c>
      <c r="C67" s="91">
        <v>1700899</v>
      </c>
      <c r="D67" s="64" t="s">
        <v>1672</v>
      </c>
      <c r="E67" s="104">
        <v>21000</v>
      </c>
      <c r="F67" s="103">
        <v>2.5</v>
      </c>
      <c r="G67" s="99">
        <v>45414</v>
      </c>
      <c r="H67" s="87" t="s">
        <v>230</v>
      </c>
      <c r="I67" s="87"/>
      <c r="J67" s="87"/>
      <c r="K67" s="87"/>
      <c r="L67" s="87"/>
      <c r="M67" s="102">
        <v>21000</v>
      </c>
      <c r="N67" s="95">
        <v>57645.71999999995</v>
      </c>
      <c r="O67" s="96">
        <v>0</v>
      </c>
      <c r="P67" s="90"/>
    </row>
    <row r="68" spans="1:16" ht="15.75" customHeight="1">
      <c r="A68" s="103">
        <v>880</v>
      </c>
      <c r="B68" s="87" t="s">
        <v>277</v>
      </c>
      <c r="C68" s="91">
        <v>1680045</v>
      </c>
      <c r="D68" s="64" t="s">
        <v>1673</v>
      </c>
      <c r="E68" s="104">
        <v>340200</v>
      </c>
      <c r="F68" s="103">
        <v>40.5</v>
      </c>
      <c r="G68" s="99">
        <v>45414</v>
      </c>
      <c r="H68" s="87" t="s">
        <v>230</v>
      </c>
      <c r="I68" s="87"/>
      <c r="J68" s="87"/>
      <c r="K68" s="87"/>
      <c r="L68" s="87"/>
      <c r="M68" s="102">
        <v>340200</v>
      </c>
      <c r="N68" s="95">
        <v>29595.189999999973</v>
      </c>
      <c r="O68" s="96">
        <v>310604.81000000006</v>
      </c>
      <c r="P68" s="90"/>
    </row>
    <row r="69" spans="1:16" ht="15.75" customHeight="1">
      <c r="A69" s="103">
        <v>880</v>
      </c>
      <c r="B69" s="87" t="s">
        <v>277</v>
      </c>
      <c r="C69" s="91">
        <v>1666606</v>
      </c>
      <c r="D69" s="64" t="s">
        <v>1674</v>
      </c>
      <c r="E69" s="104">
        <v>25200</v>
      </c>
      <c r="F69" s="103">
        <v>3</v>
      </c>
      <c r="G69" s="99">
        <v>45414</v>
      </c>
      <c r="H69" s="87" t="s">
        <v>230</v>
      </c>
      <c r="I69" s="87"/>
      <c r="J69" s="87"/>
      <c r="K69" s="87"/>
      <c r="L69" s="87"/>
      <c r="M69" s="102">
        <v>25200</v>
      </c>
      <c r="N69" s="95">
        <v>71297.230000000098</v>
      </c>
      <c r="O69" s="96">
        <v>0</v>
      </c>
      <c r="P69" s="90"/>
    </row>
    <row r="70" spans="1:16" ht="15.75" customHeight="1">
      <c r="A70" s="103">
        <v>880</v>
      </c>
      <c r="B70" s="87" t="s">
        <v>277</v>
      </c>
      <c r="C70" s="91">
        <v>46085</v>
      </c>
      <c r="D70" s="64" t="s">
        <v>1675</v>
      </c>
      <c r="E70" s="104">
        <v>260400</v>
      </c>
      <c r="F70" s="103">
        <v>31</v>
      </c>
      <c r="G70" s="99">
        <v>45414</v>
      </c>
      <c r="H70" s="87" t="s">
        <v>230</v>
      </c>
      <c r="I70" s="87"/>
      <c r="J70" s="87"/>
      <c r="K70" s="87"/>
      <c r="L70" s="87"/>
      <c r="M70" s="102">
        <v>260400</v>
      </c>
      <c r="N70" s="95">
        <v>233581.63000000035</v>
      </c>
      <c r="O70" s="96">
        <v>26818.369999999646</v>
      </c>
      <c r="P70" s="90"/>
    </row>
    <row r="71" spans="1:16" ht="15.75" customHeight="1">
      <c r="A71" s="103">
        <v>880</v>
      </c>
      <c r="B71" s="87" t="s">
        <v>277</v>
      </c>
      <c r="C71" s="91">
        <v>1538810</v>
      </c>
      <c r="D71" s="64" t="s">
        <v>1676</v>
      </c>
      <c r="E71" s="104">
        <v>42000</v>
      </c>
      <c r="F71" s="103">
        <v>5</v>
      </c>
      <c r="G71" s="99">
        <v>45414</v>
      </c>
      <c r="H71" s="87" t="s">
        <v>230</v>
      </c>
      <c r="I71" s="87"/>
      <c r="J71" s="87"/>
      <c r="K71" s="87"/>
      <c r="L71" s="87"/>
      <c r="M71" s="102">
        <v>42000</v>
      </c>
      <c r="N71" s="95">
        <v>6449.3400000000011</v>
      </c>
      <c r="O71" s="96">
        <v>35550.659999999996</v>
      </c>
      <c r="P71" s="90"/>
    </row>
    <row r="72" spans="1:16" ht="15.75" customHeight="1">
      <c r="A72" s="103">
        <v>880</v>
      </c>
      <c r="B72" s="87" t="s">
        <v>277</v>
      </c>
      <c r="C72" s="91">
        <v>1663587</v>
      </c>
      <c r="D72" s="64" t="s">
        <v>1677</v>
      </c>
      <c r="E72" s="104">
        <v>8400</v>
      </c>
      <c r="F72" s="103">
        <v>1</v>
      </c>
      <c r="G72" s="99">
        <v>45414</v>
      </c>
      <c r="H72" s="87" t="s">
        <v>230</v>
      </c>
      <c r="I72" s="87"/>
      <c r="J72" s="87"/>
      <c r="K72" s="87"/>
      <c r="L72" s="87"/>
      <c r="M72" s="102">
        <v>8400</v>
      </c>
      <c r="N72" s="95">
        <v>15255.249999999993</v>
      </c>
      <c r="O72" s="96">
        <v>0</v>
      </c>
      <c r="P72" s="90"/>
    </row>
    <row r="73" spans="1:16" ht="15.75" customHeight="1">
      <c r="A73" s="103">
        <v>880</v>
      </c>
      <c r="B73" s="87" t="s">
        <v>277</v>
      </c>
      <c r="C73" s="91">
        <v>1517240</v>
      </c>
      <c r="D73" s="64" t="s">
        <v>1678</v>
      </c>
      <c r="E73" s="104">
        <v>256200</v>
      </c>
      <c r="F73" s="103">
        <v>30.5</v>
      </c>
      <c r="G73" s="99">
        <v>45414</v>
      </c>
      <c r="H73" s="87" t="s">
        <v>230</v>
      </c>
      <c r="I73" s="87"/>
      <c r="J73" s="87"/>
      <c r="K73" s="87"/>
      <c r="L73" s="87"/>
      <c r="M73" s="102">
        <v>256200</v>
      </c>
      <c r="N73" s="95">
        <v>397044.30000000302</v>
      </c>
      <c r="O73" s="96">
        <v>0</v>
      </c>
      <c r="P73" s="97"/>
    </row>
    <row r="74" spans="1:16" ht="15.75" customHeight="1">
      <c r="A74" s="103">
        <v>880</v>
      </c>
      <c r="B74" s="87" t="s">
        <v>277</v>
      </c>
      <c r="C74" s="91">
        <v>46087</v>
      </c>
      <c r="D74" s="64" t="s">
        <v>1679</v>
      </c>
      <c r="E74" s="104">
        <v>46200</v>
      </c>
      <c r="F74" s="103">
        <v>5.5</v>
      </c>
      <c r="G74" s="99">
        <v>45414</v>
      </c>
      <c r="H74" s="87" t="s">
        <v>230</v>
      </c>
      <c r="I74" s="87"/>
      <c r="J74" s="87"/>
      <c r="K74" s="87"/>
      <c r="L74" s="87"/>
      <c r="M74" s="102">
        <v>46200</v>
      </c>
      <c r="N74" s="95">
        <v>83297.550000000017</v>
      </c>
      <c r="O74" s="96">
        <v>0</v>
      </c>
      <c r="P74" s="90"/>
    </row>
    <row r="75" spans="1:16" ht="15.75" customHeight="1">
      <c r="A75" s="103">
        <v>880</v>
      </c>
      <c r="B75" s="87" t="s">
        <v>277</v>
      </c>
      <c r="C75" s="91">
        <v>1607535</v>
      </c>
      <c r="D75" s="64" t="s">
        <v>1680</v>
      </c>
      <c r="E75" s="104">
        <v>16800</v>
      </c>
      <c r="F75" s="103">
        <v>2</v>
      </c>
      <c r="G75" s="99">
        <v>45414</v>
      </c>
      <c r="H75" s="87" t="s">
        <v>230</v>
      </c>
      <c r="I75" s="87"/>
      <c r="J75" s="87"/>
      <c r="K75" s="87"/>
      <c r="L75" s="87"/>
      <c r="M75" s="102">
        <v>16800</v>
      </c>
      <c r="N75" s="95">
        <v>12204.199999999997</v>
      </c>
      <c r="O75" s="96">
        <v>4595.8000000000029</v>
      </c>
      <c r="P75" s="90"/>
    </row>
    <row r="76" spans="1:16" ht="15.75" customHeight="1">
      <c r="A76" s="103">
        <v>880</v>
      </c>
      <c r="B76" s="87" t="s">
        <v>277</v>
      </c>
      <c r="C76" s="91">
        <v>97435</v>
      </c>
      <c r="D76" s="64" t="s">
        <v>1681</v>
      </c>
      <c r="E76" s="104">
        <v>130200</v>
      </c>
      <c r="F76" s="103">
        <v>15.5</v>
      </c>
      <c r="G76" s="99">
        <v>45414</v>
      </c>
      <c r="H76" s="87" t="s">
        <v>230</v>
      </c>
      <c r="I76" s="87"/>
      <c r="J76" s="87"/>
      <c r="K76" s="87"/>
      <c r="L76" s="87"/>
      <c r="M76" s="102">
        <v>130200</v>
      </c>
      <c r="N76" s="95">
        <v>115747.14000000036</v>
      </c>
      <c r="O76" s="96">
        <v>14452.859999999637</v>
      </c>
      <c r="P76" s="90"/>
    </row>
    <row r="77" spans="1:16" ht="15.75" customHeight="1">
      <c r="A77" s="103">
        <v>1110</v>
      </c>
      <c r="B77" s="87" t="s">
        <v>278</v>
      </c>
      <c r="C77" s="91">
        <v>1547919</v>
      </c>
      <c r="D77" s="64" t="s">
        <v>1682</v>
      </c>
      <c r="E77" s="76">
        <v>98247.72</v>
      </c>
      <c r="F77" s="103">
        <v>18</v>
      </c>
      <c r="G77" s="87" t="s">
        <v>1683</v>
      </c>
      <c r="H77" s="64" t="s">
        <v>229</v>
      </c>
      <c r="I77" s="104">
        <v>58218.79</v>
      </c>
      <c r="J77" s="108" t="s">
        <v>1641</v>
      </c>
      <c r="K77" s="135" t="s">
        <v>1684</v>
      </c>
      <c r="L77" s="87"/>
      <c r="M77" s="94">
        <v>58218.79</v>
      </c>
      <c r="N77" s="95">
        <v>222872.14999999953</v>
      </c>
      <c r="O77" s="96">
        <v>0</v>
      </c>
      <c r="P77" s="90"/>
    </row>
    <row r="78" spans="1:16" ht="15.75" customHeight="1">
      <c r="A78" s="103">
        <v>1110</v>
      </c>
      <c r="B78" s="87" t="s">
        <v>278</v>
      </c>
      <c r="C78" s="91">
        <v>1547918</v>
      </c>
      <c r="D78" s="64" t="s">
        <v>1685</v>
      </c>
      <c r="E78" s="76">
        <v>60040.28</v>
      </c>
      <c r="F78" s="103">
        <v>11</v>
      </c>
      <c r="G78" s="87" t="s">
        <v>1686</v>
      </c>
      <c r="H78" s="87" t="s">
        <v>229</v>
      </c>
      <c r="I78" s="104">
        <v>20011.349999999999</v>
      </c>
      <c r="J78" s="108" t="s">
        <v>1641</v>
      </c>
      <c r="K78" s="108" t="s">
        <v>1642</v>
      </c>
      <c r="L78" s="87"/>
      <c r="M78" s="94">
        <v>20011.349999999999</v>
      </c>
      <c r="N78" s="95">
        <v>121990.37000000002</v>
      </c>
      <c r="O78" s="96">
        <v>0</v>
      </c>
      <c r="P78" s="90"/>
    </row>
    <row r="79" spans="1:16" ht="15.75" customHeight="1">
      <c r="A79" s="103">
        <v>1520</v>
      </c>
      <c r="B79" s="87" t="s">
        <v>282</v>
      </c>
      <c r="C79" s="91">
        <v>47119</v>
      </c>
      <c r="D79" s="64" t="s">
        <v>1687</v>
      </c>
      <c r="E79" s="104">
        <v>11880</v>
      </c>
      <c r="F79" s="103">
        <v>1.5</v>
      </c>
      <c r="G79" s="99">
        <v>45413</v>
      </c>
      <c r="H79" s="87" t="s">
        <v>230</v>
      </c>
      <c r="I79" s="87"/>
      <c r="J79" s="87"/>
      <c r="K79" s="87"/>
      <c r="L79" s="87"/>
      <c r="M79" s="102">
        <v>11880</v>
      </c>
      <c r="N79" s="95">
        <v>63701.61999999993</v>
      </c>
      <c r="O79" s="96">
        <v>0</v>
      </c>
      <c r="P79" s="90"/>
    </row>
    <row r="80" spans="1:16" ht="15.75" customHeight="1">
      <c r="A80" s="103">
        <v>1520</v>
      </c>
      <c r="B80" s="87" t="s">
        <v>282</v>
      </c>
      <c r="C80" s="91">
        <v>47128</v>
      </c>
      <c r="D80" s="64" t="s">
        <v>1688</v>
      </c>
      <c r="E80" s="104">
        <v>11880</v>
      </c>
      <c r="F80" s="103">
        <v>1.5</v>
      </c>
      <c r="G80" s="99">
        <v>45413</v>
      </c>
      <c r="H80" s="87" t="s">
        <v>230</v>
      </c>
      <c r="I80" s="87"/>
      <c r="J80" s="87"/>
      <c r="K80" s="87"/>
      <c r="L80" s="87"/>
      <c r="M80" s="102">
        <v>11880</v>
      </c>
      <c r="N80" s="95">
        <v>110757.91999999974</v>
      </c>
      <c r="O80" s="96">
        <v>0</v>
      </c>
      <c r="P80" s="90"/>
    </row>
    <row r="81" spans="1:16" ht="15.75" customHeight="1">
      <c r="A81" s="103">
        <v>1520</v>
      </c>
      <c r="B81" s="87" t="s">
        <v>282</v>
      </c>
      <c r="C81" s="91">
        <v>99763</v>
      </c>
      <c r="D81" s="64" t="s">
        <v>1689</v>
      </c>
      <c r="E81" s="104">
        <v>26840</v>
      </c>
      <c r="F81" s="103">
        <v>3.5</v>
      </c>
      <c r="G81" s="99">
        <v>45413</v>
      </c>
      <c r="H81" s="87" t="s">
        <v>230</v>
      </c>
      <c r="I81" s="87"/>
      <c r="J81" s="87"/>
      <c r="K81" s="87"/>
      <c r="L81" s="87"/>
      <c r="M81" s="102">
        <v>26840</v>
      </c>
      <c r="N81" s="95">
        <v>38960</v>
      </c>
      <c r="O81" s="96">
        <v>0</v>
      </c>
      <c r="P81" s="90"/>
    </row>
    <row r="82" spans="1:16" ht="15.75" customHeight="1">
      <c r="A82" s="131">
        <v>1520</v>
      </c>
      <c r="B82" s="132" t="s">
        <v>282</v>
      </c>
      <c r="C82" s="133">
        <v>99762</v>
      </c>
      <c r="D82" s="134" t="s">
        <v>1690</v>
      </c>
      <c r="E82" s="104">
        <v>15840</v>
      </c>
      <c r="F82" s="131">
        <v>2</v>
      </c>
      <c r="G82" s="132" t="s">
        <v>1619</v>
      </c>
      <c r="H82" s="132"/>
      <c r="I82" s="132"/>
      <c r="J82" s="132"/>
      <c r="K82" s="132"/>
      <c r="L82" s="132"/>
      <c r="M82" s="102">
        <v>15840</v>
      </c>
      <c r="N82" s="95">
        <v>0</v>
      </c>
      <c r="O82" s="118">
        <v>0</v>
      </c>
      <c r="P82" s="117" t="s">
        <v>1691</v>
      </c>
    </row>
    <row r="83" spans="1:16" ht="15.75" customHeight="1">
      <c r="A83" s="131">
        <v>1520</v>
      </c>
      <c r="B83" s="132" t="s">
        <v>282</v>
      </c>
      <c r="C83" s="133">
        <v>1648344</v>
      </c>
      <c r="D83" s="134" t="s">
        <v>1692</v>
      </c>
      <c r="E83" s="104">
        <v>18920</v>
      </c>
      <c r="F83" s="131">
        <v>2.5</v>
      </c>
      <c r="G83" s="132" t="s">
        <v>1619</v>
      </c>
      <c r="H83" s="132"/>
      <c r="I83" s="132"/>
      <c r="J83" s="132"/>
      <c r="K83" s="132"/>
      <c r="L83" s="132"/>
      <c r="M83" s="102">
        <v>18920</v>
      </c>
      <c r="N83" s="95">
        <v>0</v>
      </c>
      <c r="O83" s="118">
        <v>0</v>
      </c>
      <c r="P83" s="117" t="s">
        <v>1693</v>
      </c>
    </row>
    <row r="84" spans="1:16" ht="15.75" customHeight="1">
      <c r="A84" s="103">
        <v>1350</v>
      </c>
      <c r="B84" s="87" t="s">
        <v>284</v>
      </c>
      <c r="C84" s="91">
        <v>1556824</v>
      </c>
      <c r="D84" s="64" t="s">
        <v>1694</v>
      </c>
      <c r="E84" s="104">
        <v>14416.35</v>
      </c>
      <c r="F84" s="103">
        <v>3</v>
      </c>
      <c r="G84" s="99">
        <v>45407</v>
      </c>
      <c r="H84" s="87" t="s">
        <v>230</v>
      </c>
      <c r="I84" s="87"/>
      <c r="J84" s="87"/>
      <c r="K84" s="87"/>
      <c r="L84" s="87"/>
      <c r="M84" s="102">
        <v>14416.35</v>
      </c>
      <c r="N84" s="95">
        <v>66412.440000000017</v>
      </c>
      <c r="O84" s="96">
        <v>0</v>
      </c>
      <c r="P84" s="90"/>
    </row>
    <row r="85" spans="1:16" ht="15.75" customHeight="1">
      <c r="A85" s="103">
        <v>1350</v>
      </c>
      <c r="B85" s="87" t="s">
        <v>284</v>
      </c>
      <c r="C85" s="91">
        <v>1563323</v>
      </c>
      <c r="D85" s="64" t="s">
        <v>1695</v>
      </c>
      <c r="E85" s="104">
        <v>24027.25</v>
      </c>
      <c r="F85" s="103">
        <v>5</v>
      </c>
      <c r="G85" s="99">
        <v>45407</v>
      </c>
      <c r="H85" s="87" t="s">
        <v>230</v>
      </c>
      <c r="I85" s="87"/>
      <c r="J85" s="87"/>
      <c r="K85" s="87"/>
      <c r="L85" s="87"/>
      <c r="M85" s="102">
        <v>24027.25</v>
      </c>
      <c r="N85" s="95">
        <v>75316.429999999891</v>
      </c>
      <c r="O85" s="96">
        <v>0</v>
      </c>
      <c r="P85" s="90"/>
    </row>
    <row r="86" spans="1:16" ht="15.75" customHeight="1">
      <c r="A86" s="103">
        <v>1350</v>
      </c>
      <c r="B86" s="87" t="s">
        <v>284</v>
      </c>
      <c r="C86" s="91">
        <v>1725528</v>
      </c>
      <c r="D86" s="64" t="s">
        <v>1696</v>
      </c>
      <c r="E86" s="104">
        <v>4805.45</v>
      </c>
      <c r="F86" s="103">
        <v>1</v>
      </c>
      <c r="G86" s="99">
        <v>45407</v>
      </c>
      <c r="H86" s="87" t="s">
        <v>230</v>
      </c>
      <c r="I86" s="87"/>
      <c r="J86" s="87"/>
      <c r="K86" s="87"/>
      <c r="L86" s="87"/>
      <c r="M86" s="102">
        <v>4805.45</v>
      </c>
      <c r="N86" s="95">
        <v>63645.280000000028</v>
      </c>
      <c r="O86" s="96">
        <v>0</v>
      </c>
      <c r="P86" s="90"/>
    </row>
    <row r="87" spans="1:16" ht="15.75" customHeight="1">
      <c r="A87" s="103">
        <v>1350</v>
      </c>
      <c r="B87" s="87" t="s">
        <v>284</v>
      </c>
      <c r="C87" s="91">
        <v>1516226</v>
      </c>
      <c r="D87" s="64" t="s">
        <v>1697</v>
      </c>
      <c r="E87" s="104">
        <v>4805.45</v>
      </c>
      <c r="F87" s="103">
        <v>1</v>
      </c>
      <c r="G87" s="99">
        <v>45407</v>
      </c>
      <c r="H87" s="87" t="s">
        <v>230</v>
      </c>
      <c r="I87" s="87"/>
      <c r="J87" s="87"/>
      <c r="K87" s="87"/>
      <c r="L87" s="87"/>
      <c r="M87" s="102">
        <v>4805.45</v>
      </c>
      <c r="N87" s="95">
        <v>18447.900000000005</v>
      </c>
      <c r="O87" s="96">
        <v>0</v>
      </c>
      <c r="P87" s="90"/>
    </row>
    <row r="88" spans="1:16" ht="15.75" customHeight="1">
      <c r="A88" s="103">
        <v>2520</v>
      </c>
      <c r="B88" s="87" t="s">
        <v>285</v>
      </c>
      <c r="C88" s="91">
        <v>86468</v>
      </c>
      <c r="D88" s="64" t="s">
        <v>1698</v>
      </c>
      <c r="E88" s="104">
        <v>412654</v>
      </c>
      <c r="F88" s="103">
        <v>83</v>
      </c>
      <c r="G88" s="99">
        <v>45413</v>
      </c>
      <c r="H88" s="87" t="s">
        <v>230</v>
      </c>
      <c r="I88" s="87"/>
      <c r="J88" s="87"/>
      <c r="K88" s="87"/>
      <c r="L88" s="87"/>
      <c r="M88" s="102">
        <v>412654</v>
      </c>
      <c r="N88" s="95">
        <v>324501.05999999854</v>
      </c>
      <c r="O88" s="96">
        <v>88152.940000001458</v>
      </c>
      <c r="P88" s="90"/>
    </row>
    <row r="89" spans="1:16" ht="15.75" customHeight="1">
      <c r="A89" s="103">
        <v>2520</v>
      </c>
      <c r="B89" s="87" t="s">
        <v>285</v>
      </c>
      <c r="C89" s="91">
        <v>23156</v>
      </c>
      <c r="D89" s="64" t="s">
        <v>1699</v>
      </c>
      <c r="E89" s="104">
        <v>57887.97</v>
      </c>
      <c r="F89" s="103">
        <v>9</v>
      </c>
      <c r="G89" s="99">
        <v>45413</v>
      </c>
      <c r="H89" s="87" t="s">
        <v>230</v>
      </c>
      <c r="I89" s="87"/>
      <c r="J89" s="87"/>
      <c r="K89" s="87"/>
      <c r="L89" s="87"/>
      <c r="M89" s="102">
        <v>57887.97</v>
      </c>
      <c r="N89" s="95">
        <v>66471.3299999999</v>
      </c>
      <c r="O89" s="96">
        <v>0</v>
      </c>
      <c r="P89" s="90"/>
    </row>
    <row r="90" spans="1:16" ht="15.75" customHeight="1">
      <c r="A90" s="103">
        <v>3085</v>
      </c>
      <c r="B90" s="87" t="s">
        <v>286</v>
      </c>
      <c r="C90" s="91">
        <v>1543558</v>
      </c>
      <c r="D90" s="64" t="s">
        <v>1700</v>
      </c>
      <c r="E90" s="104">
        <v>340524.48</v>
      </c>
      <c r="F90" s="103">
        <v>36</v>
      </c>
      <c r="G90" s="99">
        <v>45413</v>
      </c>
      <c r="H90" s="87" t="s">
        <v>230</v>
      </c>
      <c r="I90" s="87"/>
      <c r="J90" s="87"/>
      <c r="K90" s="87"/>
      <c r="L90" s="87"/>
      <c r="M90" s="102">
        <v>340524.48</v>
      </c>
      <c r="N90" s="95">
        <v>662165.86000000569</v>
      </c>
      <c r="O90" s="96">
        <v>0</v>
      </c>
      <c r="P90" s="90"/>
    </row>
    <row r="91" spans="1:16" ht="15.75" customHeight="1">
      <c r="A91" s="103">
        <v>2405</v>
      </c>
      <c r="B91" s="87" t="s">
        <v>294</v>
      </c>
      <c r="C91" s="91">
        <v>1711883</v>
      </c>
      <c r="D91" s="64" t="s">
        <v>1701</v>
      </c>
      <c r="E91" s="104">
        <v>91536.74</v>
      </c>
      <c r="F91" s="103">
        <v>19.5</v>
      </c>
      <c r="G91" s="99">
        <v>45413</v>
      </c>
      <c r="H91" s="87" t="s">
        <v>230</v>
      </c>
      <c r="I91" s="87"/>
      <c r="J91" s="87"/>
      <c r="K91" s="87"/>
      <c r="L91" s="87"/>
      <c r="M91" s="102">
        <v>91536.74</v>
      </c>
      <c r="N91" s="95">
        <v>190247.85999999926</v>
      </c>
      <c r="O91" s="96">
        <v>0</v>
      </c>
      <c r="P91" s="90"/>
    </row>
    <row r="92" spans="1:16" ht="15.75" customHeight="1">
      <c r="A92" s="136">
        <v>1000</v>
      </c>
      <c r="B92" s="137" t="s">
        <v>295</v>
      </c>
      <c r="C92" s="136">
        <v>1747668</v>
      </c>
      <c r="D92" s="137" t="s">
        <v>1702</v>
      </c>
      <c r="E92" s="136" t="s">
        <v>1584</v>
      </c>
      <c r="F92" s="138"/>
      <c r="G92" s="138"/>
      <c r="H92" s="138" t="s">
        <v>1619</v>
      </c>
      <c r="I92" s="92">
        <v>51094.38</v>
      </c>
      <c r="J92" s="138"/>
      <c r="K92" s="138"/>
      <c r="L92" s="138"/>
      <c r="M92" s="94">
        <v>51094.38</v>
      </c>
      <c r="N92" s="95">
        <v>0</v>
      </c>
      <c r="O92" s="118">
        <v>0</v>
      </c>
      <c r="P92" s="117" t="s">
        <v>1703</v>
      </c>
    </row>
    <row r="93" spans="1:16" ht="15.75" customHeight="1">
      <c r="A93" s="103">
        <v>1000</v>
      </c>
      <c r="B93" s="87" t="s">
        <v>295</v>
      </c>
      <c r="C93" s="91">
        <v>1670269</v>
      </c>
      <c r="D93" s="64" t="s">
        <v>1704</v>
      </c>
      <c r="E93" s="76">
        <v>424266</v>
      </c>
      <c r="F93" s="103">
        <v>5</v>
      </c>
      <c r="G93" s="99">
        <v>45413</v>
      </c>
      <c r="H93" s="87" t="s">
        <v>229</v>
      </c>
      <c r="I93" s="104">
        <v>408755</v>
      </c>
      <c r="J93" s="108" t="s">
        <v>1641</v>
      </c>
      <c r="K93" s="108" t="s">
        <v>1642</v>
      </c>
      <c r="L93" s="87"/>
      <c r="M93" s="94">
        <v>408755</v>
      </c>
      <c r="N93" s="95">
        <v>143795.57000000009</v>
      </c>
      <c r="O93" s="96">
        <v>264959.42999999993</v>
      </c>
      <c r="P93" s="90"/>
    </row>
    <row r="94" spans="1:16" ht="15.75" customHeight="1">
      <c r="A94" s="91">
        <v>1000</v>
      </c>
      <c r="B94" s="64" t="s">
        <v>295</v>
      </c>
      <c r="C94" s="91">
        <v>1617016</v>
      </c>
      <c r="D94" s="64" t="s">
        <v>1705</v>
      </c>
      <c r="E94" s="139">
        <v>78554.14</v>
      </c>
      <c r="F94" s="87"/>
      <c r="G94" s="87"/>
      <c r="H94" s="64" t="s">
        <v>229</v>
      </c>
      <c r="I94" s="64" t="s">
        <v>1706</v>
      </c>
      <c r="J94" s="87"/>
      <c r="K94" s="64" t="s">
        <v>1707</v>
      </c>
      <c r="L94" s="87"/>
      <c r="M94" s="90">
        <v>78554.14</v>
      </c>
      <c r="N94" s="95">
        <v>221639.77999999968</v>
      </c>
      <c r="O94" s="96">
        <v>0</v>
      </c>
      <c r="P94" s="90"/>
    </row>
    <row r="95" spans="1:16" ht="15.75" customHeight="1">
      <c r="A95" s="91">
        <v>1000</v>
      </c>
      <c r="B95" s="64" t="s">
        <v>295</v>
      </c>
      <c r="C95" s="91">
        <v>1543900</v>
      </c>
      <c r="D95" s="64" t="s">
        <v>1708</v>
      </c>
      <c r="E95" s="91" t="s">
        <v>1584</v>
      </c>
      <c r="F95" s="87"/>
      <c r="G95" s="87"/>
      <c r="H95" s="87" t="s">
        <v>229</v>
      </c>
      <c r="I95" s="92">
        <v>87590.36</v>
      </c>
      <c r="J95" s="87"/>
      <c r="K95" s="64" t="s">
        <v>1707</v>
      </c>
      <c r="L95" s="87"/>
      <c r="M95" s="102">
        <v>87590.36</v>
      </c>
      <c r="N95" s="95">
        <v>79157.520000000048</v>
      </c>
      <c r="O95" s="96">
        <v>8432.8399999999529</v>
      </c>
      <c r="P95" s="90"/>
    </row>
    <row r="96" spans="1:16" ht="15.75" customHeight="1">
      <c r="A96" s="103">
        <v>2540</v>
      </c>
      <c r="B96" s="87" t="s">
        <v>296</v>
      </c>
      <c r="C96" s="91">
        <v>1749227</v>
      </c>
      <c r="D96" s="64" t="s">
        <v>1709</v>
      </c>
      <c r="E96" s="104">
        <v>104404.33</v>
      </c>
      <c r="F96" s="103">
        <v>9.5</v>
      </c>
      <c r="G96" s="114">
        <v>45418</v>
      </c>
      <c r="H96" s="87" t="s">
        <v>230</v>
      </c>
      <c r="I96" s="87"/>
      <c r="J96" s="87"/>
      <c r="K96" s="87"/>
      <c r="L96" s="87"/>
      <c r="M96" s="102">
        <v>104404.33</v>
      </c>
      <c r="N96" s="95">
        <v>98716.169999999795</v>
      </c>
      <c r="O96" s="96">
        <v>5688.1600000002072</v>
      </c>
      <c r="P96" s="90"/>
    </row>
    <row r="97" spans="1:16" ht="15.75" customHeight="1">
      <c r="A97" s="103">
        <v>3120</v>
      </c>
      <c r="B97" s="87" t="s">
        <v>304</v>
      </c>
      <c r="C97" s="91">
        <v>1623051</v>
      </c>
      <c r="D97" s="64" t="s">
        <v>1710</v>
      </c>
      <c r="E97" s="104">
        <v>734521.6</v>
      </c>
      <c r="F97" s="103">
        <v>80</v>
      </c>
      <c r="G97" s="99">
        <v>45407</v>
      </c>
      <c r="H97" s="87" t="s">
        <v>230</v>
      </c>
      <c r="I97" s="87"/>
      <c r="J97" s="87"/>
      <c r="K97" s="87"/>
      <c r="L97" s="87"/>
      <c r="M97" s="102">
        <v>734521.6</v>
      </c>
      <c r="N97" s="95">
        <v>757138.84000000963</v>
      </c>
      <c r="O97" s="96">
        <v>0</v>
      </c>
      <c r="P97" s="90"/>
    </row>
    <row r="98" spans="1:16" ht="15.75" customHeight="1">
      <c r="A98" s="103">
        <v>3120</v>
      </c>
      <c r="B98" s="87" t="s">
        <v>304</v>
      </c>
      <c r="C98" s="91">
        <v>1767756</v>
      </c>
      <c r="D98" s="64" t="s">
        <v>1711</v>
      </c>
      <c r="E98" s="104">
        <v>169858.1</v>
      </c>
      <c r="F98" s="103">
        <v>18.5</v>
      </c>
      <c r="G98" s="99">
        <v>45407</v>
      </c>
      <c r="H98" s="87" t="s">
        <v>230</v>
      </c>
      <c r="I98" s="87"/>
      <c r="J98" s="87"/>
      <c r="K98" s="87"/>
      <c r="L98" s="87"/>
      <c r="M98" s="102">
        <v>169858.1</v>
      </c>
      <c r="N98" s="95">
        <v>322033.59999999707</v>
      </c>
      <c r="O98" s="96">
        <v>0</v>
      </c>
      <c r="P98" s="97"/>
    </row>
    <row r="99" spans="1:16" ht="15.75" customHeight="1">
      <c r="A99" s="103">
        <v>3120</v>
      </c>
      <c r="B99" s="87" t="s">
        <v>304</v>
      </c>
      <c r="C99" s="91">
        <v>1512899</v>
      </c>
      <c r="D99" s="64" t="s">
        <v>1712</v>
      </c>
      <c r="E99" s="104">
        <v>257082.6</v>
      </c>
      <c r="F99" s="103">
        <v>28</v>
      </c>
      <c r="G99" s="99">
        <v>45407</v>
      </c>
      <c r="H99" s="87" t="s">
        <v>230</v>
      </c>
      <c r="I99" s="87"/>
      <c r="J99" s="87"/>
      <c r="K99" s="87"/>
      <c r="L99" s="87"/>
      <c r="M99" s="102">
        <v>257082.6</v>
      </c>
      <c r="N99" s="95">
        <v>230583.75999999887</v>
      </c>
      <c r="O99" s="96">
        <v>26498.840000001132</v>
      </c>
      <c r="P99" s="90"/>
    </row>
    <row r="100" spans="1:16" ht="15.75" customHeight="1">
      <c r="A100" s="140">
        <v>3120</v>
      </c>
      <c r="B100" s="138" t="s">
        <v>304</v>
      </c>
      <c r="C100" s="136">
        <v>1724085</v>
      </c>
      <c r="D100" s="137" t="s">
        <v>1713</v>
      </c>
      <c r="E100" s="104">
        <v>133132</v>
      </c>
      <c r="F100" s="140">
        <v>14.5</v>
      </c>
      <c r="G100" s="141">
        <v>45407</v>
      </c>
      <c r="H100" s="138" t="s">
        <v>230</v>
      </c>
      <c r="I100" s="138"/>
      <c r="J100" s="138"/>
      <c r="K100" s="138"/>
      <c r="L100" s="138"/>
      <c r="M100" s="142">
        <v>133132</v>
      </c>
      <c r="N100" s="95">
        <v>0</v>
      </c>
      <c r="O100" s="118">
        <v>0</v>
      </c>
      <c r="P100" s="143" t="s">
        <v>1714</v>
      </c>
    </row>
    <row r="101" spans="1:16" ht="15.75" customHeight="1">
      <c r="A101" s="140">
        <v>3120</v>
      </c>
      <c r="B101" s="138" t="s">
        <v>304</v>
      </c>
      <c r="C101" s="136">
        <v>1623056</v>
      </c>
      <c r="D101" s="137" t="s">
        <v>1715</v>
      </c>
      <c r="E101" s="104">
        <v>252491.8</v>
      </c>
      <c r="F101" s="140">
        <v>27.5</v>
      </c>
      <c r="G101" s="141">
        <v>45407</v>
      </c>
      <c r="H101" s="138" t="s">
        <v>230</v>
      </c>
      <c r="I101" s="138"/>
      <c r="J101" s="138"/>
      <c r="K101" s="138"/>
      <c r="L101" s="138"/>
      <c r="M101" s="142">
        <v>252491.8</v>
      </c>
      <c r="N101" s="95">
        <v>0</v>
      </c>
      <c r="O101" s="118">
        <v>0</v>
      </c>
      <c r="P101" s="143" t="s">
        <v>1716</v>
      </c>
    </row>
    <row r="102" spans="1:16" ht="15.75" customHeight="1">
      <c r="A102" s="103">
        <v>1360</v>
      </c>
      <c r="B102" s="87" t="s">
        <v>305</v>
      </c>
      <c r="C102" s="91">
        <v>68033</v>
      </c>
      <c r="D102" s="64" t="s">
        <v>1717</v>
      </c>
      <c r="E102" s="104">
        <v>7938</v>
      </c>
      <c r="F102" s="103">
        <v>1</v>
      </c>
      <c r="G102" s="99">
        <v>45407</v>
      </c>
      <c r="H102" s="87" t="s">
        <v>230</v>
      </c>
      <c r="I102" s="87"/>
      <c r="J102" s="87"/>
      <c r="K102" s="87"/>
      <c r="L102" s="87"/>
      <c r="M102" s="128">
        <v>7938</v>
      </c>
      <c r="N102" s="95">
        <v>48441.129999999946</v>
      </c>
      <c r="O102" s="107">
        <v>0</v>
      </c>
      <c r="P102" s="90"/>
    </row>
    <row r="103" spans="1:16" ht="15.75" customHeight="1">
      <c r="A103" s="103">
        <v>1360</v>
      </c>
      <c r="B103" s="87" t="s">
        <v>305</v>
      </c>
      <c r="C103" s="91">
        <v>60279</v>
      </c>
      <c r="D103" s="64" t="s">
        <v>1718</v>
      </c>
      <c r="E103" s="104">
        <v>7938</v>
      </c>
      <c r="F103" s="103">
        <v>1</v>
      </c>
      <c r="G103" s="99">
        <v>45407</v>
      </c>
      <c r="H103" s="87" t="s">
        <v>230</v>
      </c>
      <c r="I103" s="87"/>
      <c r="J103" s="87"/>
      <c r="K103" s="87"/>
      <c r="L103" s="87"/>
      <c r="M103" s="128">
        <v>7938</v>
      </c>
      <c r="N103" s="95">
        <v>84716.56000000007</v>
      </c>
      <c r="O103" s="107">
        <v>0</v>
      </c>
      <c r="P103" s="90"/>
    </row>
    <row r="104" spans="1:16" ht="15.75" customHeight="1">
      <c r="A104" s="109">
        <v>1360</v>
      </c>
      <c r="B104" s="110" t="s">
        <v>305</v>
      </c>
      <c r="C104" s="111">
        <v>10282</v>
      </c>
      <c r="D104" s="112" t="s">
        <v>1719</v>
      </c>
      <c r="E104" s="104">
        <v>19845</v>
      </c>
      <c r="F104" s="109">
        <v>2.5</v>
      </c>
      <c r="G104" s="144">
        <v>45407</v>
      </c>
      <c r="H104" s="110" t="s">
        <v>230</v>
      </c>
      <c r="I104" s="110"/>
      <c r="J104" s="110"/>
      <c r="K104" s="110"/>
      <c r="L104" s="110"/>
      <c r="M104" s="102">
        <v>19845</v>
      </c>
      <c r="N104" s="95">
        <v>0</v>
      </c>
      <c r="O104" s="96">
        <v>0</v>
      </c>
      <c r="P104" s="145" t="s">
        <v>1720</v>
      </c>
    </row>
    <row r="105" spans="1:16" ht="15.75" customHeight="1">
      <c r="A105" s="103">
        <v>980</v>
      </c>
      <c r="B105" s="87" t="s">
        <v>307</v>
      </c>
      <c r="C105" s="91">
        <v>23095</v>
      </c>
      <c r="D105" s="64" t="s">
        <v>1721</v>
      </c>
      <c r="E105" s="104">
        <v>1423723.56</v>
      </c>
      <c r="F105" s="103">
        <v>90</v>
      </c>
      <c r="G105" s="99">
        <v>45413</v>
      </c>
      <c r="H105" s="87" t="s">
        <v>1722</v>
      </c>
      <c r="I105" s="87"/>
      <c r="J105" s="116">
        <v>23095</v>
      </c>
      <c r="K105" s="87" t="s">
        <v>1723</v>
      </c>
      <c r="L105" s="87"/>
      <c r="M105" s="102">
        <v>1423723.56</v>
      </c>
      <c r="N105" s="95">
        <v>431158.75999999518</v>
      </c>
      <c r="O105" s="96">
        <v>992564.80000000494</v>
      </c>
      <c r="P105" s="90"/>
    </row>
    <row r="106" spans="1:16" ht="15.75" customHeight="1">
      <c r="A106" s="103">
        <v>1600</v>
      </c>
      <c r="B106" s="87" t="s">
        <v>311</v>
      </c>
      <c r="C106" s="91">
        <v>42029</v>
      </c>
      <c r="D106" s="64" t="s">
        <v>1724</v>
      </c>
      <c r="E106" s="104">
        <v>59576.9</v>
      </c>
      <c r="F106" s="103">
        <v>10</v>
      </c>
      <c r="G106" s="99">
        <v>45413</v>
      </c>
      <c r="H106" s="87" t="s">
        <v>1722</v>
      </c>
      <c r="I106" s="87"/>
      <c r="J106" s="116">
        <v>42029</v>
      </c>
      <c r="K106" s="87" t="s">
        <v>1725</v>
      </c>
      <c r="L106" s="87"/>
      <c r="M106" s="102">
        <v>59576.9</v>
      </c>
      <c r="N106" s="95">
        <v>273162.51000000094</v>
      </c>
      <c r="O106" s="96">
        <v>0</v>
      </c>
      <c r="P106" s="90"/>
    </row>
    <row r="107" spans="1:16" ht="15.75" customHeight="1">
      <c r="A107" s="103">
        <v>2620</v>
      </c>
      <c r="B107" s="87" t="s">
        <v>313</v>
      </c>
      <c r="C107" s="91">
        <v>47180</v>
      </c>
      <c r="D107" s="64" t="s">
        <v>1726</v>
      </c>
      <c r="E107" s="104">
        <v>123497.62</v>
      </c>
      <c r="F107" s="103">
        <v>25</v>
      </c>
      <c r="G107" s="114">
        <v>45418</v>
      </c>
      <c r="H107" s="87" t="s">
        <v>230</v>
      </c>
      <c r="I107" s="87"/>
      <c r="J107" s="87"/>
      <c r="K107" s="87"/>
      <c r="L107" s="87"/>
      <c r="M107" s="102">
        <v>123497.62</v>
      </c>
      <c r="N107" s="95">
        <v>147793.73000000065</v>
      </c>
      <c r="O107" s="96">
        <v>0</v>
      </c>
      <c r="P107" s="90"/>
    </row>
    <row r="108" spans="1:16" ht="15.75" customHeight="1">
      <c r="A108" s="103">
        <v>1390</v>
      </c>
      <c r="B108" s="87" t="s">
        <v>314</v>
      </c>
      <c r="C108" s="91">
        <v>1747132</v>
      </c>
      <c r="D108" s="64" t="s">
        <v>1727</v>
      </c>
      <c r="E108" s="104">
        <v>15700.98</v>
      </c>
      <c r="F108" s="103">
        <v>1.5</v>
      </c>
      <c r="G108" s="99">
        <v>45418</v>
      </c>
      <c r="H108" s="87" t="s">
        <v>230</v>
      </c>
      <c r="I108" s="87"/>
      <c r="J108" s="87"/>
      <c r="K108" s="87"/>
      <c r="L108" s="87"/>
      <c r="M108" s="102">
        <v>15700.98</v>
      </c>
      <c r="N108" s="95">
        <v>38236.01999999999</v>
      </c>
      <c r="O108" s="96">
        <v>0</v>
      </c>
      <c r="P108" s="90"/>
    </row>
    <row r="109" spans="1:16" ht="15.75" customHeight="1">
      <c r="A109" s="103">
        <v>1420</v>
      </c>
      <c r="B109" s="87" t="s">
        <v>317</v>
      </c>
      <c r="C109" s="91">
        <v>1551062</v>
      </c>
      <c r="D109" s="64" t="s">
        <v>1728</v>
      </c>
      <c r="E109" s="104">
        <v>359910</v>
      </c>
      <c r="F109" s="103">
        <v>86</v>
      </c>
      <c r="G109" s="99">
        <v>45413</v>
      </c>
      <c r="H109" s="87" t="s">
        <v>1588</v>
      </c>
      <c r="I109" s="87"/>
      <c r="J109" s="87"/>
      <c r="K109" s="87"/>
      <c r="L109" s="87"/>
      <c r="M109" s="102">
        <v>359910</v>
      </c>
      <c r="N109" s="95">
        <v>8790.9499999999989</v>
      </c>
      <c r="O109" s="96">
        <v>351119.05</v>
      </c>
      <c r="P109" s="90"/>
    </row>
    <row r="110" spans="1:16" ht="15.75" customHeight="1">
      <c r="A110" s="103">
        <v>1420</v>
      </c>
      <c r="B110" s="87" t="s">
        <v>317</v>
      </c>
      <c r="C110" s="91">
        <v>1526967</v>
      </c>
      <c r="D110" s="64" t="s">
        <v>1729</v>
      </c>
      <c r="E110" s="104">
        <v>146475</v>
      </c>
      <c r="F110" s="103">
        <v>35</v>
      </c>
      <c r="G110" s="99">
        <v>45413</v>
      </c>
      <c r="H110" s="87" t="s">
        <v>230</v>
      </c>
      <c r="I110" s="87"/>
      <c r="J110" s="87"/>
      <c r="K110" s="87"/>
      <c r="L110" s="87"/>
      <c r="M110" s="102">
        <v>146475</v>
      </c>
      <c r="N110" s="95">
        <v>42113.260000000031</v>
      </c>
      <c r="O110" s="96">
        <v>104361.73999999996</v>
      </c>
      <c r="P110" s="90"/>
    </row>
    <row r="111" spans="1:16" ht="15.75" customHeight="1">
      <c r="A111" s="103">
        <v>1420</v>
      </c>
      <c r="B111" s="87" t="s">
        <v>317</v>
      </c>
      <c r="C111" s="91">
        <v>33421</v>
      </c>
      <c r="D111" s="64" t="s">
        <v>1730</v>
      </c>
      <c r="E111" s="104">
        <v>8370</v>
      </c>
      <c r="F111" s="103">
        <v>2</v>
      </c>
      <c r="G111" s="99">
        <v>45413</v>
      </c>
      <c r="H111" s="87" t="s">
        <v>230</v>
      </c>
      <c r="I111" s="87"/>
      <c r="J111" s="87"/>
      <c r="K111" s="87"/>
      <c r="L111" s="87"/>
      <c r="M111" s="102">
        <v>8370</v>
      </c>
      <c r="N111" s="95">
        <v>66800.950000000099</v>
      </c>
      <c r="O111" s="96">
        <v>0</v>
      </c>
      <c r="P111" s="90"/>
    </row>
    <row r="112" spans="1:16" ht="15.75" customHeight="1">
      <c r="A112" s="119">
        <v>1420</v>
      </c>
      <c r="B112" s="120" t="s">
        <v>317</v>
      </c>
      <c r="C112" s="121">
        <v>1766590</v>
      </c>
      <c r="D112" s="122" t="s">
        <v>1731</v>
      </c>
      <c r="E112" s="104">
        <v>117180</v>
      </c>
      <c r="F112" s="119">
        <v>28</v>
      </c>
      <c r="G112" s="120" t="s">
        <v>1619</v>
      </c>
      <c r="H112" s="120"/>
      <c r="I112" s="120"/>
      <c r="J112" s="120"/>
      <c r="K112" s="120"/>
      <c r="L112" s="120"/>
      <c r="M112" s="102">
        <v>117180</v>
      </c>
      <c r="N112" s="95">
        <v>0</v>
      </c>
      <c r="O112" s="118">
        <v>0</v>
      </c>
      <c r="P112" s="117" t="s">
        <v>1732</v>
      </c>
    </row>
    <row r="113" spans="1:16" ht="15.75" customHeight="1">
      <c r="A113" s="103">
        <v>3110</v>
      </c>
      <c r="B113" s="87" t="s">
        <v>318</v>
      </c>
      <c r="C113" s="91">
        <v>1720267</v>
      </c>
      <c r="D113" s="64" t="s">
        <v>1733</v>
      </c>
      <c r="E113" s="104">
        <v>10260</v>
      </c>
      <c r="F113" s="103">
        <v>0</v>
      </c>
      <c r="G113" s="99">
        <v>45413</v>
      </c>
      <c r="H113" s="87" t="s">
        <v>1588</v>
      </c>
      <c r="I113" s="87"/>
      <c r="J113" s="87"/>
      <c r="K113" s="87"/>
      <c r="L113" s="87"/>
      <c r="M113" s="102">
        <v>10260</v>
      </c>
      <c r="N113" s="95">
        <v>103381.12999999976</v>
      </c>
      <c r="O113" s="96">
        <v>0</v>
      </c>
      <c r="P113" s="90"/>
    </row>
    <row r="114" spans="1:16" ht="15.75" customHeight="1">
      <c r="A114" s="103">
        <v>3110</v>
      </c>
      <c r="B114" s="87" t="s">
        <v>318</v>
      </c>
      <c r="C114" s="91">
        <v>1690466</v>
      </c>
      <c r="D114" s="64" t="s">
        <v>1734</v>
      </c>
      <c r="E114" s="104">
        <v>42599.28</v>
      </c>
      <c r="F114" s="103">
        <v>0</v>
      </c>
      <c r="G114" s="99">
        <v>45413</v>
      </c>
      <c r="H114" s="87" t="s">
        <v>230</v>
      </c>
      <c r="I114" s="87"/>
      <c r="J114" s="87"/>
      <c r="K114" s="87"/>
      <c r="L114" s="87"/>
      <c r="M114" s="102">
        <v>42599.28</v>
      </c>
      <c r="N114" s="95">
        <v>223542.35999999865</v>
      </c>
      <c r="O114" s="96">
        <v>0</v>
      </c>
      <c r="P114" s="90"/>
    </row>
    <row r="115" spans="1:16" ht="15.75" customHeight="1">
      <c r="A115" s="87">
        <v>3110</v>
      </c>
      <c r="B115" s="87" t="s">
        <v>318</v>
      </c>
      <c r="C115" s="91">
        <v>1720267</v>
      </c>
      <c r="D115" s="64" t="s">
        <v>1735</v>
      </c>
      <c r="E115" s="104">
        <v>10260</v>
      </c>
      <c r="F115" s="103">
        <v>0</v>
      </c>
      <c r="G115" s="114">
        <v>45446</v>
      </c>
      <c r="H115" s="87" t="s">
        <v>230</v>
      </c>
      <c r="I115" s="87"/>
      <c r="J115" s="87"/>
      <c r="K115" s="87"/>
      <c r="L115" s="87"/>
      <c r="M115" s="102">
        <v>10260</v>
      </c>
      <c r="N115" s="95">
        <v>103381.12999999976</v>
      </c>
      <c r="O115" s="96">
        <v>0</v>
      </c>
      <c r="P115" s="90"/>
    </row>
    <row r="116" spans="1:16" ht="15.75" customHeight="1">
      <c r="A116" s="103">
        <v>3110</v>
      </c>
      <c r="B116" s="87" t="s">
        <v>318</v>
      </c>
      <c r="C116" s="91">
        <v>1744773</v>
      </c>
      <c r="D116" s="64" t="s">
        <v>1681</v>
      </c>
      <c r="E116" s="104">
        <v>10854</v>
      </c>
      <c r="F116" s="103">
        <v>0</v>
      </c>
      <c r="G116" s="99">
        <v>45413</v>
      </c>
      <c r="H116" s="87" t="s">
        <v>230</v>
      </c>
      <c r="I116" s="87"/>
      <c r="J116" s="87"/>
      <c r="K116" s="87"/>
      <c r="L116" s="87"/>
      <c r="M116" s="102">
        <v>10854</v>
      </c>
      <c r="N116" s="95">
        <v>215620.59999999829</v>
      </c>
      <c r="O116" s="96">
        <v>0</v>
      </c>
      <c r="P116" s="90"/>
    </row>
    <row r="117" spans="1:16" ht="15.75" customHeight="1">
      <c r="A117" s="103">
        <v>2660</v>
      </c>
      <c r="B117" s="87" t="s">
        <v>326</v>
      </c>
      <c r="C117" s="91">
        <v>41865</v>
      </c>
      <c r="D117" s="64" t="s">
        <v>1736</v>
      </c>
      <c r="E117" s="104">
        <v>29160</v>
      </c>
      <c r="F117" s="103">
        <v>29160</v>
      </c>
      <c r="G117" s="99">
        <v>45413</v>
      </c>
      <c r="H117" s="87" t="s">
        <v>230</v>
      </c>
      <c r="I117" s="87"/>
      <c r="J117" s="87"/>
      <c r="K117" s="87"/>
      <c r="L117" s="87"/>
      <c r="M117" s="102">
        <v>29160</v>
      </c>
      <c r="N117" s="95">
        <v>86450.309999999852</v>
      </c>
      <c r="O117" s="96">
        <v>0</v>
      </c>
      <c r="P117" s="90"/>
    </row>
    <row r="118" spans="1:16" ht="15.75" customHeight="1">
      <c r="A118" s="103">
        <v>1080</v>
      </c>
      <c r="B118" s="87" t="s">
        <v>328</v>
      </c>
      <c r="C118" s="91">
        <v>80576</v>
      </c>
      <c r="D118" s="64" t="s">
        <v>1737</v>
      </c>
      <c r="E118" s="104">
        <v>26994.9</v>
      </c>
      <c r="F118" s="103">
        <v>3</v>
      </c>
      <c r="G118" s="99">
        <v>45413</v>
      </c>
      <c r="H118" s="87" t="s">
        <v>230</v>
      </c>
      <c r="I118" s="87"/>
      <c r="J118" s="87"/>
      <c r="K118" s="87"/>
      <c r="L118" s="87"/>
      <c r="M118" s="102">
        <v>26994.9</v>
      </c>
      <c r="N118" s="95">
        <v>113022.34000000035</v>
      </c>
      <c r="O118" s="96">
        <v>0</v>
      </c>
      <c r="P118" s="90"/>
    </row>
    <row r="119" spans="1:16" ht="15.75" customHeight="1">
      <c r="A119" s="103">
        <v>1790</v>
      </c>
      <c r="B119" s="87" t="s">
        <v>330</v>
      </c>
      <c r="C119" s="91">
        <v>30067</v>
      </c>
      <c r="D119" s="64" t="s">
        <v>1738</v>
      </c>
      <c r="E119" s="76">
        <v>167703.20000000001</v>
      </c>
      <c r="F119" s="103">
        <v>22.5</v>
      </c>
      <c r="G119" s="114">
        <v>45428</v>
      </c>
      <c r="H119" s="87" t="s">
        <v>229</v>
      </c>
      <c r="I119" s="104">
        <v>137071.35</v>
      </c>
      <c r="J119" s="87" t="s">
        <v>1739</v>
      </c>
      <c r="K119" s="87" t="s">
        <v>1740</v>
      </c>
      <c r="L119" s="87"/>
      <c r="M119" s="102">
        <v>137071.35</v>
      </c>
      <c r="N119" s="95">
        <v>251933.37000000032</v>
      </c>
      <c r="O119" s="96">
        <v>0</v>
      </c>
      <c r="P119" s="90"/>
    </row>
    <row r="120" spans="1:16" ht="15.75" customHeight="1">
      <c r="A120" s="103">
        <v>140</v>
      </c>
      <c r="B120" s="87" t="s">
        <v>331</v>
      </c>
      <c r="C120" s="91">
        <v>1640015</v>
      </c>
      <c r="D120" s="64" t="s">
        <v>1741</v>
      </c>
      <c r="E120" s="104">
        <v>73223.12</v>
      </c>
      <c r="F120" s="103">
        <v>8</v>
      </c>
      <c r="G120" s="99">
        <v>45407</v>
      </c>
      <c r="H120" s="87" t="s">
        <v>230</v>
      </c>
      <c r="I120" s="87"/>
      <c r="J120" s="87"/>
      <c r="K120" s="87"/>
      <c r="L120" s="87"/>
      <c r="M120" s="102">
        <v>73223.12</v>
      </c>
      <c r="N120" s="95">
        <v>168787.39000000048</v>
      </c>
      <c r="O120" s="96">
        <v>0</v>
      </c>
      <c r="P120" s="90"/>
    </row>
    <row r="121" spans="1:16" ht="15.75" customHeight="1">
      <c r="A121" s="91">
        <v>10</v>
      </c>
      <c r="B121" s="64" t="s">
        <v>334</v>
      </c>
      <c r="C121" s="91">
        <v>1504272</v>
      </c>
      <c r="D121" s="64" t="s">
        <v>1742</v>
      </c>
      <c r="E121" s="98">
        <v>40255</v>
      </c>
      <c r="F121" s="91">
        <v>4.5</v>
      </c>
      <c r="G121" s="99">
        <v>45413</v>
      </c>
      <c r="H121" s="64" t="s">
        <v>229</v>
      </c>
      <c r="I121" s="105">
        <v>35720</v>
      </c>
      <c r="J121" s="101">
        <v>1504272</v>
      </c>
      <c r="K121" s="87"/>
      <c r="L121" s="87"/>
      <c r="M121" s="94">
        <v>35720</v>
      </c>
      <c r="N121" s="95">
        <v>116735.61999999981</v>
      </c>
      <c r="O121" s="96">
        <v>0</v>
      </c>
      <c r="P121" s="90"/>
    </row>
    <row r="122" spans="1:16" ht="15.75" customHeight="1">
      <c r="A122" s="103">
        <v>2000</v>
      </c>
      <c r="B122" s="87" t="s">
        <v>337</v>
      </c>
      <c r="C122" s="91">
        <v>1738239</v>
      </c>
      <c r="D122" s="64" t="s">
        <v>1743</v>
      </c>
      <c r="E122" s="104">
        <v>37584</v>
      </c>
      <c r="F122" s="103">
        <v>6</v>
      </c>
      <c r="G122" s="99">
        <v>45418</v>
      </c>
      <c r="H122" s="87" t="s">
        <v>230</v>
      </c>
      <c r="I122" s="87"/>
      <c r="J122" s="87"/>
      <c r="K122" s="87"/>
      <c r="L122" s="87"/>
      <c r="M122" s="102">
        <v>37584</v>
      </c>
      <c r="N122" s="95">
        <v>56495.550000000068</v>
      </c>
      <c r="O122" s="96">
        <v>0</v>
      </c>
      <c r="P122" s="90"/>
    </row>
    <row r="123" spans="1:16" ht="15.75" customHeight="1">
      <c r="A123" s="103">
        <v>2000</v>
      </c>
      <c r="B123" s="87" t="s">
        <v>337</v>
      </c>
      <c r="C123" s="91">
        <v>1765979</v>
      </c>
      <c r="D123" s="64" t="s">
        <v>1744</v>
      </c>
      <c r="E123" s="104">
        <v>62640</v>
      </c>
      <c r="F123" s="103">
        <v>10</v>
      </c>
      <c r="G123" s="99">
        <v>45418</v>
      </c>
      <c r="H123" s="87" t="s">
        <v>230</v>
      </c>
      <c r="I123" s="87"/>
      <c r="J123" s="87"/>
      <c r="K123" s="87"/>
      <c r="L123" s="87"/>
      <c r="M123" s="102">
        <v>62640</v>
      </c>
      <c r="N123" s="95">
        <v>62184.030000000086</v>
      </c>
      <c r="O123" s="96">
        <v>455.96999999991385</v>
      </c>
      <c r="P123" s="90"/>
    </row>
    <row r="124" spans="1:16" ht="15.75" customHeight="1">
      <c r="A124" s="103">
        <v>2000</v>
      </c>
      <c r="B124" s="87" t="s">
        <v>337</v>
      </c>
      <c r="C124" s="91">
        <v>1672204</v>
      </c>
      <c r="D124" s="64" t="s">
        <v>1745</v>
      </c>
      <c r="E124" s="104">
        <v>162864</v>
      </c>
      <c r="F124" s="103">
        <v>26</v>
      </c>
      <c r="G124" s="99">
        <v>45418</v>
      </c>
      <c r="H124" s="87" t="s">
        <v>230</v>
      </c>
      <c r="I124" s="87"/>
      <c r="J124" s="87"/>
      <c r="K124" s="87"/>
      <c r="L124" s="87"/>
      <c r="M124" s="102">
        <v>162864</v>
      </c>
      <c r="N124" s="95">
        <v>247611.88999999998</v>
      </c>
      <c r="O124" s="96">
        <v>0</v>
      </c>
      <c r="P124" s="90"/>
    </row>
    <row r="125" spans="1:16" ht="15.75" customHeight="1">
      <c r="A125" s="91">
        <v>2035</v>
      </c>
      <c r="B125" s="87" t="s">
        <v>342</v>
      </c>
      <c r="C125" s="91">
        <v>97253</v>
      </c>
      <c r="D125" s="64" t="s">
        <v>1746</v>
      </c>
      <c r="E125" s="98">
        <v>63387.360000000001</v>
      </c>
      <c r="F125" s="91">
        <v>16</v>
      </c>
      <c r="G125" s="99">
        <v>45407</v>
      </c>
      <c r="H125" s="64" t="s">
        <v>229</v>
      </c>
      <c r="I125" s="105">
        <v>44019</v>
      </c>
      <c r="J125" s="101">
        <v>97253</v>
      </c>
      <c r="K125" s="64" t="s">
        <v>1747</v>
      </c>
      <c r="L125" s="87"/>
      <c r="M125" s="102">
        <v>44019</v>
      </c>
      <c r="N125" s="95">
        <v>55074.679999999942</v>
      </c>
      <c r="O125" s="96">
        <v>0</v>
      </c>
      <c r="P125" s="113" t="s">
        <v>1748</v>
      </c>
    </row>
    <row r="126" spans="1:16" ht="15.75" customHeight="1">
      <c r="A126" s="103">
        <v>2035</v>
      </c>
      <c r="B126" s="87" t="s">
        <v>342</v>
      </c>
      <c r="C126" s="91">
        <v>30064</v>
      </c>
      <c r="D126" s="64" t="s">
        <v>1749</v>
      </c>
      <c r="E126" s="104">
        <v>26411.4</v>
      </c>
      <c r="F126" s="103">
        <v>16</v>
      </c>
      <c r="G126" s="99">
        <v>45407</v>
      </c>
      <c r="H126" s="87" t="s">
        <v>1588</v>
      </c>
      <c r="I126" s="87"/>
      <c r="J126" s="87"/>
      <c r="K126" s="87"/>
      <c r="L126" s="87"/>
      <c r="M126" s="102">
        <v>26411.4</v>
      </c>
      <c r="N126" s="95">
        <v>20101.38</v>
      </c>
      <c r="O126" s="96">
        <v>6310.02</v>
      </c>
      <c r="P126" s="113" t="s">
        <v>1750</v>
      </c>
    </row>
    <row r="127" spans="1:16" ht="15.75" customHeight="1">
      <c r="A127" s="103">
        <v>2035</v>
      </c>
      <c r="B127" s="87" t="s">
        <v>342</v>
      </c>
      <c r="C127" s="91">
        <v>64764</v>
      </c>
      <c r="D127" s="64" t="s">
        <v>1751</v>
      </c>
      <c r="E127" s="104">
        <v>63387.360000000001</v>
      </c>
      <c r="F127" s="103">
        <v>16</v>
      </c>
      <c r="G127" s="99">
        <v>45407</v>
      </c>
      <c r="H127" s="87" t="s">
        <v>230</v>
      </c>
      <c r="I127" s="87"/>
      <c r="J127" s="87"/>
      <c r="K127" s="87"/>
      <c r="L127" s="87"/>
      <c r="M127" s="102">
        <v>63387.360000000001</v>
      </c>
      <c r="N127" s="95">
        <v>69699.019999999902</v>
      </c>
      <c r="O127" s="96">
        <v>0</v>
      </c>
      <c r="P127" s="113" t="s">
        <v>1752</v>
      </c>
    </row>
    <row r="128" spans="1:16" ht="15.75" customHeight="1">
      <c r="A128" s="103">
        <v>550</v>
      </c>
      <c r="B128" s="87" t="s">
        <v>345</v>
      </c>
      <c r="C128" s="91">
        <v>38314</v>
      </c>
      <c r="D128" s="64" t="s">
        <v>1753</v>
      </c>
      <c r="E128" s="104">
        <v>231142</v>
      </c>
      <c r="F128" s="103">
        <v>23.5</v>
      </c>
      <c r="G128" s="99">
        <v>45413</v>
      </c>
      <c r="H128" s="87" t="s">
        <v>230</v>
      </c>
      <c r="I128" s="87"/>
      <c r="J128" s="87"/>
      <c r="K128" s="87"/>
      <c r="L128" s="87"/>
      <c r="M128" s="102">
        <v>231142</v>
      </c>
      <c r="N128" s="95">
        <v>230136.83999999851</v>
      </c>
      <c r="O128" s="96">
        <v>1005.1600000014878</v>
      </c>
      <c r="P128" s="90"/>
    </row>
    <row r="129" spans="1:16" ht="15.75" customHeight="1">
      <c r="A129" s="103">
        <v>2610</v>
      </c>
      <c r="B129" s="87" t="s">
        <v>350</v>
      </c>
      <c r="C129" s="91">
        <v>93040</v>
      </c>
      <c r="D129" s="64" t="s">
        <v>1754</v>
      </c>
      <c r="E129" s="104">
        <v>10713.31</v>
      </c>
      <c r="F129" s="103">
        <v>1</v>
      </c>
      <c r="G129" s="99">
        <v>45413</v>
      </c>
      <c r="H129" s="87" t="s">
        <v>230</v>
      </c>
      <c r="I129" s="87"/>
      <c r="J129" s="87"/>
      <c r="K129" s="87"/>
      <c r="L129" s="87"/>
      <c r="M129" s="102">
        <v>10713.31</v>
      </c>
      <c r="N129" s="95">
        <v>63637.039999999935</v>
      </c>
      <c r="O129" s="96">
        <v>0</v>
      </c>
      <c r="P129" s="90"/>
    </row>
    <row r="130" spans="1:16" ht="15.75" customHeight="1">
      <c r="A130" s="91">
        <v>1550</v>
      </c>
      <c r="B130" s="64" t="s">
        <v>358</v>
      </c>
      <c r="C130" s="91">
        <v>34176</v>
      </c>
      <c r="D130" s="64" t="s">
        <v>1755</v>
      </c>
      <c r="E130" s="98">
        <v>39322.080000000002</v>
      </c>
      <c r="F130" s="91">
        <v>5</v>
      </c>
      <c r="G130" s="99">
        <v>45413</v>
      </c>
      <c r="H130" s="64" t="s">
        <v>229</v>
      </c>
      <c r="I130" s="92">
        <v>45955.44</v>
      </c>
      <c r="J130" s="101">
        <v>34176</v>
      </c>
      <c r="K130" s="87"/>
      <c r="L130" s="87"/>
      <c r="M130" s="102">
        <v>45955.44</v>
      </c>
      <c r="N130" s="95">
        <v>95316.690000000133</v>
      </c>
      <c r="O130" s="96">
        <v>0</v>
      </c>
      <c r="P130" s="90"/>
    </row>
    <row r="131" spans="1:16" ht="15.75" customHeight="1">
      <c r="A131" s="103">
        <v>1550</v>
      </c>
      <c r="B131" s="87" t="s">
        <v>358</v>
      </c>
      <c r="C131" s="91">
        <v>1748413</v>
      </c>
      <c r="D131" s="64" t="s">
        <v>1756</v>
      </c>
      <c r="E131" s="104">
        <v>4636.8599999999997</v>
      </c>
      <c r="F131" s="103">
        <v>1</v>
      </c>
      <c r="G131" s="99">
        <v>45413</v>
      </c>
      <c r="H131" s="87" t="s">
        <v>1588</v>
      </c>
      <c r="I131" s="87"/>
      <c r="J131" s="87"/>
      <c r="K131" s="87"/>
      <c r="L131" s="87"/>
      <c r="M131" s="102">
        <v>4636.8599999999997</v>
      </c>
      <c r="N131" s="95">
        <v>13078.779999999997</v>
      </c>
      <c r="O131" s="96">
        <v>0</v>
      </c>
      <c r="P131" s="90"/>
    </row>
    <row r="132" spans="1:16" ht="15.75" customHeight="1">
      <c r="A132" s="103">
        <v>1550</v>
      </c>
      <c r="B132" s="87" t="s">
        <v>358</v>
      </c>
      <c r="C132" s="91">
        <v>1748411</v>
      </c>
      <c r="D132" s="64" t="s">
        <v>1757</v>
      </c>
      <c r="E132" s="104">
        <v>2680.02</v>
      </c>
      <c r="F132" s="103">
        <v>1</v>
      </c>
      <c r="G132" s="99">
        <v>45413</v>
      </c>
      <c r="H132" s="87" t="s">
        <v>230</v>
      </c>
      <c r="I132" s="87"/>
      <c r="J132" s="87"/>
      <c r="K132" s="87"/>
      <c r="L132" s="87"/>
      <c r="M132" s="102">
        <v>2680.02</v>
      </c>
      <c r="N132" s="95">
        <v>17834.7</v>
      </c>
      <c r="O132" s="96">
        <v>0</v>
      </c>
      <c r="P132" s="90"/>
    </row>
    <row r="133" spans="1:16" ht="15.75" customHeight="1">
      <c r="A133" s="103">
        <v>1550</v>
      </c>
      <c r="B133" s="87" t="s">
        <v>358</v>
      </c>
      <c r="C133" s="91">
        <v>1531919</v>
      </c>
      <c r="D133" s="64" t="s">
        <v>1758</v>
      </c>
      <c r="E133" s="104">
        <v>140408.1</v>
      </c>
      <c r="F133" s="103">
        <v>19</v>
      </c>
      <c r="G133" s="99">
        <v>45413</v>
      </c>
      <c r="H133" s="87" t="s">
        <v>230</v>
      </c>
      <c r="I133" s="87"/>
      <c r="J133" s="87"/>
      <c r="K133" s="87"/>
      <c r="L133" s="87"/>
      <c r="M133" s="102">
        <v>140408.1</v>
      </c>
      <c r="N133" s="95">
        <v>198964.62999999951</v>
      </c>
      <c r="O133" s="96">
        <v>0</v>
      </c>
      <c r="P133" s="90"/>
    </row>
    <row r="134" spans="1:16" ht="15.75" customHeight="1">
      <c r="A134" s="103">
        <v>1550</v>
      </c>
      <c r="B134" s="87" t="s">
        <v>358</v>
      </c>
      <c r="C134" s="91">
        <v>47181</v>
      </c>
      <c r="D134" s="64" t="s">
        <v>1759</v>
      </c>
      <c r="E134" s="104">
        <v>25876.65</v>
      </c>
      <c r="F134" s="103">
        <v>5</v>
      </c>
      <c r="G134" s="99">
        <v>45413</v>
      </c>
      <c r="H134" s="87" t="s">
        <v>230</v>
      </c>
      <c r="I134" s="87"/>
      <c r="J134" s="87"/>
      <c r="K134" s="87"/>
      <c r="L134" s="87"/>
      <c r="M134" s="102">
        <v>25876.65</v>
      </c>
      <c r="N134" s="95">
        <v>169826.03999999998</v>
      </c>
      <c r="O134" s="96">
        <v>0</v>
      </c>
      <c r="P134" s="90"/>
    </row>
    <row r="135" spans="1:16" ht="15.75" customHeight="1">
      <c r="A135" s="103">
        <v>1550</v>
      </c>
      <c r="B135" s="87" t="s">
        <v>358</v>
      </c>
      <c r="C135" s="91">
        <v>45852</v>
      </c>
      <c r="D135" s="64" t="s">
        <v>1760</v>
      </c>
      <c r="E135" s="104">
        <v>105060</v>
      </c>
      <c r="F135" s="103">
        <v>15</v>
      </c>
      <c r="G135" s="99">
        <v>45413</v>
      </c>
      <c r="H135" s="87" t="s">
        <v>230</v>
      </c>
      <c r="I135" s="87"/>
      <c r="J135" s="87"/>
      <c r="K135" s="87"/>
      <c r="L135" s="87"/>
      <c r="M135" s="102">
        <v>105060</v>
      </c>
      <c r="N135" s="95">
        <v>354307.47999999725</v>
      </c>
      <c r="O135" s="96">
        <v>0</v>
      </c>
      <c r="P135" s="90"/>
    </row>
    <row r="136" spans="1:16" ht="15.75" customHeight="1">
      <c r="A136" s="103">
        <v>2690</v>
      </c>
      <c r="B136" s="87" t="s">
        <v>362</v>
      </c>
      <c r="C136" s="91">
        <v>46640</v>
      </c>
      <c r="D136" s="64" t="s">
        <v>1761</v>
      </c>
      <c r="E136" s="104">
        <v>122147</v>
      </c>
      <c r="F136" s="103">
        <v>28</v>
      </c>
      <c r="G136" s="99">
        <v>45413</v>
      </c>
      <c r="H136" s="87" t="s">
        <v>230</v>
      </c>
      <c r="I136" s="87"/>
      <c r="J136" s="87"/>
      <c r="K136" s="87"/>
      <c r="L136" s="87"/>
      <c r="M136" s="102">
        <v>122147</v>
      </c>
      <c r="N136" s="95">
        <v>102740.39999999982</v>
      </c>
      <c r="O136" s="96">
        <v>19406.60000000018</v>
      </c>
      <c r="P136" s="90"/>
    </row>
    <row r="137" spans="1:16" ht="15.75" customHeight="1">
      <c r="A137" s="103">
        <v>2690</v>
      </c>
      <c r="B137" s="87" t="s">
        <v>362</v>
      </c>
      <c r="C137" s="91">
        <v>1733097</v>
      </c>
      <c r="D137" s="64" t="s">
        <v>1762</v>
      </c>
      <c r="E137" s="104">
        <v>104698</v>
      </c>
      <c r="F137" s="103">
        <v>24</v>
      </c>
      <c r="G137" s="99">
        <v>45413</v>
      </c>
      <c r="H137" s="87" t="s">
        <v>230</v>
      </c>
      <c r="I137" s="87"/>
      <c r="J137" s="87"/>
      <c r="K137" s="87"/>
      <c r="L137" s="87"/>
      <c r="M137" s="102">
        <v>104698</v>
      </c>
      <c r="N137" s="95">
        <v>63331.159999999938</v>
      </c>
      <c r="O137" s="96">
        <v>41366.840000000062</v>
      </c>
      <c r="P137" s="90"/>
    </row>
    <row r="138" spans="1:16" ht="15.75" customHeight="1">
      <c r="A138" s="131">
        <v>2865</v>
      </c>
      <c r="B138" s="132" t="s">
        <v>366</v>
      </c>
      <c r="C138" s="133">
        <v>72189</v>
      </c>
      <c r="D138" s="134" t="s">
        <v>1763</v>
      </c>
      <c r="E138" s="104">
        <v>120112.7</v>
      </c>
      <c r="F138" s="131">
        <v>2</v>
      </c>
      <c r="G138" s="132" t="s">
        <v>1619</v>
      </c>
      <c r="H138" s="132"/>
      <c r="I138" s="132"/>
      <c r="J138" s="132"/>
      <c r="K138" s="132"/>
      <c r="L138" s="132"/>
      <c r="M138" s="102">
        <v>120112.7</v>
      </c>
      <c r="N138" s="95">
        <v>0</v>
      </c>
      <c r="O138" s="118">
        <v>0</v>
      </c>
      <c r="P138" s="113" t="s">
        <v>1764</v>
      </c>
    </row>
    <row r="139" spans="1:16" ht="15.75" customHeight="1">
      <c r="A139" s="103">
        <v>1180</v>
      </c>
      <c r="B139" s="87" t="s">
        <v>368</v>
      </c>
      <c r="C139" s="91">
        <v>102605</v>
      </c>
      <c r="D139" s="64" t="s">
        <v>1765</v>
      </c>
      <c r="E139" s="76">
        <v>13500</v>
      </c>
      <c r="F139" s="103">
        <v>1.5</v>
      </c>
      <c r="G139" s="99">
        <v>45414</v>
      </c>
      <c r="H139" s="87" t="s">
        <v>229</v>
      </c>
      <c r="I139" s="146">
        <v>22000</v>
      </c>
      <c r="J139" s="116">
        <v>102605</v>
      </c>
      <c r="K139" s="87" t="s">
        <v>1766</v>
      </c>
      <c r="L139" s="87"/>
      <c r="M139" s="94">
        <v>22000</v>
      </c>
      <c r="N139" s="95">
        <v>125248.13999999975</v>
      </c>
      <c r="O139" s="96">
        <v>0</v>
      </c>
      <c r="P139" s="90"/>
    </row>
    <row r="140" spans="1:16" ht="15.75" customHeight="1">
      <c r="A140" s="103">
        <v>1180</v>
      </c>
      <c r="B140" s="87" t="s">
        <v>368</v>
      </c>
      <c r="C140" s="91">
        <v>1648327</v>
      </c>
      <c r="D140" s="64" t="s">
        <v>1767</v>
      </c>
      <c r="E140" s="76">
        <v>81000</v>
      </c>
      <c r="F140" s="103">
        <v>9</v>
      </c>
      <c r="G140" s="99">
        <v>45414</v>
      </c>
      <c r="H140" s="64" t="s">
        <v>229</v>
      </c>
      <c r="I140" s="105">
        <v>119500</v>
      </c>
      <c r="J140" s="116">
        <v>1648327</v>
      </c>
      <c r="K140" s="87"/>
      <c r="L140" s="87"/>
      <c r="M140" s="102">
        <v>119500</v>
      </c>
      <c r="N140" s="95">
        <v>32922.450000000048</v>
      </c>
      <c r="O140" s="96">
        <v>86577.549999999959</v>
      </c>
      <c r="P140" s="90"/>
    </row>
    <row r="141" spans="1:16" ht="15.75" customHeight="1">
      <c r="A141" s="103">
        <v>1180</v>
      </c>
      <c r="B141" s="87" t="s">
        <v>368</v>
      </c>
      <c r="C141" s="91">
        <v>71258</v>
      </c>
      <c r="D141" s="64" t="s">
        <v>1768</v>
      </c>
      <c r="E141" s="104">
        <v>27000</v>
      </c>
      <c r="F141" s="103">
        <v>3</v>
      </c>
      <c r="G141" s="99">
        <v>45414</v>
      </c>
      <c r="H141" s="87" t="s">
        <v>230</v>
      </c>
      <c r="I141" s="87"/>
      <c r="J141" s="87"/>
      <c r="K141" s="87"/>
      <c r="L141" s="87"/>
      <c r="M141" s="102">
        <v>27000</v>
      </c>
      <c r="N141" s="95">
        <v>71637.960000000065</v>
      </c>
      <c r="O141" s="96">
        <v>0</v>
      </c>
      <c r="P141" s="90"/>
    </row>
    <row r="142" spans="1:16" ht="15.75" customHeight="1">
      <c r="A142" s="103">
        <v>1180</v>
      </c>
      <c r="B142" s="87" t="s">
        <v>368</v>
      </c>
      <c r="C142" s="91">
        <v>102287</v>
      </c>
      <c r="D142" s="64" t="s">
        <v>1769</v>
      </c>
      <c r="E142" s="104">
        <v>18000</v>
      </c>
      <c r="F142" s="103">
        <v>2</v>
      </c>
      <c r="G142" s="99">
        <v>45414</v>
      </c>
      <c r="H142" s="87" t="s">
        <v>230</v>
      </c>
      <c r="I142" s="87"/>
      <c r="J142" s="87"/>
      <c r="K142" s="87"/>
      <c r="L142" s="87"/>
      <c r="M142" s="102">
        <v>18000</v>
      </c>
      <c r="N142" s="95">
        <v>0</v>
      </c>
      <c r="O142" s="96">
        <v>0</v>
      </c>
      <c r="P142" s="147" t="s">
        <v>1770</v>
      </c>
    </row>
    <row r="143" spans="1:16" ht="15.75" customHeight="1">
      <c r="A143" s="103">
        <v>1180</v>
      </c>
      <c r="B143" s="87" t="s">
        <v>368</v>
      </c>
      <c r="C143" s="91">
        <v>1744709</v>
      </c>
      <c r="D143" s="64" t="s">
        <v>1771</v>
      </c>
      <c r="E143" s="104">
        <v>13500</v>
      </c>
      <c r="F143" s="103">
        <v>1.5</v>
      </c>
      <c r="G143" s="99">
        <v>45414</v>
      </c>
      <c r="H143" s="87" t="s">
        <v>230</v>
      </c>
      <c r="I143" s="87"/>
      <c r="J143" s="87"/>
      <c r="K143" s="87"/>
      <c r="L143" s="87"/>
      <c r="M143" s="102">
        <v>13500</v>
      </c>
      <c r="N143" s="95">
        <v>164007.06000000023</v>
      </c>
      <c r="O143" s="96">
        <v>0</v>
      </c>
      <c r="P143" s="90"/>
    </row>
    <row r="144" spans="1:16" ht="15.75" customHeight="1">
      <c r="A144" s="103">
        <v>1180</v>
      </c>
      <c r="B144" s="87" t="s">
        <v>368</v>
      </c>
      <c r="C144" s="91">
        <v>46248</v>
      </c>
      <c r="D144" s="64" t="s">
        <v>1772</v>
      </c>
      <c r="E144" s="104">
        <v>40500</v>
      </c>
      <c r="F144" s="103">
        <v>4.5</v>
      </c>
      <c r="G144" s="99">
        <v>45414</v>
      </c>
      <c r="H144" s="87" t="s">
        <v>230</v>
      </c>
      <c r="I144" s="87"/>
      <c r="J144" s="87"/>
      <c r="K144" s="87"/>
      <c r="L144" s="87"/>
      <c r="M144" s="102">
        <v>40500</v>
      </c>
      <c r="N144" s="95">
        <v>70419.000000000058</v>
      </c>
      <c r="O144" s="96">
        <v>0</v>
      </c>
      <c r="P144" s="90"/>
    </row>
    <row r="145" spans="1:16" ht="15.75" customHeight="1">
      <c r="A145" s="103">
        <v>2530</v>
      </c>
      <c r="B145" s="87" t="s">
        <v>369</v>
      </c>
      <c r="C145" s="91">
        <v>1707086</v>
      </c>
      <c r="D145" s="64" t="s">
        <v>1773</v>
      </c>
      <c r="E145" s="104">
        <v>214200</v>
      </c>
      <c r="F145" s="103">
        <v>21</v>
      </c>
      <c r="G145" s="99">
        <v>45413</v>
      </c>
      <c r="H145" s="87" t="s">
        <v>230</v>
      </c>
      <c r="I145" s="87"/>
      <c r="J145" s="87"/>
      <c r="K145" s="87"/>
      <c r="L145" s="87"/>
      <c r="M145" s="102">
        <v>214200</v>
      </c>
      <c r="N145" s="95">
        <v>96693.84999999986</v>
      </c>
      <c r="O145" s="96">
        <v>117506.15000000014</v>
      </c>
      <c r="P145" s="90"/>
    </row>
    <row r="146" spans="1:16" ht="15.75" customHeight="1">
      <c r="A146" s="103">
        <v>500</v>
      </c>
      <c r="B146" s="87" t="s">
        <v>370</v>
      </c>
      <c r="C146" s="91">
        <v>1549308</v>
      </c>
      <c r="D146" s="64" t="s">
        <v>1774</v>
      </c>
      <c r="E146" s="104">
        <v>42016</v>
      </c>
      <c r="F146" s="103">
        <v>4.5</v>
      </c>
      <c r="G146" s="99">
        <v>45407</v>
      </c>
      <c r="H146" s="87" t="s">
        <v>230</v>
      </c>
      <c r="I146" s="87"/>
      <c r="J146" s="87"/>
      <c r="K146" s="87"/>
      <c r="L146" s="87"/>
      <c r="M146" s="102">
        <v>42016</v>
      </c>
      <c r="N146" s="95">
        <v>94367.840000000288</v>
      </c>
      <c r="O146" s="96">
        <v>0</v>
      </c>
      <c r="P146" s="90"/>
    </row>
    <row r="147" spans="1:16" ht="15.75" customHeight="1">
      <c r="A147" s="103">
        <v>2750</v>
      </c>
      <c r="B147" s="87" t="s">
        <v>373</v>
      </c>
      <c r="C147" s="91">
        <v>97256</v>
      </c>
      <c r="D147" s="64" t="s">
        <v>1466</v>
      </c>
      <c r="E147" s="104">
        <v>58554.95</v>
      </c>
      <c r="F147" s="103">
        <v>12.5</v>
      </c>
      <c r="G147" s="99">
        <v>45413</v>
      </c>
      <c r="H147" s="87" t="s">
        <v>1588</v>
      </c>
      <c r="I147" s="87"/>
      <c r="J147" s="87"/>
      <c r="K147" s="87"/>
      <c r="L147" s="87"/>
      <c r="M147" s="102">
        <v>58554.95</v>
      </c>
      <c r="N147" s="95">
        <v>139752.01999999996</v>
      </c>
      <c r="O147" s="96">
        <v>0</v>
      </c>
      <c r="P147" s="97"/>
    </row>
    <row r="148" spans="1:16" ht="15.75" customHeight="1">
      <c r="A148" s="103">
        <v>40</v>
      </c>
      <c r="B148" s="87" t="s">
        <v>374</v>
      </c>
      <c r="C148" s="91">
        <v>1527678</v>
      </c>
      <c r="D148" s="64" t="s">
        <v>1775</v>
      </c>
      <c r="E148" s="76">
        <v>98742.66</v>
      </c>
      <c r="F148" s="103">
        <v>19</v>
      </c>
      <c r="G148" s="99">
        <v>45418</v>
      </c>
      <c r="H148" s="87" t="s">
        <v>229</v>
      </c>
      <c r="I148" s="104">
        <v>52622.720000000001</v>
      </c>
      <c r="J148" s="108" t="s">
        <v>1776</v>
      </c>
      <c r="K148" s="64" t="s">
        <v>1777</v>
      </c>
      <c r="L148" s="87"/>
      <c r="M148" s="94">
        <v>52622.720000000001</v>
      </c>
      <c r="N148" s="95">
        <v>251954.59000000093</v>
      </c>
      <c r="O148" s="96">
        <v>0</v>
      </c>
      <c r="P148" s="90"/>
    </row>
    <row r="149" spans="1:16" ht="15.75" customHeight="1">
      <c r="A149" s="103">
        <v>123</v>
      </c>
      <c r="B149" s="87" t="s">
        <v>375</v>
      </c>
      <c r="C149" s="91">
        <v>1564578</v>
      </c>
      <c r="D149" s="64" t="s">
        <v>1778</v>
      </c>
      <c r="E149" s="104">
        <v>146060</v>
      </c>
      <c r="F149" s="103">
        <v>13</v>
      </c>
      <c r="G149" s="99">
        <v>45418</v>
      </c>
      <c r="H149" s="87" t="s">
        <v>230</v>
      </c>
      <c r="I149" s="87"/>
      <c r="J149" s="87"/>
      <c r="K149" s="87"/>
      <c r="L149" s="87"/>
      <c r="M149" s="102">
        <v>146060</v>
      </c>
      <c r="N149" s="95">
        <v>111443.94999999974</v>
      </c>
      <c r="O149" s="96">
        <v>34616.050000000265</v>
      </c>
      <c r="P149" s="90"/>
    </row>
    <row r="150" spans="1:16" ht="15.75" customHeight="1">
      <c r="A150" s="103">
        <v>2820</v>
      </c>
      <c r="B150" s="87" t="s">
        <v>377</v>
      </c>
      <c r="C150" s="91">
        <v>1513028</v>
      </c>
      <c r="D150" s="64" t="s">
        <v>1779</v>
      </c>
      <c r="E150" s="104">
        <v>79814</v>
      </c>
      <c r="F150" s="103">
        <v>4</v>
      </c>
      <c r="G150" s="99">
        <v>45413</v>
      </c>
      <c r="H150" s="87" t="s">
        <v>230</v>
      </c>
      <c r="I150" s="87"/>
      <c r="J150" s="87"/>
      <c r="K150" s="87"/>
      <c r="L150" s="87"/>
      <c r="M150" s="102">
        <v>79814</v>
      </c>
      <c r="N150" s="95">
        <v>18431.399999999994</v>
      </c>
      <c r="O150" s="96">
        <v>61382.600000000006</v>
      </c>
      <c r="P150" s="90"/>
    </row>
    <row r="151" spans="1:16" ht="15.75" customHeight="1">
      <c r="A151" s="103">
        <v>2770</v>
      </c>
      <c r="B151" s="87" t="s">
        <v>382</v>
      </c>
      <c r="C151" s="91">
        <v>45497</v>
      </c>
      <c r="D151" s="64" t="s">
        <v>1780</v>
      </c>
      <c r="E151" s="104">
        <v>71924.479999999996</v>
      </c>
      <c r="F151" s="103">
        <v>8</v>
      </c>
      <c r="G151" s="99">
        <v>45407</v>
      </c>
      <c r="H151" s="87" t="s">
        <v>230</v>
      </c>
      <c r="I151" s="87"/>
      <c r="J151" s="87"/>
      <c r="K151" s="87"/>
      <c r="L151" s="87"/>
      <c r="M151" s="102">
        <v>71924.479999999996</v>
      </c>
      <c r="N151" s="95">
        <v>146315.79999999984</v>
      </c>
      <c r="O151" s="96">
        <v>0</v>
      </c>
      <c r="P151" s="90"/>
    </row>
    <row r="152" spans="1:16" ht="15.75" customHeight="1">
      <c r="A152" s="103">
        <v>2770</v>
      </c>
      <c r="B152" s="87" t="s">
        <v>382</v>
      </c>
      <c r="C152" s="91">
        <v>1609886</v>
      </c>
      <c r="D152" s="64" t="s">
        <v>1781</v>
      </c>
      <c r="E152" s="104">
        <v>13485.84</v>
      </c>
      <c r="F152" s="103">
        <v>1.5</v>
      </c>
      <c r="G152" s="99">
        <v>45407</v>
      </c>
      <c r="H152" s="87" t="s">
        <v>230</v>
      </c>
      <c r="I152" s="87"/>
      <c r="J152" s="87"/>
      <c r="K152" s="87"/>
      <c r="L152" s="87"/>
      <c r="M152" s="102">
        <v>13485.84</v>
      </c>
      <c r="N152" s="95">
        <v>65884.349999999904</v>
      </c>
      <c r="O152" s="96">
        <v>0</v>
      </c>
      <c r="P152" s="90"/>
    </row>
    <row r="153" spans="1:16" ht="15.75" customHeight="1">
      <c r="A153" s="103">
        <v>2770</v>
      </c>
      <c r="B153" s="87" t="s">
        <v>382</v>
      </c>
      <c r="C153" s="91">
        <v>1747865</v>
      </c>
      <c r="D153" s="64" t="s">
        <v>1782</v>
      </c>
      <c r="E153" s="104">
        <v>13485.84</v>
      </c>
      <c r="F153" s="103">
        <v>1.5</v>
      </c>
      <c r="G153" s="99">
        <v>45407</v>
      </c>
      <c r="H153" s="87" t="s">
        <v>230</v>
      </c>
      <c r="I153" s="87"/>
      <c r="J153" s="87"/>
      <c r="K153" s="87"/>
      <c r="L153" s="87"/>
      <c r="M153" s="102">
        <v>13485.84</v>
      </c>
      <c r="N153" s="95">
        <v>26569.960000000021</v>
      </c>
      <c r="O153" s="96">
        <v>0</v>
      </c>
      <c r="P153" s="90"/>
    </row>
    <row r="154" spans="1:16" ht="15.75" customHeight="1">
      <c r="A154" s="103">
        <v>2770</v>
      </c>
      <c r="B154" s="87" t="s">
        <v>382</v>
      </c>
      <c r="C154" s="91">
        <v>41593</v>
      </c>
      <c r="D154" s="64" t="s">
        <v>1783</v>
      </c>
      <c r="E154" s="104">
        <v>26971.68</v>
      </c>
      <c r="F154" s="103">
        <v>3</v>
      </c>
      <c r="G154" s="99">
        <v>45407</v>
      </c>
      <c r="H154" s="87" t="s">
        <v>230</v>
      </c>
      <c r="I154" s="87"/>
      <c r="J154" s="87"/>
      <c r="K154" s="87"/>
      <c r="L154" s="87"/>
      <c r="M154" s="102">
        <v>26971.68</v>
      </c>
      <c r="N154" s="95">
        <v>105080.57000000015</v>
      </c>
      <c r="O154" s="96">
        <v>0</v>
      </c>
      <c r="P154" s="90"/>
    </row>
    <row r="155" spans="1:16" ht="15.75" customHeight="1">
      <c r="A155" s="103">
        <v>3000</v>
      </c>
      <c r="B155" s="87" t="s">
        <v>385</v>
      </c>
      <c r="C155" s="91">
        <v>1553319</v>
      </c>
      <c r="D155" s="64" t="s">
        <v>1784</v>
      </c>
      <c r="E155" s="104">
        <v>4786.6899999999996</v>
      </c>
      <c r="F155" s="103">
        <v>0.5</v>
      </c>
      <c r="G155" s="99">
        <v>45413</v>
      </c>
      <c r="H155" s="87" t="s">
        <v>1588</v>
      </c>
      <c r="I155" s="87"/>
      <c r="J155" s="87"/>
      <c r="K155" s="87"/>
      <c r="L155" s="87"/>
      <c r="M155" s="102">
        <v>4786.6899999999996</v>
      </c>
      <c r="N155" s="95">
        <v>73405.2</v>
      </c>
      <c r="O155" s="96">
        <v>0</v>
      </c>
      <c r="P155" s="97"/>
    </row>
    <row r="156" spans="1:16" ht="15.75" customHeight="1">
      <c r="A156" s="103">
        <v>3000</v>
      </c>
      <c r="B156" s="87" t="s">
        <v>385</v>
      </c>
      <c r="C156" s="91">
        <v>46677</v>
      </c>
      <c r="D156" s="64" t="s">
        <v>1785</v>
      </c>
      <c r="E156" s="104">
        <v>18990.36</v>
      </c>
      <c r="F156" s="103">
        <v>1.5</v>
      </c>
      <c r="G156" s="99">
        <v>45413</v>
      </c>
      <c r="H156" s="87" t="s">
        <v>230</v>
      </c>
      <c r="I156" s="87"/>
      <c r="J156" s="87"/>
      <c r="K156" s="87"/>
      <c r="L156" s="87"/>
      <c r="M156" s="102">
        <v>18990.36</v>
      </c>
      <c r="N156" s="95">
        <v>101064.78000000022</v>
      </c>
      <c r="O156" s="96">
        <v>0</v>
      </c>
      <c r="P156" s="90"/>
    </row>
    <row r="157" spans="1:16" ht="15.75" customHeight="1">
      <c r="A157" s="103">
        <v>3000</v>
      </c>
      <c r="B157" s="87" t="s">
        <v>385</v>
      </c>
      <c r="C157" s="91">
        <v>73821</v>
      </c>
      <c r="D157" s="64" t="s">
        <v>1786</v>
      </c>
      <c r="E157" s="104">
        <v>37980.720000000001</v>
      </c>
      <c r="F157" s="103">
        <v>2.5</v>
      </c>
      <c r="G157" s="99">
        <v>45413</v>
      </c>
      <c r="H157" s="87" t="s">
        <v>230</v>
      </c>
      <c r="I157" s="87"/>
      <c r="J157" s="87"/>
      <c r="K157" s="87"/>
      <c r="L157" s="87"/>
      <c r="M157" s="102">
        <v>37980.720000000001</v>
      </c>
      <c r="N157" s="95">
        <v>106156.53000000006</v>
      </c>
      <c r="O157" s="96">
        <v>0</v>
      </c>
      <c r="P157" s="90"/>
    </row>
    <row r="158" spans="1:16" ht="15.75" customHeight="1">
      <c r="A158" s="103">
        <v>3000</v>
      </c>
      <c r="B158" s="87" t="s">
        <v>385</v>
      </c>
      <c r="C158" s="91">
        <v>47416</v>
      </c>
      <c r="D158" s="64" t="s">
        <v>1787</v>
      </c>
      <c r="E158" s="104">
        <v>18990.36</v>
      </c>
      <c r="F158" s="103">
        <v>4.5</v>
      </c>
      <c r="G158" s="99">
        <v>45413</v>
      </c>
      <c r="H158" s="87" t="s">
        <v>230</v>
      </c>
      <c r="I158" s="87"/>
      <c r="J158" s="87"/>
      <c r="K158" s="135" t="s">
        <v>1788</v>
      </c>
      <c r="L158" s="87"/>
      <c r="M158" s="102">
        <v>18990.36</v>
      </c>
      <c r="N158" s="95">
        <v>51689.499999999942</v>
      </c>
      <c r="O158" s="96">
        <v>0</v>
      </c>
      <c r="P158" s="90"/>
    </row>
    <row r="159" spans="1:16" ht="15.75" customHeight="1">
      <c r="A159" s="148">
        <v>1580</v>
      </c>
      <c r="B159" s="149" t="s">
        <v>388</v>
      </c>
      <c r="C159" s="148">
        <v>1725842</v>
      </c>
      <c r="D159" s="149" t="s">
        <v>1789</v>
      </c>
      <c r="E159" s="150">
        <v>319120.3</v>
      </c>
      <c r="F159" s="148">
        <v>0</v>
      </c>
      <c r="G159" s="151">
        <v>45413</v>
      </c>
      <c r="H159" s="149" t="s">
        <v>229</v>
      </c>
      <c r="I159" s="100">
        <v>457325.31</v>
      </c>
      <c r="J159" s="152" t="s">
        <v>1790</v>
      </c>
      <c r="K159" s="149" t="s">
        <v>1791</v>
      </c>
      <c r="L159" s="153"/>
      <c r="M159" s="154">
        <v>457325.31</v>
      </c>
      <c r="N159" s="95">
        <v>0</v>
      </c>
      <c r="O159" s="154">
        <v>0</v>
      </c>
      <c r="P159" s="155" t="s">
        <v>1792</v>
      </c>
    </row>
    <row r="160" spans="1:16" ht="15.75" customHeight="1">
      <c r="A160" s="103">
        <v>2730</v>
      </c>
      <c r="B160" s="87" t="s">
        <v>389</v>
      </c>
      <c r="C160" s="91">
        <v>39614</v>
      </c>
      <c r="D160" s="64" t="s">
        <v>1793</v>
      </c>
      <c r="E160" s="104">
        <v>120272.9</v>
      </c>
      <c r="F160" s="103">
        <v>11</v>
      </c>
      <c r="G160" s="114">
        <v>45441</v>
      </c>
      <c r="H160" s="87" t="s">
        <v>230</v>
      </c>
      <c r="I160" s="87"/>
      <c r="J160" s="87"/>
      <c r="K160" s="87"/>
      <c r="L160" s="87"/>
      <c r="M160" s="102">
        <v>120272.9</v>
      </c>
      <c r="N160" s="95">
        <v>114321.42000000013</v>
      </c>
      <c r="O160" s="96">
        <v>5951.479999999865</v>
      </c>
      <c r="P160" s="90"/>
    </row>
    <row r="161" spans="1:16" ht="15.75" customHeight="1">
      <c r="A161" s="156">
        <v>2190</v>
      </c>
      <c r="B161" s="157" t="s">
        <v>397</v>
      </c>
      <c r="C161" s="158">
        <v>1505676</v>
      </c>
      <c r="D161" s="159" t="s">
        <v>1794</v>
      </c>
      <c r="E161" s="160" t="s">
        <v>1598</v>
      </c>
      <c r="F161" s="156" t="s">
        <v>1598</v>
      </c>
      <c r="G161" s="157" t="s">
        <v>1599</v>
      </c>
      <c r="H161" s="157" t="s">
        <v>1588</v>
      </c>
      <c r="I161" s="157"/>
      <c r="J161" s="157"/>
      <c r="K161" s="157" t="s">
        <v>1600</v>
      </c>
      <c r="L161" s="138"/>
      <c r="M161" s="142" t="s">
        <v>1598</v>
      </c>
      <c r="N161" s="95">
        <v>0</v>
      </c>
      <c r="O161" s="161">
        <v>0</v>
      </c>
      <c r="P161" s="117" t="s">
        <v>1795</v>
      </c>
    </row>
    <row r="162" spans="1:16" ht="15.75" customHeight="1">
      <c r="A162" s="103">
        <v>1340</v>
      </c>
      <c r="B162" s="87" t="s">
        <v>398</v>
      </c>
      <c r="C162" s="91">
        <v>46255</v>
      </c>
      <c r="D162" s="64" t="s">
        <v>1157</v>
      </c>
      <c r="E162" s="104">
        <v>123802.68</v>
      </c>
      <c r="F162" s="103">
        <v>10.5</v>
      </c>
      <c r="G162" s="99">
        <v>45413</v>
      </c>
      <c r="H162" s="87" t="s">
        <v>230</v>
      </c>
      <c r="I162" s="87"/>
      <c r="J162" s="87"/>
      <c r="K162" s="87"/>
      <c r="L162" s="87"/>
      <c r="M162" s="102">
        <v>123802.68</v>
      </c>
      <c r="N162" s="95">
        <v>153233.82999999926</v>
      </c>
      <c r="O162" s="96">
        <v>0</v>
      </c>
      <c r="P162" s="90"/>
    </row>
    <row r="163" spans="1:16" ht="15.75" customHeight="1">
      <c r="A163" s="91">
        <v>70</v>
      </c>
      <c r="B163" s="64" t="s">
        <v>399</v>
      </c>
      <c r="C163" s="91">
        <v>1528191</v>
      </c>
      <c r="D163" s="64" t="s">
        <v>1796</v>
      </c>
      <c r="E163" s="98">
        <v>124120</v>
      </c>
      <c r="F163" s="91">
        <v>0</v>
      </c>
      <c r="G163" s="99">
        <v>45413</v>
      </c>
      <c r="H163" s="64" t="s">
        <v>229</v>
      </c>
      <c r="I163" s="105">
        <v>120583</v>
      </c>
      <c r="J163" s="106" t="s">
        <v>1797</v>
      </c>
      <c r="K163" s="64" t="s">
        <v>1798</v>
      </c>
      <c r="L163" s="87"/>
      <c r="M163" s="94">
        <v>120583</v>
      </c>
      <c r="N163" s="95">
        <v>6942.4400000000014</v>
      </c>
      <c r="O163" s="96">
        <v>113640.56</v>
      </c>
      <c r="P163" s="162" t="s">
        <v>1799</v>
      </c>
    </row>
    <row r="164" spans="1:16" ht="15.75" customHeight="1">
      <c r="A164" s="103">
        <v>70</v>
      </c>
      <c r="B164" s="87" t="s">
        <v>399</v>
      </c>
      <c r="C164" s="91">
        <v>47171</v>
      </c>
      <c r="D164" s="64" t="s">
        <v>1800</v>
      </c>
      <c r="E164" s="104">
        <v>68480</v>
      </c>
      <c r="F164" s="103">
        <v>0</v>
      </c>
      <c r="G164" s="99">
        <v>45413</v>
      </c>
      <c r="H164" s="87" t="s">
        <v>230</v>
      </c>
      <c r="I164" s="87"/>
      <c r="J164" s="87"/>
      <c r="K164" s="87"/>
      <c r="L164" s="87"/>
      <c r="M164" s="102">
        <v>68480</v>
      </c>
      <c r="N164" s="95">
        <v>135005.18999999992</v>
      </c>
      <c r="O164" s="107">
        <v>0</v>
      </c>
      <c r="P164" s="162" t="s">
        <v>1799</v>
      </c>
    </row>
    <row r="165" spans="1:16" ht="15.75" customHeight="1">
      <c r="A165" s="91">
        <v>990</v>
      </c>
      <c r="B165" s="64" t="s">
        <v>400</v>
      </c>
      <c r="C165" s="91">
        <v>1607629</v>
      </c>
      <c r="D165" s="64" t="s">
        <v>1629</v>
      </c>
      <c r="E165" s="98">
        <v>78554.14</v>
      </c>
      <c r="F165" s="91">
        <v>16</v>
      </c>
      <c r="G165" s="99">
        <v>45407</v>
      </c>
      <c r="H165" s="64" t="s">
        <v>229</v>
      </c>
      <c r="I165" s="92">
        <v>68729.600000000006</v>
      </c>
      <c r="J165" s="106" t="s">
        <v>1801</v>
      </c>
      <c r="K165" s="87"/>
      <c r="L165" s="87"/>
      <c r="M165" s="102">
        <v>68729.600000000006</v>
      </c>
      <c r="N165" s="95">
        <v>146549.79999999993</v>
      </c>
      <c r="O165" s="107">
        <v>0</v>
      </c>
      <c r="P165" s="90"/>
    </row>
    <row r="166" spans="1:16" ht="15.75" customHeight="1">
      <c r="A166" s="103">
        <v>3210</v>
      </c>
      <c r="B166" s="87" t="s">
        <v>405</v>
      </c>
      <c r="C166" s="91">
        <v>1511404</v>
      </c>
      <c r="D166" s="64" t="s">
        <v>1802</v>
      </c>
      <c r="E166" s="104">
        <v>20540</v>
      </c>
      <c r="F166" s="103">
        <v>2</v>
      </c>
      <c r="G166" s="114">
        <v>45441</v>
      </c>
      <c r="H166" s="87" t="s">
        <v>230</v>
      </c>
      <c r="I166" s="87"/>
      <c r="J166" s="87"/>
      <c r="K166" s="87"/>
      <c r="L166" s="87"/>
      <c r="M166" s="102">
        <v>20540</v>
      </c>
      <c r="N166" s="95">
        <v>80546.319999999876</v>
      </c>
      <c r="O166" s="107">
        <v>0</v>
      </c>
      <c r="P166" s="90"/>
    </row>
    <row r="167" spans="1:16" ht="15.75" customHeight="1">
      <c r="A167" s="103"/>
      <c r="B167" s="87"/>
      <c r="C167" s="91">
        <v>82882</v>
      </c>
      <c r="D167" s="64"/>
      <c r="E167" s="104"/>
      <c r="F167" s="103"/>
      <c r="G167" s="87"/>
      <c r="H167" s="87"/>
      <c r="I167" s="87"/>
      <c r="J167" s="87"/>
      <c r="K167" s="108"/>
      <c r="L167" s="87"/>
      <c r="M167" s="102"/>
      <c r="N167" s="95">
        <v>190839.73000000097</v>
      </c>
      <c r="O167" s="163"/>
      <c r="P167" s="125" t="s">
        <v>1803</v>
      </c>
    </row>
    <row r="168" spans="1:16" ht="15.75" customHeight="1">
      <c r="A168" s="103"/>
      <c r="B168" s="87"/>
      <c r="C168" s="91">
        <v>822885</v>
      </c>
      <c r="D168" s="64"/>
      <c r="E168" s="104"/>
      <c r="F168" s="103"/>
      <c r="G168" s="87"/>
      <c r="H168" s="87"/>
      <c r="I168" s="87"/>
      <c r="J168" s="87"/>
      <c r="K168" s="108"/>
      <c r="L168" s="87"/>
      <c r="M168" s="102"/>
      <c r="N168" s="95">
        <v>0</v>
      </c>
      <c r="O168" s="163"/>
      <c r="P168" s="117" t="s">
        <v>1804</v>
      </c>
    </row>
    <row r="169" spans="1:16" ht="15.75" customHeight="1">
      <c r="A169" s="103"/>
      <c r="B169" s="87"/>
      <c r="C169" s="91">
        <v>100573</v>
      </c>
      <c r="D169" s="64"/>
      <c r="E169" s="104"/>
      <c r="F169" s="103"/>
      <c r="G169" s="87"/>
      <c r="H169" s="87"/>
      <c r="I169" s="87"/>
      <c r="J169" s="87"/>
      <c r="K169" s="108"/>
      <c r="L169" s="87"/>
      <c r="M169" s="102"/>
      <c r="N169" s="95">
        <v>103845.25999999967</v>
      </c>
      <c r="O169" s="163"/>
      <c r="P169" s="117" t="s">
        <v>1805</v>
      </c>
    </row>
    <row r="170" spans="1:16" ht="15.75" customHeight="1">
      <c r="A170" s="164">
        <v>1540</v>
      </c>
      <c r="B170" s="164"/>
      <c r="C170" s="164">
        <v>1774237</v>
      </c>
      <c r="D170" s="164"/>
      <c r="E170" s="115">
        <v>284976.38</v>
      </c>
      <c r="F170" s="164"/>
      <c r="G170" s="164"/>
      <c r="H170" s="164"/>
      <c r="I170" s="164"/>
      <c r="J170" s="164"/>
      <c r="K170" s="164"/>
      <c r="L170" s="164"/>
      <c r="M170" s="165">
        <v>284976.38</v>
      </c>
      <c r="N170" s="95">
        <v>152185.22999999978</v>
      </c>
      <c r="O170" s="166">
        <v>132791.15000000023</v>
      </c>
      <c r="P170" s="90"/>
    </row>
    <row r="171" spans="1:16" ht="15.75" customHeight="1">
      <c r="A171" s="87">
        <v>510</v>
      </c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90"/>
      <c r="N171" s="95"/>
      <c r="O171" s="96">
        <v>0</v>
      </c>
      <c r="P171" s="127" t="s">
        <v>1806</v>
      </c>
    </row>
    <row r="172" spans="1:16" ht="15.75" customHeight="1">
      <c r="A172" s="87">
        <v>3130</v>
      </c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90"/>
      <c r="N172" s="95"/>
      <c r="O172" s="34">
        <v>0</v>
      </c>
      <c r="P172" s="167" t="s">
        <v>1807</v>
      </c>
    </row>
    <row r="173" spans="1:16" ht="15.75" customHeight="1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90"/>
      <c r="N173" s="95"/>
      <c r="O173" s="34"/>
      <c r="P173" s="90"/>
    </row>
    <row r="174" spans="1:16" ht="15.75" customHeight="1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90"/>
      <c r="N174" s="95"/>
      <c r="O174" s="34"/>
      <c r="P174" s="90"/>
    </row>
    <row r="175" spans="1:16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68">
        <v>18090182.039999999</v>
      </c>
      <c r="N175" s="168">
        <v>20719455.419999998</v>
      </c>
      <c r="O175" s="168">
        <v>4308914.2500000065</v>
      </c>
      <c r="P175" s="90"/>
    </row>
  </sheetData>
  <autoFilter ref="A1:P172" xr:uid="{00000000-0009-0000-0000-00000A000000}"/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80"/>
  <sheetViews>
    <sheetView workbookViewId="0"/>
  </sheetViews>
  <sheetFormatPr defaultColWidth="11.25" defaultRowHeight="15" customHeight="1"/>
  <cols>
    <col min="1" max="1" width="8.58203125" customWidth="1"/>
    <col min="2" max="2" width="13.4140625" customWidth="1"/>
    <col min="3" max="3" width="24.75" customWidth="1"/>
    <col min="4" max="4" width="14.08203125" customWidth="1"/>
    <col min="5" max="5" width="12.6640625" customWidth="1"/>
    <col min="6" max="6" width="14.08203125" customWidth="1"/>
    <col min="7" max="7" width="9.33203125" customWidth="1"/>
    <col min="8" max="8" width="8.58203125" customWidth="1"/>
    <col min="9" max="9" width="11.75" customWidth="1"/>
    <col min="10" max="10" width="8.58203125" customWidth="1"/>
    <col min="11" max="11" width="12.75" customWidth="1"/>
    <col min="12" max="12" width="8.75" customWidth="1"/>
    <col min="13" max="13" width="12.6640625" customWidth="1"/>
    <col min="14" max="15" width="8.58203125" customWidth="1"/>
    <col min="16" max="16" width="14.75" customWidth="1"/>
    <col min="17" max="26" width="8.58203125" customWidth="1"/>
  </cols>
  <sheetData>
    <row r="1" spans="1:17" ht="15.75" customHeight="1">
      <c r="A1" s="169" t="s">
        <v>9</v>
      </c>
      <c r="B1" s="170" t="s">
        <v>561</v>
      </c>
      <c r="C1" s="169" t="s">
        <v>1808</v>
      </c>
      <c r="D1" s="170" t="s">
        <v>1809</v>
      </c>
      <c r="E1" s="170" t="s">
        <v>1810</v>
      </c>
      <c r="F1" s="170" t="s">
        <v>1811</v>
      </c>
      <c r="G1" s="171" t="s">
        <v>1812</v>
      </c>
      <c r="H1" s="171" t="s">
        <v>1813</v>
      </c>
      <c r="I1" s="171" t="s">
        <v>1814</v>
      </c>
      <c r="J1" s="171" t="s">
        <v>1815</v>
      </c>
      <c r="K1" s="171" t="s">
        <v>1816</v>
      </c>
      <c r="L1" s="171" t="s">
        <v>1817</v>
      </c>
      <c r="M1" s="172" t="s">
        <v>1818</v>
      </c>
      <c r="N1" s="172" t="s">
        <v>1819</v>
      </c>
      <c r="O1" s="172" t="s">
        <v>1820</v>
      </c>
      <c r="P1" s="172" t="s">
        <v>563</v>
      </c>
    </row>
    <row r="2" spans="1:17" ht="15.75" customHeight="1">
      <c r="A2" s="173">
        <v>10</v>
      </c>
      <c r="B2" s="174" t="s">
        <v>334</v>
      </c>
      <c r="C2" s="175" t="s">
        <v>1821</v>
      </c>
      <c r="D2" s="176">
        <v>2285073.36</v>
      </c>
      <c r="E2" s="176">
        <v>651083.55000000005</v>
      </c>
      <c r="F2" s="176">
        <v>1633989.81</v>
      </c>
      <c r="G2" s="175" t="s">
        <v>230</v>
      </c>
      <c r="H2" s="177" t="s">
        <v>230</v>
      </c>
      <c r="I2" s="176">
        <v>40255</v>
      </c>
      <c r="J2" s="178">
        <v>4.5</v>
      </c>
      <c r="K2" s="176">
        <v>40255</v>
      </c>
      <c r="L2" s="178">
        <v>4.5</v>
      </c>
      <c r="M2" s="176">
        <v>1593734.81</v>
      </c>
      <c r="N2" s="179" t="s">
        <v>1822</v>
      </c>
      <c r="O2" s="179" t="s">
        <v>1823</v>
      </c>
      <c r="P2" s="180" t="s">
        <v>1824</v>
      </c>
    </row>
    <row r="3" spans="1:17" ht="15.75" customHeight="1">
      <c r="A3" s="173">
        <v>20</v>
      </c>
      <c r="B3" s="174" t="s">
        <v>235</v>
      </c>
      <c r="C3" s="175" t="s">
        <v>1825</v>
      </c>
      <c r="D3" s="176">
        <v>3140428.01</v>
      </c>
      <c r="E3" s="176">
        <v>858702.92</v>
      </c>
      <c r="F3" s="176">
        <v>2281725.09</v>
      </c>
      <c r="G3" s="175" t="s">
        <v>230</v>
      </c>
      <c r="H3" s="177" t="s">
        <v>230</v>
      </c>
      <c r="I3" s="176">
        <v>170992.8</v>
      </c>
      <c r="J3" s="178">
        <v>48</v>
      </c>
      <c r="K3" s="176">
        <v>170992.8</v>
      </c>
      <c r="L3" s="178">
        <v>48</v>
      </c>
      <c r="M3" s="176">
        <v>2110732.29</v>
      </c>
      <c r="N3" s="179" t="s">
        <v>1822</v>
      </c>
      <c r="O3" s="179" t="s">
        <v>1823</v>
      </c>
      <c r="P3" s="181" t="s">
        <v>1826</v>
      </c>
    </row>
    <row r="4" spans="1:17" ht="15.75" customHeight="1">
      <c r="A4" s="173">
        <v>30</v>
      </c>
      <c r="B4" s="174" t="s">
        <v>237</v>
      </c>
      <c r="C4" s="175" t="s">
        <v>1827</v>
      </c>
      <c r="D4" s="176">
        <v>2697102.86</v>
      </c>
      <c r="E4" s="176">
        <v>866741.6</v>
      </c>
      <c r="F4" s="176">
        <v>1830361.26</v>
      </c>
      <c r="G4" s="175" t="s">
        <v>230</v>
      </c>
      <c r="H4" s="177" t="s">
        <v>230</v>
      </c>
      <c r="I4" s="176">
        <v>111163</v>
      </c>
      <c r="J4" s="178">
        <v>26</v>
      </c>
      <c r="K4" s="176">
        <v>111163</v>
      </c>
      <c r="L4" s="178">
        <v>26</v>
      </c>
      <c r="M4" s="176">
        <v>1719198.26</v>
      </c>
      <c r="N4" s="179" t="s">
        <v>1822</v>
      </c>
      <c r="O4" s="179" t="s">
        <v>1823</v>
      </c>
      <c r="P4" s="182" t="s">
        <v>1828</v>
      </c>
    </row>
    <row r="5" spans="1:17" ht="15.75" customHeight="1">
      <c r="A5" s="173">
        <v>40</v>
      </c>
      <c r="B5" s="174" t="s">
        <v>374</v>
      </c>
      <c r="C5" s="183" t="s">
        <v>1829</v>
      </c>
      <c r="D5" s="176">
        <v>2418520.92</v>
      </c>
      <c r="E5" s="176">
        <v>374866.4</v>
      </c>
      <c r="F5" s="176">
        <v>2043654.52</v>
      </c>
      <c r="G5" s="181" t="s">
        <v>230</v>
      </c>
      <c r="H5" s="184" t="s">
        <v>230</v>
      </c>
      <c r="I5" s="176">
        <v>98742.66</v>
      </c>
      <c r="J5" s="178">
        <v>19</v>
      </c>
      <c r="K5" s="176">
        <v>98742.66</v>
      </c>
      <c r="L5" s="178">
        <v>19</v>
      </c>
      <c r="M5" s="176">
        <v>1944911.86</v>
      </c>
      <c r="N5" s="179" t="s">
        <v>1822</v>
      </c>
      <c r="O5" s="179" t="s">
        <v>1823</v>
      </c>
      <c r="P5" s="180" t="s">
        <v>1830</v>
      </c>
    </row>
    <row r="6" spans="1:17" ht="15.75" customHeight="1">
      <c r="A6" s="173">
        <v>50</v>
      </c>
      <c r="B6" s="174" t="s">
        <v>249</v>
      </c>
      <c r="C6" s="175" t="s">
        <v>1831</v>
      </c>
      <c r="D6" s="176">
        <v>124280.96000000001</v>
      </c>
      <c r="E6" s="176">
        <v>22867.64</v>
      </c>
      <c r="F6" s="176">
        <v>101413.32</v>
      </c>
      <c r="G6" s="175" t="s">
        <v>230</v>
      </c>
      <c r="H6" s="185" t="s">
        <v>229</v>
      </c>
      <c r="I6" s="176">
        <v>0</v>
      </c>
      <c r="J6" s="178">
        <v>0</v>
      </c>
      <c r="K6" s="176">
        <v>0</v>
      </c>
      <c r="L6" s="186">
        <v>0</v>
      </c>
      <c r="M6" s="176">
        <v>101413.32</v>
      </c>
      <c r="N6" s="187" t="s">
        <v>1832</v>
      </c>
      <c r="O6" s="175"/>
      <c r="P6" s="188" t="s">
        <v>1833</v>
      </c>
      <c r="Q6" s="57" t="s">
        <v>1834</v>
      </c>
    </row>
    <row r="7" spans="1:17" ht="15.75" customHeight="1">
      <c r="A7" s="173">
        <v>60</v>
      </c>
      <c r="B7" s="174" t="s">
        <v>383</v>
      </c>
      <c r="C7" s="175" t="s">
        <v>1835</v>
      </c>
      <c r="D7" s="176">
        <v>123342.07</v>
      </c>
      <c r="E7" s="176">
        <v>22702.01</v>
      </c>
      <c r="F7" s="176">
        <v>100640.06</v>
      </c>
      <c r="G7" s="175" t="s">
        <v>230</v>
      </c>
      <c r="H7" s="175" t="s">
        <v>229</v>
      </c>
      <c r="I7" s="175"/>
      <c r="J7" s="175"/>
      <c r="K7" s="175"/>
      <c r="L7" s="175"/>
      <c r="M7" s="176">
        <v>100640.06</v>
      </c>
      <c r="N7" s="189" t="s">
        <v>1836</v>
      </c>
      <c r="O7" s="181" t="s">
        <v>1619</v>
      </c>
      <c r="P7" s="175"/>
    </row>
    <row r="8" spans="1:17" ht="15.75" customHeight="1">
      <c r="A8" s="173">
        <v>70</v>
      </c>
      <c r="B8" s="174" t="s">
        <v>399</v>
      </c>
      <c r="C8" s="175" t="s">
        <v>1837</v>
      </c>
      <c r="D8" s="176">
        <v>3912414.22</v>
      </c>
      <c r="E8" s="176">
        <v>719542.8</v>
      </c>
      <c r="F8" s="176">
        <v>3192871.42</v>
      </c>
      <c r="G8" s="175" t="s">
        <v>230</v>
      </c>
      <c r="H8" s="177" t="s">
        <v>230</v>
      </c>
      <c r="I8" s="176">
        <v>37</v>
      </c>
      <c r="J8" s="178">
        <v>0</v>
      </c>
      <c r="K8" s="190">
        <v>192600</v>
      </c>
      <c r="L8" s="186">
        <v>0</v>
      </c>
      <c r="M8" s="176">
        <v>3192834.42</v>
      </c>
      <c r="N8" s="179" t="s">
        <v>1822</v>
      </c>
      <c r="O8" s="179" t="s">
        <v>1823</v>
      </c>
      <c r="P8" s="191" t="s">
        <v>1838</v>
      </c>
    </row>
    <row r="9" spans="1:17" ht="15.75" customHeight="1">
      <c r="A9" s="173">
        <v>100</v>
      </c>
      <c r="B9" s="174" t="s">
        <v>241</v>
      </c>
      <c r="C9" s="175" t="s">
        <v>1839</v>
      </c>
      <c r="D9" s="176">
        <v>859753.81</v>
      </c>
      <c r="E9" s="176">
        <v>257556.36</v>
      </c>
      <c r="F9" s="176">
        <v>602197.44999999995</v>
      </c>
      <c r="G9" s="192" t="s">
        <v>229</v>
      </c>
      <c r="H9" s="177" t="s">
        <v>230</v>
      </c>
      <c r="I9" s="176">
        <v>257556.36</v>
      </c>
      <c r="J9" s="186">
        <v>74</v>
      </c>
      <c r="K9" s="181" t="s">
        <v>1598</v>
      </c>
      <c r="L9" s="181" t="s">
        <v>1598</v>
      </c>
      <c r="M9" s="176">
        <v>602197.44999999995</v>
      </c>
      <c r="N9" s="187" t="s">
        <v>1832</v>
      </c>
      <c r="O9" s="175"/>
      <c r="P9" s="188" t="s">
        <v>1840</v>
      </c>
    </row>
    <row r="10" spans="1:17" ht="15.75" customHeight="1">
      <c r="A10" s="173">
        <v>110</v>
      </c>
      <c r="B10" s="174" t="s">
        <v>372</v>
      </c>
      <c r="C10" s="175" t="s">
        <v>1841</v>
      </c>
      <c r="D10" s="176">
        <v>47105.13</v>
      </c>
      <c r="E10" s="176">
        <v>13458.57</v>
      </c>
      <c r="F10" s="176">
        <v>33646.559999999998</v>
      </c>
      <c r="G10" s="175" t="s">
        <v>230</v>
      </c>
      <c r="H10" s="175" t="s">
        <v>229</v>
      </c>
      <c r="I10" s="175"/>
      <c r="J10" s="175"/>
      <c r="K10" s="175"/>
      <c r="L10" s="175"/>
      <c r="M10" s="176">
        <v>33646.559999999998</v>
      </c>
      <c r="N10" s="189" t="s">
        <v>1836</v>
      </c>
      <c r="O10" s="181" t="s">
        <v>1619</v>
      </c>
      <c r="P10" s="175"/>
    </row>
    <row r="11" spans="1:17" ht="15.75" customHeight="1">
      <c r="A11" s="173">
        <v>120</v>
      </c>
      <c r="B11" s="174" t="s">
        <v>292</v>
      </c>
      <c r="C11" s="175" t="s">
        <v>1842</v>
      </c>
      <c r="D11" s="176">
        <v>835081.86</v>
      </c>
      <c r="E11" s="176">
        <v>389108.38</v>
      </c>
      <c r="F11" s="176">
        <v>445973.48</v>
      </c>
      <c r="G11" s="181" t="s">
        <v>230</v>
      </c>
      <c r="H11" s="181" t="s">
        <v>229</v>
      </c>
      <c r="I11" s="175"/>
      <c r="J11" s="175"/>
      <c r="K11" s="175"/>
      <c r="L11" s="175"/>
      <c r="M11" s="176">
        <v>445973.48</v>
      </c>
      <c r="N11" s="189" t="s">
        <v>1836</v>
      </c>
      <c r="O11" s="181" t="s">
        <v>1619</v>
      </c>
      <c r="P11" s="175"/>
    </row>
    <row r="12" spans="1:17" ht="15.75" customHeight="1">
      <c r="A12" s="173">
        <v>123</v>
      </c>
      <c r="B12" s="174" t="s">
        <v>375</v>
      </c>
      <c r="C12" s="183" t="s">
        <v>1843</v>
      </c>
      <c r="D12" s="176">
        <v>641335.65</v>
      </c>
      <c r="E12" s="176">
        <v>196372.99</v>
      </c>
      <c r="F12" s="176">
        <v>444962.66</v>
      </c>
      <c r="G12" s="175" t="s">
        <v>230</v>
      </c>
      <c r="H12" s="177" t="s">
        <v>230</v>
      </c>
      <c r="I12" s="176">
        <v>146030</v>
      </c>
      <c r="J12" s="178">
        <v>13</v>
      </c>
      <c r="K12" s="176">
        <v>146060</v>
      </c>
      <c r="L12" s="178">
        <v>13</v>
      </c>
      <c r="M12" s="176">
        <v>298932.65999999997</v>
      </c>
      <c r="N12" s="189" t="s">
        <v>1836</v>
      </c>
      <c r="O12" s="189" t="s">
        <v>1844</v>
      </c>
      <c r="P12" s="175"/>
    </row>
    <row r="13" spans="1:17" ht="15.75" customHeight="1">
      <c r="A13" s="173">
        <v>130</v>
      </c>
      <c r="B13" s="174" t="s">
        <v>263</v>
      </c>
      <c r="C13" s="175" t="s">
        <v>1845</v>
      </c>
      <c r="D13" s="176">
        <v>3872945.14</v>
      </c>
      <c r="E13" s="176">
        <v>1359617.34</v>
      </c>
      <c r="F13" s="176">
        <v>2513327.7999999998</v>
      </c>
      <c r="G13" s="175" t="s">
        <v>230</v>
      </c>
      <c r="H13" s="175" t="s">
        <v>229</v>
      </c>
      <c r="I13" s="175"/>
      <c r="J13" s="175"/>
      <c r="K13" s="175"/>
      <c r="L13" s="175"/>
      <c r="M13" s="176">
        <v>2513327.7999999998</v>
      </c>
      <c r="N13" s="189" t="s">
        <v>1836</v>
      </c>
      <c r="O13" s="181" t="s">
        <v>1619</v>
      </c>
      <c r="P13" s="175"/>
    </row>
    <row r="14" spans="1:17" ht="15.75" customHeight="1">
      <c r="A14" s="173">
        <v>140</v>
      </c>
      <c r="B14" s="174" t="s">
        <v>331</v>
      </c>
      <c r="C14" s="175" t="s">
        <v>1846</v>
      </c>
      <c r="D14" s="176">
        <v>864899.49</v>
      </c>
      <c r="E14" s="176">
        <v>205940.03</v>
      </c>
      <c r="F14" s="176">
        <v>658959.46</v>
      </c>
      <c r="G14" s="175" t="s">
        <v>230</v>
      </c>
      <c r="H14" s="177" t="s">
        <v>230</v>
      </c>
      <c r="I14" s="176">
        <v>73223.12</v>
      </c>
      <c r="J14" s="178">
        <v>8</v>
      </c>
      <c r="K14" s="176">
        <v>73223.12</v>
      </c>
      <c r="L14" s="178">
        <v>8</v>
      </c>
      <c r="M14" s="176">
        <v>585736.34</v>
      </c>
      <c r="N14" s="189" t="s">
        <v>1836</v>
      </c>
      <c r="O14" s="189" t="s">
        <v>1844</v>
      </c>
      <c r="P14" s="175"/>
    </row>
    <row r="15" spans="1:17" ht="15.75" customHeight="1">
      <c r="A15" s="173">
        <v>170</v>
      </c>
      <c r="B15" s="174" t="s">
        <v>275</v>
      </c>
      <c r="C15" s="175" t="s">
        <v>1847</v>
      </c>
      <c r="D15" s="176">
        <v>40164.22</v>
      </c>
      <c r="E15" s="176">
        <v>0</v>
      </c>
      <c r="F15" s="176">
        <v>40164.22</v>
      </c>
      <c r="G15" s="175" t="s">
        <v>230</v>
      </c>
      <c r="H15" s="175" t="s">
        <v>229</v>
      </c>
      <c r="I15" s="175"/>
      <c r="J15" s="175"/>
      <c r="K15" s="175"/>
      <c r="L15" s="175"/>
      <c r="M15" s="176">
        <v>40164.22</v>
      </c>
      <c r="N15" s="189" t="s">
        <v>1836</v>
      </c>
      <c r="O15" s="181" t="s">
        <v>1619</v>
      </c>
      <c r="P15" s="175"/>
    </row>
    <row r="16" spans="1:17" ht="15.75" customHeight="1">
      <c r="A16" s="173">
        <v>180</v>
      </c>
      <c r="B16" s="174" t="s">
        <v>247</v>
      </c>
      <c r="C16" s="175" t="s">
        <v>1848</v>
      </c>
      <c r="D16" s="176">
        <v>9722017.8100000005</v>
      </c>
      <c r="E16" s="176">
        <v>2558801.44</v>
      </c>
      <c r="F16" s="176">
        <v>7163216.3700000001</v>
      </c>
      <c r="G16" s="175" t="s">
        <v>230</v>
      </c>
      <c r="H16" s="177" t="s">
        <v>230</v>
      </c>
      <c r="I16" s="176">
        <v>1316349</v>
      </c>
      <c r="J16" s="178">
        <v>333</v>
      </c>
      <c r="K16" s="176">
        <v>1316349</v>
      </c>
      <c r="L16" s="178">
        <v>333</v>
      </c>
      <c r="M16" s="176">
        <v>5846867.3700000001</v>
      </c>
      <c r="N16" s="193" t="s">
        <v>1849</v>
      </c>
      <c r="O16" s="187" t="s">
        <v>1850</v>
      </c>
      <c r="P16" s="181" t="s">
        <v>1851</v>
      </c>
    </row>
    <row r="17" spans="1:16" ht="15.75" customHeight="1">
      <c r="A17" s="173">
        <v>190</v>
      </c>
      <c r="B17" s="174" t="s">
        <v>256</v>
      </c>
      <c r="C17" s="175" t="s">
        <v>1852</v>
      </c>
      <c r="D17" s="176">
        <v>91696.47</v>
      </c>
      <c r="E17" s="176">
        <v>30660.17</v>
      </c>
      <c r="F17" s="176">
        <v>61036.3</v>
      </c>
      <c r="G17" s="175" t="s">
        <v>230</v>
      </c>
      <c r="H17" s="175" t="s">
        <v>229</v>
      </c>
      <c r="I17" s="175"/>
      <c r="J17" s="175"/>
      <c r="K17" s="175"/>
      <c r="L17" s="175"/>
      <c r="M17" s="176">
        <v>61036.3</v>
      </c>
      <c r="N17" s="189" t="s">
        <v>1836</v>
      </c>
      <c r="O17" s="181" t="s">
        <v>1619</v>
      </c>
      <c r="P17" s="175"/>
    </row>
    <row r="18" spans="1:16" ht="15.75" customHeight="1">
      <c r="A18" s="173">
        <v>220</v>
      </c>
      <c r="B18" s="174" t="s">
        <v>242</v>
      </c>
      <c r="C18" s="175" t="s">
        <v>1853</v>
      </c>
      <c r="D18" s="176">
        <v>367788.72</v>
      </c>
      <c r="E18" s="176">
        <v>91958.1</v>
      </c>
      <c r="F18" s="176">
        <v>275830.62</v>
      </c>
      <c r="G18" s="175" t="s">
        <v>230</v>
      </c>
      <c r="H18" s="177" t="s">
        <v>230</v>
      </c>
      <c r="I18" s="176">
        <v>275874.3</v>
      </c>
      <c r="J18" s="178">
        <v>28.5</v>
      </c>
      <c r="K18" s="176">
        <v>343421.37</v>
      </c>
      <c r="L18" s="178">
        <v>37.5</v>
      </c>
      <c r="M18" s="194">
        <v>-43.68</v>
      </c>
      <c r="N18" s="189" t="s">
        <v>1836</v>
      </c>
      <c r="O18" s="189" t="s">
        <v>1844</v>
      </c>
      <c r="P18" s="175"/>
    </row>
    <row r="19" spans="1:16" ht="15.75" customHeight="1">
      <c r="A19" s="173">
        <v>230</v>
      </c>
      <c r="B19" s="174" t="s">
        <v>391</v>
      </c>
      <c r="C19" s="175" t="s">
        <v>1854</v>
      </c>
      <c r="D19" s="176">
        <v>56011.86</v>
      </c>
      <c r="E19" s="176">
        <v>0</v>
      </c>
      <c r="F19" s="176">
        <v>56011.86</v>
      </c>
      <c r="G19" s="175" t="s">
        <v>230</v>
      </c>
      <c r="H19" s="175" t="s">
        <v>229</v>
      </c>
      <c r="I19" s="175"/>
      <c r="J19" s="175"/>
      <c r="K19" s="175"/>
      <c r="L19" s="175"/>
      <c r="M19" s="176">
        <v>56011.86</v>
      </c>
      <c r="N19" s="189" t="s">
        <v>1836</v>
      </c>
      <c r="O19" s="181" t="s">
        <v>1619</v>
      </c>
      <c r="P19" s="175"/>
    </row>
    <row r="20" spans="1:16" ht="15.75" customHeight="1">
      <c r="A20" s="173">
        <v>240</v>
      </c>
      <c r="B20" s="174" t="s">
        <v>361</v>
      </c>
      <c r="C20" s="175" t="s">
        <v>1855</v>
      </c>
      <c r="D20" s="176">
        <v>67960.679999999993</v>
      </c>
      <c r="E20" s="176">
        <v>15533.82</v>
      </c>
      <c r="F20" s="176">
        <v>52426.86</v>
      </c>
      <c r="G20" s="175" t="s">
        <v>230</v>
      </c>
      <c r="H20" s="175" t="s">
        <v>229</v>
      </c>
      <c r="I20" s="175"/>
      <c r="J20" s="175"/>
      <c r="K20" s="175"/>
      <c r="L20" s="175"/>
      <c r="M20" s="176">
        <v>52426.86</v>
      </c>
      <c r="N20" s="189" t="s">
        <v>1836</v>
      </c>
      <c r="O20" s="181" t="s">
        <v>1619</v>
      </c>
      <c r="P20" s="175"/>
    </row>
    <row r="21" spans="1:16" ht="15.75" customHeight="1">
      <c r="A21" s="173">
        <v>250</v>
      </c>
      <c r="B21" s="174" t="s">
        <v>380</v>
      </c>
      <c r="C21" s="175" t="s">
        <v>1856</v>
      </c>
      <c r="D21" s="176">
        <v>120865.99</v>
      </c>
      <c r="E21" s="176">
        <v>19084.05</v>
      </c>
      <c r="F21" s="176">
        <v>101781.94</v>
      </c>
      <c r="G21" s="175" t="s">
        <v>230</v>
      </c>
      <c r="H21" s="175" t="s">
        <v>229</v>
      </c>
      <c r="I21" s="175"/>
      <c r="J21" s="175"/>
      <c r="K21" s="175"/>
      <c r="L21" s="175"/>
      <c r="M21" s="176">
        <v>101781.94</v>
      </c>
      <c r="N21" s="189" t="s">
        <v>1836</v>
      </c>
      <c r="O21" s="181" t="s">
        <v>1619</v>
      </c>
      <c r="P21" s="175"/>
    </row>
    <row r="22" spans="1:16" ht="15.75" customHeight="1">
      <c r="A22" s="173">
        <v>260</v>
      </c>
      <c r="B22" s="174" t="s">
        <v>390</v>
      </c>
      <c r="C22" s="181" t="s">
        <v>1857</v>
      </c>
      <c r="D22" s="176">
        <v>33533.660000000003</v>
      </c>
      <c r="E22" s="176">
        <v>14754.77</v>
      </c>
      <c r="F22" s="176">
        <v>18778.89</v>
      </c>
      <c r="G22" s="181" t="s">
        <v>230</v>
      </c>
      <c r="H22" s="181" t="s">
        <v>229</v>
      </c>
      <c r="I22" s="190">
        <v>0</v>
      </c>
      <c r="J22" s="186">
        <v>0</v>
      </c>
      <c r="K22" s="190">
        <v>0</v>
      </c>
      <c r="L22" s="186">
        <v>0</v>
      </c>
      <c r="M22" s="176">
        <v>18778.89</v>
      </c>
      <c r="N22" s="189" t="s">
        <v>1836</v>
      </c>
      <c r="O22" s="175"/>
      <c r="P22" s="195"/>
    </row>
    <row r="23" spans="1:16" ht="15.75" customHeight="1">
      <c r="A23" s="173">
        <v>270</v>
      </c>
      <c r="B23" s="174" t="s">
        <v>258</v>
      </c>
      <c r="C23" s="175" t="s">
        <v>1858</v>
      </c>
      <c r="D23" s="176">
        <v>9425.8799999999992</v>
      </c>
      <c r="E23" s="176">
        <v>3204.79</v>
      </c>
      <c r="F23" s="176">
        <v>6221.09</v>
      </c>
      <c r="G23" s="175" t="s">
        <v>230</v>
      </c>
      <c r="H23" s="175" t="s">
        <v>229</v>
      </c>
      <c r="I23" s="175"/>
      <c r="J23" s="175"/>
      <c r="K23" s="175"/>
      <c r="L23" s="175"/>
      <c r="M23" s="176">
        <v>6221.09</v>
      </c>
      <c r="N23" s="189" t="s">
        <v>1836</v>
      </c>
      <c r="O23" s="181" t="s">
        <v>1619</v>
      </c>
      <c r="P23" s="175"/>
    </row>
    <row r="24" spans="1:16" ht="15.75" customHeight="1">
      <c r="A24" s="173">
        <v>290</v>
      </c>
      <c r="B24" s="174" t="s">
        <v>327</v>
      </c>
      <c r="C24" s="175" t="s">
        <v>1859</v>
      </c>
      <c r="D24" s="176">
        <v>256829.07</v>
      </c>
      <c r="E24" s="176">
        <v>64343.79</v>
      </c>
      <c r="F24" s="176">
        <v>192485.28</v>
      </c>
      <c r="G24" s="175" t="s">
        <v>230</v>
      </c>
      <c r="H24" s="175" t="s">
        <v>229</v>
      </c>
      <c r="I24" s="175"/>
      <c r="J24" s="175"/>
      <c r="K24" s="175"/>
      <c r="L24" s="175"/>
      <c r="M24" s="176">
        <v>192485.28</v>
      </c>
      <c r="N24" s="189" t="s">
        <v>1836</v>
      </c>
      <c r="O24" s="181" t="s">
        <v>1619</v>
      </c>
      <c r="P24" s="175"/>
    </row>
    <row r="25" spans="1:16" ht="15.75" customHeight="1">
      <c r="A25" s="173">
        <v>310</v>
      </c>
      <c r="B25" s="174" t="s">
        <v>335</v>
      </c>
      <c r="C25" s="175" t="s">
        <v>1860</v>
      </c>
      <c r="D25" s="176">
        <v>73232.179999999993</v>
      </c>
      <c r="E25" s="176">
        <v>39944.699999999997</v>
      </c>
      <c r="F25" s="176">
        <v>33287.480000000003</v>
      </c>
      <c r="G25" s="175" t="s">
        <v>230</v>
      </c>
      <c r="H25" s="175" t="s">
        <v>229</v>
      </c>
      <c r="I25" s="175"/>
      <c r="J25" s="175"/>
      <c r="K25" s="175"/>
      <c r="L25" s="175"/>
      <c r="M25" s="176">
        <v>33287.480000000003</v>
      </c>
      <c r="N25" s="189" t="s">
        <v>1836</v>
      </c>
      <c r="O25" s="181" t="s">
        <v>1619</v>
      </c>
      <c r="P25" s="175"/>
    </row>
    <row r="26" spans="1:16" ht="15.75" customHeight="1">
      <c r="A26" s="173">
        <v>470</v>
      </c>
      <c r="B26" s="174" t="s">
        <v>381</v>
      </c>
      <c r="C26" s="175" t="s">
        <v>1861</v>
      </c>
      <c r="D26" s="176">
        <v>2331171.4900000002</v>
      </c>
      <c r="E26" s="176">
        <v>357212.15999999997</v>
      </c>
      <c r="F26" s="176">
        <v>1973959.33</v>
      </c>
      <c r="G26" s="175" t="s">
        <v>230</v>
      </c>
      <c r="H26" s="181" t="s">
        <v>229</v>
      </c>
      <c r="I26" s="175"/>
      <c r="J26" s="175"/>
      <c r="K26" s="175"/>
      <c r="L26" s="175"/>
      <c r="M26" s="176">
        <v>1973959.33</v>
      </c>
      <c r="N26" s="189" t="s">
        <v>1836</v>
      </c>
      <c r="O26" s="181" t="s">
        <v>1619</v>
      </c>
      <c r="P26" s="175"/>
    </row>
    <row r="27" spans="1:16" ht="15.75" customHeight="1">
      <c r="A27" s="173">
        <v>480</v>
      </c>
      <c r="B27" s="174" t="s">
        <v>232</v>
      </c>
      <c r="C27" s="175" t="s">
        <v>1862</v>
      </c>
      <c r="D27" s="176">
        <v>2275035.71</v>
      </c>
      <c r="E27" s="176">
        <v>907000</v>
      </c>
      <c r="F27" s="176">
        <v>1368035.71</v>
      </c>
      <c r="G27" s="175" t="s">
        <v>230</v>
      </c>
      <c r="H27" s="177" t="s">
        <v>230</v>
      </c>
      <c r="I27" s="176">
        <v>425585</v>
      </c>
      <c r="J27" s="186">
        <v>27.5</v>
      </c>
      <c r="K27" s="176">
        <v>425585</v>
      </c>
      <c r="L27" s="178">
        <v>27.5</v>
      </c>
      <c r="M27" s="176">
        <v>942450.71</v>
      </c>
      <c r="N27" s="193" t="s">
        <v>1849</v>
      </c>
      <c r="O27" s="187" t="s">
        <v>1850</v>
      </c>
      <c r="P27" s="181" t="s">
        <v>1863</v>
      </c>
    </row>
    <row r="28" spans="1:16" ht="15.75" customHeight="1">
      <c r="A28" s="173">
        <v>490</v>
      </c>
      <c r="B28" s="174" t="s">
        <v>253</v>
      </c>
      <c r="C28" s="175" t="s">
        <v>1864</v>
      </c>
      <c r="D28" s="176">
        <v>468121.68</v>
      </c>
      <c r="E28" s="176">
        <v>153466.32</v>
      </c>
      <c r="F28" s="176">
        <v>314655.35999999999</v>
      </c>
      <c r="G28" s="175" t="s">
        <v>230</v>
      </c>
      <c r="H28" s="175" t="s">
        <v>229</v>
      </c>
      <c r="I28" s="175"/>
      <c r="J28" s="175"/>
      <c r="K28" s="175"/>
      <c r="L28" s="175"/>
      <c r="M28" s="176">
        <v>314655.35999999999</v>
      </c>
      <c r="N28" s="189" t="s">
        <v>1836</v>
      </c>
      <c r="O28" s="181" t="s">
        <v>1619</v>
      </c>
      <c r="P28" s="175"/>
    </row>
    <row r="29" spans="1:16" ht="15.75" customHeight="1">
      <c r="A29" s="173">
        <v>500</v>
      </c>
      <c r="B29" s="174" t="s">
        <v>370</v>
      </c>
      <c r="C29" s="175" t="s">
        <v>1865</v>
      </c>
      <c r="D29" s="176">
        <v>395722.47</v>
      </c>
      <c r="E29" s="176">
        <v>115457.52</v>
      </c>
      <c r="F29" s="176">
        <v>280264.95</v>
      </c>
      <c r="G29" s="175" t="s">
        <v>230</v>
      </c>
      <c r="H29" s="177" t="s">
        <v>230</v>
      </c>
      <c r="I29" s="176">
        <v>42016</v>
      </c>
      <c r="J29" s="178">
        <v>4.5</v>
      </c>
      <c r="K29" s="176">
        <v>42016</v>
      </c>
      <c r="L29" s="178">
        <v>4.5</v>
      </c>
      <c r="M29" s="176">
        <v>238248.95</v>
      </c>
      <c r="N29" s="189" t="s">
        <v>1836</v>
      </c>
      <c r="O29" s="189" t="s">
        <v>1844</v>
      </c>
      <c r="P29" s="175"/>
    </row>
    <row r="30" spans="1:16" ht="15.75" customHeight="1">
      <c r="A30" s="173">
        <v>510</v>
      </c>
      <c r="B30" s="174" t="s">
        <v>323</v>
      </c>
      <c r="C30" s="175" t="s">
        <v>1866</v>
      </c>
      <c r="D30" s="176">
        <v>87868.98</v>
      </c>
      <c r="E30" s="176">
        <v>17573.75</v>
      </c>
      <c r="F30" s="176">
        <v>70295.23</v>
      </c>
      <c r="G30" s="175" t="s">
        <v>230</v>
      </c>
      <c r="H30" s="196" t="s">
        <v>229</v>
      </c>
      <c r="I30" s="176">
        <v>0</v>
      </c>
      <c r="J30" s="178">
        <v>0</v>
      </c>
      <c r="K30" s="175"/>
      <c r="L30" s="175"/>
      <c r="M30" s="176">
        <v>70295.23</v>
      </c>
      <c r="N30" s="197" t="s">
        <v>1822</v>
      </c>
      <c r="O30" s="198"/>
      <c r="P30" s="199" t="s">
        <v>1867</v>
      </c>
    </row>
    <row r="31" spans="1:16" ht="15.75" customHeight="1">
      <c r="A31" s="173">
        <v>520</v>
      </c>
      <c r="B31" s="174" t="s">
        <v>264</v>
      </c>
      <c r="C31" s="175" t="s">
        <v>1868</v>
      </c>
      <c r="D31" s="176">
        <v>23950.85</v>
      </c>
      <c r="E31" s="176">
        <v>0</v>
      </c>
      <c r="F31" s="176">
        <v>23950.85</v>
      </c>
      <c r="G31" s="175" t="s">
        <v>230</v>
      </c>
      <c r="H31" s="175" t="s">
        <v>229</v>
      </c>
      <c r="I31" s="175"/>
      <c r="J31" s="175"/>
      <c r="K31" s="175"/>
      <c r="L31" s="175"/>
      <c r="M31" s="176">
        <v>23950.85</v>
      </c>
      <c r="N31" s="189" t="s">
        <v>1836</v>
      </c>
      <c r="O31" s="181" t="s">
        <v>1619</v>
      </c>
      <c r="P31" s="175"/>
    </row>
    <row r="32" spans="1:16" ht="15.75" customHeight="1">
      <c r="A32" s="173">
        <v>540</v>
      </c>
      <c r="B32" s="174" t="s">
        <v>266</v>
      </c>
      <c r="C32" s="175" t="s">
        <v>1869</v>
      </c>
      <c r="D32" s="176">
        <v>162446.70000000001</v>
      </c>
      <c r="E32" s="176">
        <v>47161.8</v>
      </c>
      <c r="F32" s="176">
        <v>115284.9</v>
      </c>
      <c r="G32" s="175" t="s">
        <v>230</v>
      </c>
      <c r="H32" s="181" t="s">
        <v>229</v>
      </c>
      <c r="I32" s="175"/>
      <c r="J32" s="175"/>
      <c r="K32" s="175"/>
      <c r="L32" s="175"/>
      <c r="M32" s="176">
        <v>115284.9</v>
      </c>
      <c r="N32" s="189" t="s">
        <v>1836</v>
      </c>
      <c r="O32" s="181" t="s">
        <v>1619</v>
      </c>
      <c r="P32" s="181" t="s">
        <v>1870</v>
      </c>
    </row>
    <row r="33" spans="1:16" ht="15.75" customHeight="1">
      <c r="A33" s="173">
        <v>550</v>
      </c>
      <c r="B33" s="174" t="s">
        <v>345</v>
      </c>
      <c r="C33" s="175" t="s">
        <v>1871</v>
      </c>
      <c r="D33" s="176">
        <v>318103.40000000002</v>
      </c>
      <c r="E33" s="176">
        <v>101214.44</v>
      </c>
      <c r="F33" s="176">
        <v>216888.95999999999</v>
      </c>
      <c r="G33" s="175" t="s">
        <v>230</v>
      </c>
      <c r="H33" s="177" t="s">
        <v>230</v>
      </c>
      <c r="I33" s="176">
        <v>231142</v>
      </c>
      <c r="J33" s="178">
        <v>23.5</v>
      </c>
      <c r="K33" s="176">
        <v>231142</v>
      </c>
      <c r="L33" s="178">
        <v>23.5</v>
      </c>
      <c r="M33" s="194">
        <v>-14253.04</v>
      </c>
      <c r="N33" s="179" t="s">
        <v>1822</v>
      </c>
      <c r="O33" s="175"/>
      <c r="P33" s="181" t="s">
        <v>1872</v>
      </c>
    </row>
    <row r="34" spans="1:16" ht="15.75" customHeight="1">
      <c r="A34" s="173">
        <v>560</v>
      </c>
      <c r="B34" s="174" t="s">
        <v>371</v>
      </c>
      <c r="C34" s="175" t="s">
        <v>1873</v>
      </c>
      <c r="D34" s="176">
        <v>79990.850000000006</v>
      </c>
      <c r="E34" s="176">
        <v>0</v>
      </c>
      <c r="F34" s="176">
        <v>79990.850000000006</v>
      </c>
      <c r="G34" s="175" t="s">
        <v>230</v>
      </c>
      <c r="H34" s="175" t="s">
        <v>229</v>
      </c>
      <c r="I34" s="175"/>
      <c r="J34" s="175"/>
      <c r="K34" s="175"/>
      <c r="L34" s="175"/>
      <c r="M34" s="176">
        <v>79990.850000000006</v>
      </c>
      <c r="N34" s="189" t="s">
        <v>1836</v>
      </c>
      <c r="O34" s="181" t="s">
        <v>1619</v>
      </c>
      <c r="P34" s="175"/>
    </row>
    <row r="35" spans="1:16" ht="15.75" customHeight="1">
      <c r="A35" s="173">
        <v>580</v>
      </c>
      <c r="B35" s="174" t="s">
        <v>378</v>
      </c>
      <c r="C35" s="175" t="s">
        <v>1874</v>
      </c>
      <c r="D35" s="176">
        <v>201762.96</v>
      </c>
      <c r="E35" s="176">
        <v>16813.53</v>
      </c>
      <c r="F35" s="176">
        <v>184949.43</v>
      </c>
      <c r="G35" s="175" t="s">
        <v>230</v>
      </c>
      <c r="H35" s="181" t="s">
        <v>229</v>
      </c>
      <c r="I35" s="175"/>
      <c r="J35" s="175"/>
      <c r="K35" s="175"/>
      <c r="L35" s="175"/>
      <c r="M35" s="176">
        <v>184949.43</v>
      </c>
      <c r="N35" s="189" t="s">
        <v>1836</v>
      </c>
      <c r="O35" s="181" t="s">
        <v>1619</v>
      </c>
      <c r="P35" s="175"/>
    </row>
    <row r="36" spans="1:16" ht="15.75" customHeight="1">
      <c r="A36" s="173">
        <v>640</v>
      </c>
      <c r="B36" s="174" t="s">
        <v>260</v>
      </c>
      <c r="C36" s="175" t="s">
        <v>1875</v>
      </c>
      <c r="D36" s="176">
        <v>347426.19</v>
      </c>
      <c r="E36" s="176">
        <v>105738.08</v>
      </c>
      <c r="F36" s="176">
        <v>241688.11</v>
      </c>
      <c r="G36" s="175" t="s">
        <v>230</v>
      </c>
      <c r="H36" s="175" t="s">
        <v>229</v>
      </c>
      <c r="I36" s="175"/>
      <c r="J36" s="175"/>
      <c r="K36" s="175"/>
      <c r="L36" s="175"/>
      <c r="M36" s="176">
        <v>241688.11</v>
      </c>
      <c r="N36" s="189" t="s">
        <v>1836</v>
      </c>
      <c r="O36" s="181" t="s">
        <v>1619</v>
      </c>
      <c r="P36" s="175"/>
    </row>
    <row r="37" spans="1:16" ht="15.75" customHeight="1">
      <c r="A37" s="173">
        <v>740</v>
      </c>
      <c r="B37" s="174" t="s">
        <v>376</v>
      </c>
      <c r="C37" s="175" t="s">
        <v>1876</v>
      </c>
      <c r="D37" s="176">
        <v>363326.19</v>
      </c>
      <c r="E37" s="176">
        <v>103807.2</v>
      </c>
      <c r="F37" s="176">
        <v>259518.99</v>
      </c>
      <c r="G37" s="175" t="s">
        <v>230</v>
      </c>
      <c r="H37" s="175" t="s">
        <v>229</v>
      </c>
      <c r="I37" s="175"/>
      <c r="J37" s="175"/>
      <c r="K37" s="175"/>
      <c r="L37" s="175"/>
      <c r="M37" s="176">
        <v>259518.99</v>
      </c>
      <c r="N37" s="189" t="s">
        <v>1836</v>
      </c>
      <c r="O37" s="181" t="s">
        <v>1619</v>
      </c>
      <c r="P37" s="175"/>
    </row>
    <row r="38" spans="1:16" ht="15.75" customHeight="1">
      <c r="A38" s="173">
        <v>770</v>
      </c>
      <c r="B38" s="174" t="s">
        <v>272</v>
      </c>
      <c r="C38" s="175" t="s">
        <v>1877</v>
      </c>
      <c r="D38" s="176">
        <v>207143.34</v>
      </c>
      <c r="E38" s="176">
        <v>69774.399999999994</v>
      </c>
      <c r="F38" s="176">
        <v>137368.94</v>
      </c>
      <c r="G38" s="175" t="s">
        <v>230</v>
      </c>
      <c r="H38" s="177" t="s">
        <v>230</v>
      </c>
      <c r="I38" s="176">
        <v>130827</v>
      </c>
      <c r="J38" s="178">
        <v>12</v>
      </c>
      <c r="K38" s="176">
        <v>130827</v>
      </c>
      <c r="L38" s="178">
        <v>12</v>
      </c>
      <c r="M38" s="176">
        <v>6541.94</v>
      </c>
      <c r="N38" s="189" t="s">
        <v>1836</v>
      </c>
      <c r="O38" s="189" t="s">
        <v>1844</v>
      </c>
      <c r="P38" s="175"/>
    </row>
    <row r="39" spans="1:16" ht="15.75" customHeight="1">
      <c r="A39" s="200">
        <v>860</v>
      </c>
      <c r="B39" s="201" t="s">
        <v>273</v>
      </c>
      <c r="C39" s="202" t="s">
        <v>1878</v>
      </c>
      <c r="D39" s="203">
        <v>131828.89000000001</v>
      </c>
      <c r="E39" s="203">
        <v>35956.199999999997</v>
      </c>
      <c r="F39" s="203">
        <v>95872.69</v>
      </c>
      <c r="G39" s="181" t="s">
        <v>230</v>
      </c>
      <c r="H39" s="181" t="s">
        <v>229</v>
      </c>
      <c r="I39" s="190">
        <v>0</v>
      </c>
      <c r="J39" s="186">
        <v>0</v>
      </c>
      <c r="K39" s="186">
        <v>0</v>
      </c>
      <c r="L39" s="186">
        <v>0</v>
      </c>
      <c r="M39" s="176">
        <v>95872.69</v>
      </c>
      <c r="N39" s="189" t="s">
        <v>1836</v>
      </c>
      <c r="O39" s="181" t="s">
        <v>1619</v>
      </c>
      <c r="P39" s="175"/>
    </row>
    <row r="40" spans="1:16" ht="15.75" customHeight="1">
      <c r="A40" s="173">
        <v>870</v>
      </c>
      <c r="B40" s="174" t="s">
        <v>276</v>
      </c>
      <c r="C40" s="175" t="s">
        <v>1879</v>
      </c>
      <c r="D40" s="176">
        <v>1289466.72</v>
      </c>
      <c r="E40" s="176">
        <v>388757.04</v>
      </c>
      <c r="F40" s="176">
        <v>900709.68</v>
      </c>
      <c r="G40" s="175" t="s">
        <v>230</v>
      </c>
      <c r="H40" s="175" t="s">
        <v>229</v>
      </c>
      <c r="I40" s="175"/>
      <c r="J40" s="175"/>
      <c r="K40" s="175"/>
      <c r="L40" s="175"/>
      <c r="M40" s="176">
        <v>900709.68</v>
      </c>
      <c r="N40" s="189" t="s">
        <v>1836</v>
      </c>
      <c r="O40" s="181" t="s">
        <v>1619</v>
      </c>
      <c r="P40" s="175"/>
    </row>
    <row r="41" spans="1:16" ht="15.75" customHeight="1">
      <c r="A41" s="173">
        <v>880</v>
      </c>
      <c r="B41" s="174" t="s">
        <v>277</v>
      </c>
      <c r="C41" s="175" t="s">
        <v>1880</v>
      </c>
      <c r="D41" s="176">
        <v>33564342.880000003</v>
      </c>
      <c r="E41" s="176">
        <v>10952692.960000001</v>
      </c>
      <c r="F41" s="176">
        <v>22611649.920000002</v>
      </c>
      <c r="G41" s="175" t="s">
        <v>230</v>
      </c>
      <c r="H41" s="177" t="s">
        <v>230</v>
      </c>
      <c r="I41" s="176">
        <v>2893800</v>
      </c>
      <c r="J41" s="178">
        <v>344.5</v>
      </c>
      <c r="K41" s="190">
        <v>3007200</v>
      </c>
      <c r="L41" s="186">
        <v>344.5</v>
      </c>
      <c r="M41" s="176">
        <v>19717849.920000002</v>
      </c>
      <c r="N41" s="179" t="s">
        <v>1822</v>
      </c>
      <c r="O41" s="179" t="s">
        <v>1823</v>
      </c>
      <c r="P41" s="181" t="s">
        <v>1881</v>
      </c>
    </row>
    <row r="42" spans="1:16" ht="15.75" customHeight="1">
      <c r="A42" s="173">
        <v>890</v>
      </c>
      <c r="B42" s="174" t="s">
        <v>279</v>
      </c>
      <c r="C42" s="175" t="s">
        <v>1882</v>
      </c>
      <c r="D42" s="176">
        <v>85399.6</v>
      </c>
      <c r="E42" s="176">
        <v>28532.9</v>
      </c>
      <c r="F42" s="176">
        <v>56866.7</v>
      </c>
      <c r="G42" s="175" t="s">
        <v>230</v>
      </c>
      <c r="H42" s="175" t="s">
        <v>229</v>
      </c>
      <c r="I42" s="175"/>
      <c r="J42" s="175"/>
      <c r="K42" s="175"/>
      <c r="L42" s="175"/>
      <c r="M42" s="176">
        <v>56866.7</v>
      </c>
      <c r="N42" s="189" t="s">
        <v>1836</v>
      </c>
      <c r="O42" s="181" t="s">
        <v>1619</v>
      </c>
      <c r="P42" s="175"/>
    </row>
    <row r="43" spans="1:16" ht="15.75" customHeight="1">
      <c r="A43" s="173">
        <v>900</v>
      </c>
      <c r="B43" s="174" t="s">
        <v>281</v>
      </c>
      <c r="C43" s="175" t="s">
        <v>1883</v>
      </c>
      <c r="D43" s="176">
        <v>739837.48</v>
      </c>
      <c r="E43" s="176">
        <v>151877.22</v>
      </c>
      <c r="F43" s="176">
        <v>587960.26</v>
      </c>
      <c r="G43" s="175" t="s">
        <v>230</v>
      </c>
      <c r="H43" s="175" t="s">
        <v>229</v>
      </c>
      <c r="I43" s="175"/>
      <c r="J43" s="175"/>
      <c r="K43" s="175"/>
      <c r="L43" s="175"/>
      <c r="M43" s="176">
        <v>587960.26</v>
      </c>
      <c r="N43" s="189" t="s">
        <v>1836</v>
      </c>
      <c r="O43" s="181" t="s">
        <v>1619</v>
      </c>
      <c r="P43" s="175"/>
    </row>
    <row r="44" spans="1:16" ht="15.75" customHeight="1">
      <c r="A44" s="173">
        <v>910</v>
      </c>
      <c r="B44" s="174" t="s">
        <v>283</v>
      </c>
      <c r="C44" s="175" t="s">
        <v>1884</v>
      </c>
      <c r="D44" s="176">
        <v>928685.08</v>
      </c>
      <c r="E44" s="176">
        <v>266075.90000000002</v>
      </c>
      <c r="F44" s="176">
        <v>662609.18000000005</v>
      </c>
      <c r="G44" s="175" t="s">
        <v>230</v>
      </c>
      <c r="H44" s="175" t="s">
        <v>229</v>
      </c>
      <c r="I44" s="175"/>
      <c r="J44" s="175"/>
      <c r="K44" s="175"/>
      <c r="L44" s="175"/>
      <c r="M44" s="176">
        <v>662609.18000000005</v>
      </c>
      <c r="N44" s="189" t="s">
        <v>1836</v>
      </c>
      <c r="O44" s="181" t="s">
        <v>1619</v>
      </c>
      <c r="P44" s="175"/>
    </row>
    <row r="45" spans="1:16" ht="15.75" customHeight="1">
      <c r="A45" s="173">
        <v>920</v>
      </c>
      <c r="B45" s="174" t="s">
        <v>290</v>
      </c>
      <c r="C45" s="175" t="s">
        <v>1885</v>
      </c>
      <c r="D45" s="176">
        <v>135944.28</v>
      </c>
      <c r="E45" s="176">
        <v>47817.8</v>
      </c>
      <c r="F45" s="176">
        <v>88126.48</v>
      </c>
      <c r="G45" s="175" t="s">
        <v>230</v>
      </c>
      <c r="H45" s="175" t="s">
        <v>229</v>
      </c>
      <c r="I45" s="175"/>
      <c r="J45" s="175"/>
      <c r="K45" s="175"/>
      <c r="L45" s="175"/>
      <c r="M45" s="176">
        <v>88126.48</v>
      </c>
      <c r="N45" s="189" t="s">
        <v>1836</v>
      </c>
      <c r="O45" s="181" t="s">
        <v>1619</v>
      </c>
      <c r="P45" s="175"/>
    </row>
    <row r="46" spans="1:16" ht="15.75" customHeight="1">
      <c r="A46" s="173">
        <v>930</v>
      </c>
      <c r="B46" s="174" t="s">
        <v>288</v>
      </c>
      <c r="C46" s="175" t="s">
        <v>1886</v>
      </c>
      <c r="D46" s="176">
        <v>129627.94</v>
      </c>
      <c r="E46" s="176">
        <v>27290.02</v>
      </c>
      <c r="F46" s="176">
        <v>102337.92</v>
      </c>
      <c r="G46" s="175" t="s">
        <v>230</v>
      </c>
      <c r="H46" s="175" t="s">
        <v>229</v>
      </c>
      <c r="I46" s="175"/>
      <c r="J46" s="175"/>
      <c r="K46" s="175"/>
      <c r="L46" s="175"/>
      <c r="M46" s="176">
        <v>102337.92</v>
      </c>
      <c r="N46" s="189" t="s">
        <v>1836</v>
      </c>
      <c r="O46" s="181" t="s">
        <v>1619</v>
      </c>
      <c r="P46" s="175"/>
    </row>
    <row r="47" spans="1:16" ht="15.75" customHeight="1">
      <c r="A47" s="173">
        <v>940</v>
      </c>
      <c r="B47" s="174" t="s">
        <v>251</v>
      </c>
      <c r="C47" s="175" t="s">
        <v>1887</v>
      </c>
      <c r="D47" s="176">
        <v>103825.61</v>
      </c>
      <c r="E47" s="176">
        <v>58401.72</v>
      </c>
      <c r="F47" s="176">
        <v>45423.89</v>
      </c>
      <c r="G47" s="175" t="s">
        <v>230</v>
      </c>
      <c r="H47" s="175" t="s">
        <v>229</v>
      </c>
      <c r="I47" s="175"/>
      <c r="J47" s="175"/>
      <c r="K47" s="175"/>
      <c r="L47" s="175"/>
      <c r="M47" s="176">
        <v>45423.89</v>
      </c>
      <c r="N47" s="189" t="s">
        <v>1836</v>
      </c>
      <c r="O47" s="181" t="s">
        <v>1619</v>
      </c>
      <c r="P47" s="175"/>
    </row>
    <row r="48" spans="1:16" ht="15.75" customHeight="1">
      <c r="A48" s="173">
        <v>950</v>
      </c>
      <c r="B48" s="174" t="s">
        <v>289</v>
      </c>
      <c r="C48" s="175" t="s">
        <v>1888</v>
      </c>
      <c r="D48" s="176">
        <v>69980.899999999994</v>
      </c>
      <c r="E48" s="176">
        <v>20994.21</v>
      </c>
      <c r="F48" s="176">
        <v>48986.69</v>
      </c>
      <c r="G48" s="175" t="s">
        <v>230</v>
      </c>
      <c r="H48" s="175" t="s">
        <v>229</v>
      </c>
      <c r="I48" s="175"/>
      <c r="J48" s="175"/>
      <c r="K48" s="175"/>
      <c r="L48" s="175"/>
      <c r="M48" s="176">
        <v>48986.69</v>
      </c>
      <c r="N48" s="189" t="s">
        <v>1836</v>
      </c>
      <c r="O48" s="181" t="s">
        <v>1619</v>
      </c>
      <c r="P48" s="175"/>
    </row>
    <row r="49" spans="1:16" ht="15.75" customHeight="1">
      <c r="A49" s="173">
        <v>960</v>
      </c>
      <c r="B49" s="174" t="s">
        <v>238</v>
      </c>
      <c r="C49" s="175" t="s">
        <v>1889</v>
      </c>
      <c r="D49" s="176">
        <v>38226.03</v>
      </c>
      <c r="E49" s="176">
        <v>4778.24</v>
      </c>
      <c r="F49" s="176">
        <v>33447.79</v>
      </c>
      <c r="G49" s="175" t="s">
        <v>230</v>
      </c>
      <c r="H49" s="175" t="s">
        <v>229</v>
      </c>
      <c r="I49" s="175"/>
      <c r="J49" s="175"/>
      <c r="K49" s="175"/>
      <c r="L49" s="175"/>
      <c r="M49" s="176">
        <v>33447.79</v>
      </c>
      <c r="N49" s="189" t="s">
        <v>1836</v>
      </c>
      <c r="O49" s="181" t="s">
        <v>1619</v>
      </c>
      <c r="P49" s="175"/>
    </row>
    <row r="50" spans="1:16" ht="15.75" customHeight="1">
      <c r="A50" s="173">
        <v>970</v>
      </c>
      <c r="B50" s="174" t="s">
        <v>257</v>
      </c>
      <c r="C50" s="175" t="s">
        <v>1890</v>
      </c>
      <c r="D50" s="176">
        <v>74027.42</v>
      </c>
      <c r="E50" s="176">
        <v>5694.4</v>
      </c>
      <c r="F50" s="176">
        <v>68333.02</v>
      </c>
      <c r="G50" s="175" t="s">
        <v>230</v>
      </c>
      <c r="H50" s="175" t="s">
        <v>229</v>
      </c>
      <c r="I50" s="175"/>
      <c r="J50" s="175"/>
      <c r="K50" s="175"/>
      <c r="L50" s="175"/>
      <c r="M50" s="176">
        <v>68333.02</v>
      </c>
      <c r="N50" s="189" t="s">
        <v>1836</v>
      </c>
      <c r="O50" s="181" t="s">
        <v>1619</v>
      </c>
      <c r="P50" s="175"/>
    </row>
    <row r="51" spans="1:16" ht="15.75" customHeight="1">
      <c r="A51" s="173">
        <v>980</v>
      </c>
      <c r="B51" s="174" t="s">
        <v>307</v>
      </c>
      <c r="C51" s="175" t="s">
        <v>1891</v>
      </c>
      <c r="D51" s="176">
        <v>2387532.85</v>
      </c>
      <c r="E51" s="176">
        <v>794884.44</v>
      </c>
      <c r="F51" s="176">
        <v>1592648.41</v>
      </c>
      <c r="G51" s="175" t="s">
        <v>230</v>
      </c>
      <c r="H51" s="177" t="s">
        <v>230</v>
      </c>
      <c r="I51" s="176">
        <v>1423723.56</v>
      </c>
      <c r="J51" s="178">
        <v>0</v>
      </c>
      <c r="K51" s="176">
        <v>1423723.56</v>
      </c>
      <c r="L51" s="178">
        <v>90</v>
      </c>
      <c r="M51" s="176">
        <v>168924.85</v>
      </c>
      <c r="N51" s="189" t="s">
        <v>1836</v>
      </c>
      <c r="O51" s="189" t="s">
        <v>1844</v>
      </c>
      <c r="P51" s="175"/>
    </row>
    <row r="52" spans="1:16" ht="15.75" customHeight="1">
      <c r="A52" s="173">
        <v>990</v>
      </c>
      <c r="B52" s="174" t="s">
        <v>400</v>
      </c>
      <c r="C52" s="175" t="s">
        <v>1892</v>
      </c>
      <c r="D52" s="176">
        <v>771302.52</v>
      </c>
      <c r="E52" s="176">
        <v>1814.84</v>
      </c>
      <c r="F52" s="176">
        <v>769487.68</v>
      </c>
      <c r="G52" s="175" t="s">
        <v>230</v>
      </c>
      <c r="H52" s="177" t="s">
        <v>230</v>
      </c>
      <c r="I52" s="176">
        <v>78554.14</v>
      </c>
      <c r="J52" s="178">
        <v>16</v>
      </c>
      <c r="K52" s="176">
        <v>78554.14</v>
      </c>
      <c r="L52" s="178">
        <v>16</v>
      </c>
      <c r="M52" s="176">
        <v>690933.54</v>
      </c>
      <c r="N52" s="179" t="s">
        <v>1822</v>
      </c>
      <c r="O52" s="179" t="s">
        <v>1823</v>
      </c>
      <c r="P52" s="204" t="s">
        <v>1893</v>
      </c>
    </row>
    <row r="53" spans="1:16" ht="15.75" customHeight="1">
      <c r="A53" s="173">
        <v>1000</v>
      </c>
      <c r="B53" s="174" t="s">
        <v>295</v>
      </c>
      <c r="C53" s="175" t="s">
        <v>1894</v>
      </c>
      <c r="D53" s="176">
        <v>2290658.19</v>
      </c>
      <c r="E53" s="176">
        <v>702722.02</v>
      </c>
      <c r="F53" s="176">
        <v>1587936.17</v>
      </c>
      <c r="G53" s="175" t="s">
        <v>230</v>
      </c>
      <c r="H53" s="177" t="s">
        <v>230</v>
      </c>
      <c r="I53" s="176">
        <v>424266</v>
      </c>
      <c r="J53" s="178">
        <v>46.5</v>
      </c>
      <c r="K53" s="176">
        <v>424266</v>
      </c>
      <c r="L53" s="178">
        <v>46.5</v>
      </c>
      <c r="M53" s="176">
        <v>1163670.17</v>
      </c>
      <c r="N53" s="179" t="s">
        <v>1822</v>
      </c>
      <c r="O53" s="179" t="s">
        <v>1823</v>
      </c>
      <c r="P53" s="180" t="s">
        <v>1895</v>
      </c>
    </row>
    <row r="54" spans="1:16" ht="15.75" customHeight="1">
      <c r="A54" s="173">
        <v>1010</v>
      </c>
      <c r="B54" s="174" t="s">
        <v>268</v>
      </c>
      <c r="C54" s="175" t="s">
        <v>1896</v>
      </c>
      <c r="D54" s="176">
        <v>4462826.3600000003</v>
      </c>
      <c r="E54" s="176">
        <v>1483720.65</v>
      </c>
      <c r="F54" s="176">
        <v>2979105.71</v>
      </c>
      <c r="G54" s="175" t="s">
        <v>230</v>
      </c>
      <c r="H54" s="177" t="s">
        <v>230</v>
      </c>
      <c r="I54" s="176">
        <v>447415.9</v>
      </c>
      <c r="J54" s="178">
        <v>0</v>
      </c>
      <c r="K54" s="176">
        <v>348575.81</v>
      </c>
      <c r="L54" s="178">
        <v>0</v>
      </c>
      <c r="M54" s="176">
        <v>2531689.81</v>
      </c>
      <c r="N54" s="179" t="s">
        <v>1822</v>
      </c>
      <c r="O54" s="179" t="s">
        <v>1823</v>
      </c>
      <c r="P54" s="205" t="s">
        <v>1897</v>
      </c>
    </row>
    <row r="55" spans="1:16" ht="15.75" customHeight="1">
      <c r="A55" s="173">
        <v>1020</v>
      </c>
      <c r="B55" s="174" t="s">
        <v>265</v>
      </c>
      <c r="C55" s="175" t="s">
        <v>1898</v>
      </c>
      <c r="D55" s="176">
        <v>72593.350000000006</v>
      </c>
      <c r="E55" s="176">
        <v>31759.77</v>
      </c>
      <c r="F55" s="176">
        <v>40833.58</v>
      </c>
      <c r="G55" s="175" t="s">
        <v>230</v>
      </c>
      <c r="H55" s="175" t="s">
        <v>229</v>
      </c>
      <c r="I55" s="175"/>
      <c r="J55" s="175"/>
      <c r="K55" s="175"/>
      <c r="L55" s="175"/>
      <c r="M55" s="176">
        <v>40833.58</v>
      </c>
      <c r="N55" s="189" t="s">
        <v>1836</v>
      </c>
      <c r="O55" s="181" t="s">
        <v>1619</v>
      </c>
      <c r="P55" s="175"/>
    </row>
    <row r="56" spans="1:16" ht="15.75" customHeight="1">
      <c r="A56" s="173">
        <v>1030</v>
      </c>
      <c r="B56" s="174" t="s">
        <v>333</v>
      </c>
      <c r="C56" s="175" t="s">
        <v>1899</v>
      </c>
      <c r="D56" s="176">
        <v>86538.97</v>
      </c>
      <c r="E56" s="176">
        <v>19230.82</v>
      </c>
      <c r="F56" s="176">
        <v>67308.149999999994</v>
      </c>
      <c r="G56" s="175" t="s">
        <v>230</v>
      </c>
      <c r="H56" s="175" t="s">
        <v>229</v>
      </c>
      <c r="I56" s="175"/>
      <c r="J56" s="175"/>
      <c r="K56" s="175"/>
      <c r="L56" s="175"/>
      <c r="M56" s="176">
        <v>67308.149999999994</v>
      </c>
      <c r="N56" s="189" t="s">
        <v>1836</v>
      </c>
      <c r="O56" s="181" t="s">
        <v>1619</v>
      </c>
      <c r="P56" s="175"/>
    </row>
    <row r="57" spans="1:16" ht="15.75" customHeight="1">
      <c r="A57" s="173">
        <v>1040</v>
      </c>
      <c r="B57" s="174" t="s">
        <v>234</v>
      </c>
      <c r="C57" s="175" t="s">
        <v>1900</v>
      </c>
      <c r="D57" s="176">
        <v>280785.52</v>
      </c>
      <c r="E57" s="176">
        <v>72593.759999999995</v>
      </c>
      <c r="F57" s="176">
        <v>208191.76</v>
      </c>
      <c r="G57" s="175" t="s">
        <v>230</v>
      </c>
      <c r="H57" s="175" t="s">
        <v>229</v>
      </c>
      <c r="I57" s="175"/>
      <c r="J57" s="175"/>
      <c r="K57" s="175"/>
      <c r="L57" s="175"/>
      <c r="M57" s="176">
        <v>208191.76</v>
      </c>
      <c r="N57" s="189" t="s">
        <v>1836</v>
      </c>
      <c r="O57" s="181" t="s">
        <v>1619</v>
      </c>
      <c r="P57" s="175"/>
    </row>
    <row r="58" spans="1:16" ht="15.75" customHeight="1">
      <c r="A58" s="173">
        <v>1050</v>
      </c>
      <c r="B58" s="174" t="s">
        <v>291</v>
      </c>
      <c r="C58" s="175" t="s">
        <v>1901</v>
      </c>
      <c r="D58" s="176">
        <v>399094.3</v>
      </c>
      <c r="E58" s="176">
        <v>179080.3</v>
      </c>
      <c r="F58" s="176">
        <v>220014</v>
      </c>
      <c r="G58" s="175" t="s">
        <v>230</v>
      </c>
      <c r="H58" s="175" t="s">
        <v>229</v>
      </c>
      <c r="I58" s="175"/>
      <c r="J58" s="175"/>
      <c r="K58" s="175"/>
      <c r="L58" s="175"/>
      <c r="M58" s="176">
        <v>220014</v>
      </c>
      <c r="N58" s="189" t="s">
        <v>1836</v>
      </c>
      <c r="O58" s="181" t="s">
        <v>1619</v>
      </c>
      <c r="P58" s="175"/>
    </row>
    <row r="59" spans="1:16" ht="15.75" customHeight="1">
      <c r="A59" s="173">
        <v>1060</v>
      </c>
      <c r="B59" s="174" t="s">
        <v>352</v>
      </c>
      <c r="C59" s="175" t="s">
        <v>1902</v>
      </c>
      <c r="D59" s="176">
        <v>42128.23</v>
      </c>
      <c r="E59" s="176">
        <v>0</v>
      </c>
      <c r="F59" s="176">
        <v>42128.23</v>
      </c>
      <c r="G59" s="175" t="s">
        <v>230</v>
      </c>
      <c r="H59" s="175" t="s">
        <v>229</v>
      </c>
      <c r="I59" s="175"/>
      <c r="J59" s="175"/>
      <c r="K59" s="175"/>
      <c r="L59" s="175"/>
      <c r="M59" s="176">
        <v>42128.23</v>
      </c>
      <c r="N59" s="189" t="s">
        <v>1836</v>
      </c>
      <c r="O59" s="181" t="s">
        <v>1619</v>
      </c>
      <c r="P59" s="175"/>
    </row>
    <row r="60" spans="1:16" ht="15.75" customHeight="1">
      <c r="A60" s="173">
        <v>1070</v>
      </c>
      <c r="B60" s="174" t="s">
        <v>306</v>
      </c>
      <c r="C60" s="175" t="s">
        <v>1903</v>
      </c>
      <c r="D60" s="176">
        <v>130429.26</v>
      </c>
      <c r="E60" s="176">
        <v>20594.04</v>
      </c>
      <c r="F60" s="176">
        <v>109835.22</v>
      </c>
      <c r="G60" s="175" t="s">
        <v>230</v>
      </c>
      <c r="H60" s="175" t="s">
        <v>229</v>
      </c>
      <c r="I60" s="175"/>
      <c r="J60" s="175"/>
      <c r="K60" s="175"/>
      <c r="L60" s="175"/>
      <c r="M60" s="176">
        <v>109835.22</v>
      </c>
      <c r="N60" s="189" t="s">
        <v>1836</v>
      </c>
      <c r="O60" s="181" t="s">
        <v>1619</v>
      </c>
      <c r="P60" s="175"/>
    </row>
    <row r="61" spans="1:16" ht="15.75" customHeight="1">
      <c r="A61" s="173">
        <v>1080</v>
      </c>
      <c r="B61" s="174" t="s">
        <v>328</v>
      </c>
      <c r="C61" s="175" t="s">
        <v>1904</v>
      </c>
      <c r="D61" s="176">
        <v>240456.59</v>
      </c>
      <c r="E61" s="176">
        <v>86205.09</v>
      </c>
      <c r="F61" s="176">
        <v>154251.5</v>
      </c>
      <c r="G61" s="175" t="s">
        <v>230</v>
      </c>
      <c r="H61" s="177" t="s">
        <v>230</v>
      </c>
      <c r="I61" s="176">
        <v>26994.9</v>
      </c>
      <c r="J61" s="178">
        <v>3</v>
      </c>
      <c r="K61" s="176">
        <v>26994.9</v>
      </c>
      <c r="L61" s="178">
        <v>3</v>
      </c>
      <c r="M61" s="176">
        <v>127256.6</v>
      </c>
      <c r="N61" s="189" t="s">
        <v>1836</v>
      </c>
      <c r="O61" s="189" t="s">
        <v>1844</v>
      </c>
      <c r="P61" s="175"/>
    </row>
    <row r="62" spans="1:16" ht="15.75" customHeight="1">
      <c r="A62" s="200">
        <v>1110</v>
      </c>
      <c r="B62" s="206" t="s">
        <v>278</v>
      </c>
      <c r="C62" s="181" t="s">
        <v>1905</v>
      </c>
      <c r="D62" s="190">
        <v>602788.48</v>
      </c>
      <c r="E62" s="207">
        <v>131859.98000000001</v>
      </c>
      <c r="F62" s="190">
        <v>470928.5</v>
      </c>
      <c r="G62" s="181" t="s">
        <v>230</v>
      </c>
      <c r="H62" s="184" t="s">
        <v>230</v>
      </c>
      <c r="I62" s="190">
        <v>80057.850000000006</v>
      </c>
      <c r="J62" s="186">
        <v>8.5</v>
      </c>
      <c r="K62" s="207">
        <v>80057.850000000006</v>
      </c>
      <c r="L62" s="186">
        <v>8.5</v>
      </c>
      <c r="M62" s="176">
        <v>390870.65</v>
      </c>
      <c r="N62" s="179" t="s">
        <v>1822</v>
      </c>
      <c r="O62" s="179" t="s">
        <v>1823</v>
      </c>
      <c r="P62" s="180" t="s">
        <v>1906</v>
      </c>
    </row>
    <row r="63" spans="1:16" ht="15.75" customHeight="1">
      <c r="A63" s="173">
        <v>1120</v>
      </c>
      <c r="B63" s="174" t="s">
        <v>287</v>
      </c>
      <c r="C63" s="175" t="s">
        <v>1907</v>
      </c>
      <c r="D63" s="176">
        <v>25602.13</v>
      </c>
      <c r="E63" s="176">
        <v>0</v>
      </c>
      <c r="F63" s="176">
        <v>25602.13</v>
      </c>
      <c r="G63" s="175" t="s">
        <v>230</v>
      </c>
      <c r="H63" s="175" t="s">
        <v>229</v>
      </c>
      <c r="I63" s="175"/>
      <c r="J63" s="175"/>
      <c r="K63" s="175"/>
      <c r="L63" s="175"/>
      <c r="M63" s="176">
        <v>25602.13</v>
      </c>
      <c r="N63" s="189" t="s">
        <v>1836</v>
      </c>
      <c r="O63" s="181" t="s">
        <v>1619</v>
      </c>
      <c r="P63" s="175"/>
    </row>
    <row r="64" spans="1:16" ht="15.75" customHeight="1">
      <c r="A64" s="173">
        <v>1130</v>
      </c>
      <c r="B64" s="174" t="s">
        <v>338</v>
      </c>
      <c r="C64" s="175" t="s">
        <v>1908</v>
      </c>
      <c r="D64" s="176">
        <v>139932.25</v>
      </c>
      <c r="E64" s="176">
        <v>31931.23</v>
      </c>
      <c r="F64" s="176">
        <v>108001.02</v>
      </c>
      <c r="G64" s="175" t="s">
        <v>230</v>
      </c>
      <c r="H64" s="175" t="s">
        <v>229</v>
      </c>
      <c r="I64" s="175"/>
      <c r="J64" s="175"/>
      <c r="K64" s="175"/>
      <c r="L64" s="175"/>
      <c r="M64" s="176">
        <v>108001.02</v>
      </c>
      <c r="N64" s="189" t="s">
        <v>1836</v>
      </c>
      <c r="O64" s="181" t="s">
        <v>1619</v>
      </c>
      <c r="P64" s="175"/>
    </row>
    <row r="65" spans="1:16" ht="15.75" customHeight="1">
      <c r="A65" s="173">
        <v>1140</v>
      </c>
      <c r="B65" s="174" t="s">
        <v>259</v>
      </c>
      <c r="C65" s="175" t="s">
        <v>1909</v>
      </c>
      <c r="D65" s="176">
        <v>1252925.99</v>
      </c>
      <c r="E65" s="176">
        <v>649161.37</v>
      </c>
      <c r="F65" s="176">
        <v>603764.62</v>
      </c>
      <c r="G65" s="175" t="s">
        <v>230</v>
      </c>
      <c r="H65" s="177" t="s">
        <v>230</v>
      </c>
      <c r="I65" s="176">
        <v>313980</v>
      </c>
      <c r="J65" s="186">
        <v>45</v>
      </c>
      <c r="K65" s="176">
        <v>313979.59999999998</v>
      </c>
      <c r="L65" s="178">
        <v>45</v>
      </c>
      <c r="M65" s="176">
        <v>289784.62</v>
      </c>
      <c r="N65" s="193" t="s">
        <v>1849</v>
      </c>
      <c r="O65" s="187" t="s">
        <v>1850</v>
      </c>
      <c r="P65" s="181" t="s">
        <v>1863</v>
      </c>
    </row>
    <row r="66" spans="1:16" ht="15.75" customHeight="1">
      <c r="A66" s="173">
        <v>1150</v>
      </c>
      <c r="B66" s="174" t="s">
        <v>297</v>
      </c>
      <c r="C66" s="175" t="s">
        <v>1910</v>
      </c>
      <c r="D66" s="176">
        <v>383045.6</v>
      </c>
      <c r="E66" s="176">
        <v>108765.74</v>
      </c>
      <c r="F66" s="176">
        <v>274279.86</v>
      </c>
      <c r="G66" s="175" t="s">
        <v>230</v>
      </c>
      <c r="H66" s="175" t="s">
        <v>229</v>
      </c>
      <c r="I66" s="175"/>
      <c r="J66" s="175"/>
      <c r="K66" s="175"/>
      <c r="L66" s="175"/>
      <c r="M66" s="176">
        <v>274279.86</v>
      </c>
      <c r="N66" s="189" t="s">
        <v>1836</v>
      </c>
      <c r="O66" s="181" t="s">
        <v>1619</v>
      </c>
      <c r="P66" s="175"/>
    </row>
    <row r="67" spans="1:16" ht="15.75" customHeight="1">
      <c r="A67" s="173">
        <v>1160</v>
      </c>
      <c r="B67" s="174" t="s">
        <v>269</v>
      </c>
      <c r="C67" s="175" t="s">
        <v>1911</v>
      </c>
      <c r="D67" s="176">
        <v>108436.89</v>
      </c>
      <c r="E67" s="176">
        <v>27883.69</v>
      </c>
      <c r="F67" s="176">
        <v>80553.2</v>
      </c>
      <c r="G67" s="175" t="s">
        <v>230</v>
      </c>
      <c r="H67" s="175" t="s">
        <v>229</v>
      </c>
      <c r="I67" s="175"/>
      <c r="J67" s="175"/>
      <c r="K67" s="175"/>
      <c r="L67" s="175"/>
      <c r="M67" s="176">
        <v>80553.2</v>
      </c>
      <c r="N67" s="189" t="s">
        <v>1836</v>
      </c>
      <c r="O67" s="181" t="s">
        <v>1619</v>
      </c>
      <c r="P67" s="175"/>
    </row>
    <row r="68" spans="1:16" ht="15.75" customHeight="1">
      <c r="A68" s="173">
        <v>1180</v>
      </c>
      <c r="B68" s="174" t="s">
        <v>368</v>
      </c>
      <c r="C68" s="175" t="s">
        <v>1912</v>
      </c>
      <c r="D68" s="176">
        <v>1487715.44</v>
      </c>
      <c r="E68" s="176">
        <v>614055.36</v>
      </c>
      <c r="F68" s="176">
        <v>873660.08</v>
      </c>
      <c r="G68" s="181" t="s">
        <v>230</v>
      </c>
      <c r="H68" s="184" t="s">
        <v>230</v>
      </c>
      <c r="I68" s="176">
        <v>193500</v>
      </c>
      <c r="J68" s="178">
        <v>21.5</v>
      </c>
      <c r="K68" s="176">
        <v>193500</v>
      </c>
      <c r="L68" s="178">
        <v>21.5</v>
      </c>
      <c r="M68" s="176">
        <v>680160.08</v>
      </c>
      <c r="N68" s="179" t="s">
        <v>1822</v>
      </c>
      <c r="O68" s="179" t="s">
        <v>1823</v>
      </c>
      <c r="P68" s="180" t="s">
        <v>1913</v>
      </c>
    </row>
    <row r="69" spans="1:16" ht="15.75" customHeight="1">
      <c r="A69" s="173">
        <v>1195</v>
      </c>
      <c r="B69" s="174" t="s">
        <v>300</v>
      </c>
      <c r="C69" s="175" t="s">
        <v>1914</v>
      </c>
      <c r="D69" s="176">
        <v>1117849.01</v>
      </c>
      <c r="E69" s="176">
        <v>0</v>
      </c>
      <c r="F69" s="176">
        <v>1117849.01</v>
      </c>
      <c r="G69" s="175" t="s">
        <v>230</v>
      </c>
      <c r="H69" s="175" t="s">
        <v>229</v>
      </c>
      <c r="I69" s="175"/>
      <c r="J69" s="175"/>
      <c r="K69" s="175"/>
      <c r="L69" s="175"/>
      <c r="M69" s="176">
        <v>1117849.01</v>
      </c>
      <c r="N69" s="189" t="s">
        <v>1836</v>
      </c>
      <c r="O69" s="181" t="s">
        <v>1619</v>
      </c>
      <c r="P69" s="175"/>
    </row>
    <row r="70" spans="1:16" ht="15.75" customHeight="1">
      <c r="A70" s="173">
        <v>1220</v>
      </c>
      <c r="B70" s="174" t="s">
        <v>299</v>
      </c>
      <c r="C70" s="175" t="s">
        <v>1915</v>
      </c>
      <c r="D70" s="176">
        <v>507263.34</v>
      </c>
      <c r="E70" s="176">
        <v>106576.29</v>
      </c>
      <c r="F70" s="176">
        <v>400687.05</v>
      </c>
      <c r="G70" s="175" t="s">
        <v>230</v>
      </c>
      <c r="H70" s="175" t="s">
        <v>229</v>
      </c>
      <c r="I70" s="175"/>
      <c r="J70" s="175"/>
      <c r="K70" s="175"/>
      <c r="L70" s="175"/>
      <c r="M70" s="176">
        <v>400687.05</v>
      </c>
      <c r="N70" s="189" t="s">
        <v>1836</v>
      </c>
      <c r="O70" s="181" t="s">
        <v>1619</v>
      </c>
      <c r="P70" s="175"/>
    </row>
    <row r="71" spans="1:16" ht="15.75" customHeight="1">
      <c r="A71" s="173">
        <v>1340</v>
      </c>
      <c r="B71" s="174" t="s">
        <v>398</v>
      </c>
      <c r="C71" s="175" t="s">
        <v>1916</v>
      </c>
      <c r="D71" s="176">
        <v>123801.71</v>
      </c>
      <c r="E71" s="176">
        <v>41267.14</v>
      </c>
      <c r="F71" s="176">
        <v>82534.570000000007</v>
      </c>
      <c r="G71" s="192" t="s">
        <v>229</v>
      </c>
      <c r="H71" s="177" t="s">
        <v>230</v>
      </c>
      <c r="I71" s="176">
        <v>123802.68</v>
      </c>
      <c r="J71" s="178">
        <v>10.5</v>
      </c>
      <c r="K71" s="176">
        <v>123802.68</v>
      </c>
      <c r="L71" s="178">
        <v>10.5</v>
      </c>
      <c r="M71" s="194">
        <v>-41268.11</v>
      </c>
      <c r="N71" s="179" t="s">
        <v>1822</v>
      </c>
      <c r="O71" s="189" t="s">
        <v>1844</v>
      </c>
      <c r="P71" s="181" t="s">
        <v>1917</v>
      </c>
    </row>
    <row r="72" spans="1:16" ht="15.75" customHeight="1">
      <c r="A72" s="173">
        <v>1350</v>
      </c>
      <c r="B72" s="174" t="s">
        <v>284</v>
      </c>
      <c r="C72" s="175" t="s">
        <v>1918</v>
      </c>
      <c r="D72" s="176">
        <v>229179.9</v>
      </c>
      <c r="E72" s="176">
        <v>95491.4</v>
      </c>
      <c r="F72" s="176">
        <v>133688.5</v>
      </c>
      <c r="G72" s="175" t="s">
        <v>230</v>
      </c>
      <c r="H72" s="177" t="s">
        <v>230</v>
      </c>
      <c r="I72" s="176">
        <v>48054.5</v>
      </c>
      <c r="J72" s="178">
        <v>10</v>
      </c>
      <c r="K72" s="176">
        <v>48054.5</v>
      </c>
      <c r="L72" s="178">
        <v>10</v>
      </c>
      <c r="M72" s="176">
        <v>85634</v>
      </c>
      <c r="N72" s="189" t="s">
        <v>1836</v>
      </c>
      <c r="O72" s="189" t="s">
        <v>1844</v>
      </c>
      <c r="P72" s="175"/>
    </row>
    <row r="73" spans="1:16" ht="15.75" customHeight="1">
      <c r="A73" s="173">
        <v>1360</v>
      </c>
      <c r="B73" s="174" t="s">
        <v>305</v>
      </c>
      <c r="C73" s="175" t="s">
        <v>1919</v>
      </c>
      <c r="D73" s="176">
        <v>325014.74</v>
      </c>
      <c r="E73" s="176">
        <v>97975.18</v>
      </c>
      <c r="F73" s="176">
        <v>227039.56</v>
      </c>
      <c r="G73" s="175" t="s">
        <v>230</v>
      </c>
      <c r="H73" s="177" t="s">
        <v>230</v>
      </c>
      <c r="I73" s="176">
        <v>35721</v>
      </c>
      <c r="J73" s="178">
        <v>4.5</v>
      </c>
      <c r="K73" s="176">
        <v>35721</v>
      </c>
      <c r="L73" s="178">
        <v>4.5</v>
      </c>
      <c r="M73" s="176">
        <v>191318.56</v>
      </c>
      <c r="N73" s="189" t="s">
        <v>1836</v>
      </c>
      <c r="O73" s="189" t="s">
        <v>1844</v>
      </c>
      <c r="P73" s="175"/>
    </row>
    <row r="74" spans="1:16" ht="15.75" customHeight="1">
      <c r="A74" s="173">
        <v>1380</v>
      </c>
      <c r="B74" s="174" t="s">
        <v>310</v>
      </c>
      <c r="C74" s="175" t="s">
        <v>1920</v>
      </c>
      <c r="D74" s="176">
        <v>80708.27</v>
      </c>
      <c r="E74" s="176">
        <v>50442.53</v>
      </c>
      <c r="F74" s="176">
        <v>30265.74</v>
      </c>
      <c r="G74" s="175" t="s">
        <v>230</v>
      </c>
      <c r="H74" s="175" t="s">
        <v>229</v>
      </c>
      <c r="I74" s="175"/>
      <c r="J74" s="175"/>
      <c r="K74" s="175"/>
      <c r="L74" s="175"/>
      <c r="M74" s="176">
        <v>30265.74</v>
      </c>
      <c r="N74" s="189" t="s">
        <v>1836</v>
      </c>
      <c r="O74" s="181" t="s">
        <v>1619</v>
      </c>
      <c r="P74" s="175"/>
    </row>
    <row r="75" spans="1:16" ht="15.75" customHeight="1">
      <c r="A75" s="173">
        <v>1390</v>
      </c>
      <c r="B75" s="174" t="s">
        <v>314</v>
      </c>
      <c r="C75" s="175" t="s">
        <v>1921</v>
      </c>
      <c r="D75" s="176">
        <v>298312.77</v>
      </c>
      <c r="E75" s="176">
        <v>109904.34</v>
      </c>
      <c r="F75" s="176">
        <v>188408.43</v>
      </c>
      <c r="G75" s="175" t="s">
        <v>230</v>
      </c>
      <c r="H75" s="177" t="s">
        <v>230</v>
      </c>
      <c r="I75" s="176">
        <v>15700.98</v>
      </c>
      <c r="J75" s="178">
        <v>1.5</v>
      </c>
      <c r="K75" s="190">
        <v>15700.98</v>
      </c>
      <c r="L75" s="186">
        <v>1.5</v>
      </c>
      <c r="M75" s="176">
        <v>172707.45</v>
      </c>
      <c r="N75" s="189" t="s">
        <v>1836</v>
      </c>
      <c r="O75" s="189" t="s">
        <v>1844</v>
      </c>
      <c r="P75" s="175"/>
    </row>
    <row r="76" spans="1:16" ht="15.75" customHeight="1">
      <c r="A76" s="173">
        <v>1400</v>
      </c>
      <c r="B76" s="174" t="s">
        <v>324</v>
      </c>
      <c r="C76" s="175" t="s">
        <v>1922</v>
      </c>
      <c r="D76" s="176">
        <v>199892.31</v>
      </c>
      <c r="E76" s="176">
        <v>41356.92</v>
      </c>
      <c r="F76" s="176">
        <v>158535.39000000001</v>
      </c>
      <c r="G76" s="175" t="s">
        <v>230</v>
      </c>
      <c r="H76" s="175" t="s">
        <v>229</v>
      </c>
      <c r="I76" s="175"/>
      <c r="J76" s="175"/>
      <c r="K76" s="175"/>
      <c r="L76" s="175"/>
      <c r="M76" s="176">
        <v>158535.39000000001</v>
      </c>
      <c r="N76" s="189" t="s">
        <v>1836</v>
      </c>
      <c r="O76" s="181" t="s">
        <v>1619</v>
      </c>
      <c r="P76" s="175"/>
    </row>
    <row r="77" spans="1:16" ht="15.75" customHeight="1">
      <c r="A77" s="173">
        <v>1410</v>
      </c>
      <c r="B77" s="174" t="s">
        <v>346</v>
      </c>
      <c r="C77" s="175" t="s">
        <v>1923</v>
      </c>
      <c r="D77" s="176">
        <v>82279.17</v>
      </c>
      <c r="E77" s="176">
        <v>16455.79</v>
      </c>
      <c r="F77" s="176">
        <v>65823.38</v>
      </c>
      <c r="G77" s="175" t="s">
        <v>230</v>
      </c>
      <c r="H77" s="175" t="s">
        <v>229</v>
      </c>
      <c r="I77" s="175"/>
      <c r="J77" s="175"/>
      <c r="K77" s="175"/>
      <c r="L77" s="175"/>
      <c r="M77" s="176">
        <v>65823.38</v>
      </c>
      <c r="N77" s="189" t="s">
        <v>1836</v>
      </c>
      <c r="O77" s="181" t="s">
        <v>1619</v>
      </c>
      <c r="P77" s="175"/>
    </row>
    <row r="78" spans="1:16" ht="15.75" customHeight="1">
      <c r="A78" s="173">
        <v>1420</v>
      </c>
      <c r="B78" s="174" t="s">
        <v>317</v>
      </c>
      <c r="C78" s="175" t="s">
        <v>1924</v>
      </c>
      <c r="D78" s="176">
        <v>7006517.6100000003</v>
      </c>
      <c r="E78" s="176">
        <v>1823201.25</v>
      </c>
      <c r="F78" s="176">
        <v>5183316.3600000003</v>
      </c>
      <c r="G78" s="175" t="s">
        <v>230</v>
      </c>
      <c r="H78" s="177" t="s">
        <v>230</v>
      </c>
      <c r="I78" s="176">
        <v>631935</v>
      </c>
      <c r="J78" s="178">
        <v>151</v>
      </c>
      <c r="K78" s="176">
        <v>631935</v>
      </c>
      <c r="L78" s="178">
        <v>151</v>
      </c>
      <c r="M78" s="176">
        <v>4551381.3600000003</v>
      </c>
      <c r="N78" s="193" t="s">
        <v>1849</v>
      </c>
      <c r="O78" s="187" t="s">
        <v>1850</v>
      </c>
      <c r="P78" s="181" t="s">
        <v>1851</v>
      </c>
    </row>
    <row r="79" spans="1:16" ht="15.75" customHeight="1">
      <c r="A79" s="173">
        <v>1430</v>
      </c>
      <c r="B79" s="174" t="s">
        <v>322</v>
      </c>
      <c r="C79" s="175" t="s">
        <v>1925</v>
      </c>
      <c r="D79" s="176">
        <v>96344.62</v>
      </c>
      <c r="E79" s="176">
        <v>0</v>
      </c>
      <c r="F79" s="176">
        <v>96344.62</v>
      </c>
      <c r="G79" s="175" t="s">
        <v>230</v>
      </c>
      <c r="H79" s="175" t="s">
        <v>229</v>
      </c>
      <c r="I79" s="175"/>
      <c r="J79" s="175"/>
      <c r="K79" s="175"/>
      <c r="L79" s="175"/>
      <c r="M79" s="176">
        <v>96344.62</v>
      </c>
      <c r="N79" s="189" t="s">
        <v>1836</v>
      </c>
      <c r="O79" s="181" t="s">
        <v>1619</v>
      </c>
      <c r="P79" s="175"/>
    </row>
    <row r="80" spans="1:16" ht="15.75" customHeight="1">
      <c r="A80" s="173">
        <v>1440</v>
      </c>
      <c r="B80" s="174" t="s">
        <v>353</v>
      </c>
      <c r="C80" s="175" t="s">
        <v>1926</v>
      </c>
      <c r="D80" s="176">
        <v>90620.59</v>
      </c>
      <c r="E80" s="176">
        <v>38837.279999999999</v>
      </c>
      <c r="F80" s="176">
        <v>51783.31</v>
      </c>
      <c r="G80" s="175" t="s">
        <v>230</v>
      </c>
      <c r="H80" s="175" t="s">
        <v>229</v>
      </c>
      <c r="I80" s="175"/>
      <c r="J80" s="175"/>
      <c r="K80" s="175"/>
      <c r="L80" s="175"/>
      <c r="M80" s="176">
        <v>51783.31</v>
      </c>
      <c r="N80" s="189" t="s">
        <v>1836</v>
      </c>
      <c r="O80" s="181" t="s">
        <v>1619</v>
      </c>
      <c r="P80" s="175"/>
    </row>
    <row r="81" spans="1:16" ht="15.75" customHeight="1">
      <c r="A81" s="173">
        <v>1450</v>
      </c>
      <c r="B81" s="174" t="s">
        <v>244</v>
      </c>
      <c r="C81" s="175" t="s">
        <v>1927</v>
      </c>
      <c r="D81" s="176">
        <v>118494.13</v>
      </c>
      <c r="E81" s="176">
        <v>39497.93</v>
      </c>
      <c r="F81" s="176">
        <v>78996.2</v>
      </c>
      <c r="G81" s="175" t="s">
        <v>230</v>
      </c>
      <c r="H81" s="175" t="s">
        <v>229</v>
      </c>
      <c r="I81" s="175"/>
      <c r="J81" s="175"/>
      <c r="K81" s="175"/>
      <c r="L81" s="175"/>
      <c r="M81" s="176">
        <v>78996.2</v>
      </c>
      <c r="N81" s="189" t="s">
        <v>1836</v>
      </c>
      <c r="O81" s="181" t="s">
        <v>1619</v>
      </c>
      <c r="P81" s="175"/>
    </row>
    <row r="82" spans="1:16" ht="15.75" customHeight="1">
      <c r="A82" s="173">
        <v>1460</v>
      </c>
      <c r="B82" s="174" t="s">
        <v>1251</v>
      </c>
      <c r="C82" s="175" t="s">
        <v>1928</v>
      </c>
      <c r="D82" s="176">
        <v>65099.19</v>
      </c>
      <c r="E82" s="176">
        <v>0</v>
      </c>
      <c r="F82" s="176">
        <v>65099.19</v>
      </c>
      <c r="G82" s="175" t="s">
        <v>230</v>
      </c>
      <c r="H82" s="175" t="s">
        <v>229</v>
      </c>
      <c r="I82" s="175"/>
      <c r="J82" s="175"/>
      <c r="K82" s="175"/>
      <c r="L82" s="175"/>
      <c r="M82" s="176">
        <v>65099.19</v>
      </c>
      <c r="N82" s="189" t="s">
        <v>1836</v>
      </c>
      <c r="O82" s="181" t="s">
        <v>1619</v>
      </c>
      <c r="P82" s="175"/>
    </row>
    <row r="83" spans="1:16" ht="15.75" customHeight="1">
      <c r="A83" s="173">
        <v>1480</v>
      </c>
      <c r="B83" s="174" t="s">
        <v>384</v>
      </c>
      <c r="C83" s="175" t="s">
        <v>1929</v>
      </c>
      <c r="D83" s="176">
        <v>80306.69</v>
      </c>
      <c r="E83" s="176">
        <v>17521.400000000001</v>
      </c>
      <c r="F83" s="176">
        <v>62785.29</v>
      </c>
      <c r="G83" s="175" t="s">
        <v>230</v>
      </c>
      <c r="H83" s="175" t="s">
        <v>229</v>
      </c>
      <c r="I83" s="175"/>
      <c r="J83" s="175"/>
      <c r="K83" s="175"/>
      <c r="L83" s="175"/>
      <c r="M83" s="176">
        <v>62785.29</v>
      </c>
      <c r="N83" s="189" t="s">
        <v>1836</v>
      </c>
      <c r="O83" s="181" t="s">
        <v>1619</v>
      </c>
      <c r="P83" s="175"/>
    </row>
    <row r="84" spans="1:16" ht="15.75" customHeight="1">
      <c r="A84" s="173">
        <v>1490</v>
      </c>
      <c r="B84" s="174" t="s">
        <v>250</v>
      </c>
      <c r="C84" s="175" t="s">
        <v>1930</v>
      </c>
      <c r="D84" s="176">
        <v>71987.360000000001</v>
      </c>
      <c r="E84" s="176">
        <v>36019.339999999997</v>
      </c>
      <c r="F84" s="176">
        <v>35968.019999999997</v>
      </c>
      <c r="G84" s="175" t="s">
        <v>230</v>
      </c>
      <c r="H84" s="175" t="s">
        <v>229</v>
      </c>
      <c r="I84" s="175"/>
      <c r="J84" s="175"/>
      <c r="K84" s="175"/>
      <c r="L84" s="175"/>
      <c r="M84" s="176">
        <v>35968.019999999997</v>
      </c>
      <c r="N84" s="189" t="s">
        <v>1836</v>
      </c>
      <c r="O84" s="181" t="s">
        <v>1619</v>
      </c>
      <c r="P84" s="175"/>
    </row>
    <row r="85" spans="1:16" ht="15.75" customHeight="1">
      <c r="A85" s="173">
        <v>1500</v>
      </c>
      <c r="B85" s="174" t="s">
        <v>255</v>
      </c>
      <c r="C85" s="175" t="s">
        <v>1931</v>
      </c>
      <c r="D85" s="176">
        <v>94862.47</v>
      </c>
      <c r="E85" s="176">
        <v>4992.75</v>
      </c>
      <c r="F85" s="176">
        <v>89869.72</v>
      </c>
      <c r="G85" s="175" t="s">
        <v>230</v>
      </c>
      <c r="H85" s="175" t="s">
        <v>229</v>
      </c>
      <c r="I85" s="175"/>
      <c r="J85" s="175"/>
      <c r="K85" s="175"/>
      <c r="L85" s="175"/>
      <c r="M85" s="176">
        <v>89869.72</v>
      </c>
      <c r="N85" s="189" t="s">
        <v>1836</v>
      </c>
      <c r="O85" s="181" t="s">
        <v>1619</v>
      </c>
      <c r="P85" s="175"/>
    </row>
    <row r="86" spans="1:16" ht="15.75" customHeight="1">
      <c r="A86" s="173">
        <v>1510</v>
      </c>
      <c r="B86" s="174" t="s">
        <v>325</v>
      </c>
      <c r="C86" s="175" t="s">
        <v>1932</v>
      </c>
      <c r="D86" s="176">
        <v>319813.40999999997</v>
      </c>
      <c r="E86" s="176">
        <v>60916.68</v>
      </c>
      <c r="F86" s="176">
        <v>258896.73</v>
      </c>
      <c r="G86" s="175" t="s">
        <v>230</v>
      </c>
      <c r="H86" s="175" t="s">
        <v>229</v>
      </c>
      <c r="I86" s="175"/>
      <c r="J86" s="175"/>
      <c r="K86" s="175"/>
      <c r="L86" s="175"/>
      <c r="M86" s="176">
        <v>258896.73</v>
      </c>
      <c r="N86" s="189" t="s">
        <v>1836</v>
      </c>
      <c r="O86" s="181" t="s">
        <v>1619</v>
      </c>
      <c r="P86" s="175"/>
    </row>
    <row r="87" spans="1:16" ht="15.75" customHeight="1">
      <c r="A87" s="173">
        <v>1520</v>
      </c>
      <c r="B87" s="174" t="s">
        <v>282</v>
      </c>
      <c r="C87" s="175" t="s">
        <v>1933</v>
      </c>
      <c r="D87" s="176">
        <v>938638.76</v>
      </c>
      <c r="E87" s="176">
        <v>242730.68</v>
      </c>
      <c r="F87" s="176">
        <v>695908.08</v>
      </c>
      <c r="G87" s="181" t="s">
        <v>230</v>
      </c>
      <c r="H87" s="184" t="s">
        <v>230</v>
      </c>
      <c r="I87" s="176">
        <v>85360</v>
      </c>
      <c r="J87" s="186">
        <v>0</v>
      </c>
      <c r="K87" s="176">
        <v>85360</v>
      </c>
      <c r="L87" s="178">
        <v>11</v>
      </c>
      <c r="M87" s="176">
        <v>610548.07999999996</v>
      </c>
      <c r="N87" s="189" t="s">
        <v>1836</v>
      </c>
      <c r="O87" s="208" t="s">
        <v>1844</v>
      </c>
      <c r="P87" s="205" t="s">
        <v>1934</v>
      </c>
    </row>
    <row r="88" spans="1:16" ht="15.75" customHeight="1">
      <c r="A88" s="173">
        <v>1530</v>
      </c>
      <c r="B88" s="174" t="s">
        <v>248</v>
      </c>
      <c r="C88" s="175" t="s">
        <v>1935</v>
      </c>
      <c r="D88" s="176">
        <v>258711.26</v>
      </c>
      <c r="E88" s="176">
        <v>79700.639999999999</v>
      </c>
      <c r="F88" s="176">
        <v>179010.62</v>
      </c>
      <c r="G88" s="192" t="s">
        <v>229</v>
      </c>
      <c r="H88" s="177" t="s">
        <v>230</v>
      </c>
      <c r="I88" s="176">
        <v>179010.62</v>
      </c>
      <c r="J88" s="178">
        <v>18</v>
      </c>
      <c r="K88" s="176">
        <v>179010.62</v>
      </c>
      <c r="L88" s="178">
        <v>18</v>
      </c>
      <c r="M88" s="176">
        <v>0</v>
      </c>
      <c r="N88" s="189" t="s">
        <v>1836</v>
      </c>
      <c r="O88" s="189" t="s">
        <v>1844</v>
      </c>
      <c r="P88" s="175"/>
    </row>
    <row r="89" spans="1:16" ht="15.75" customHeight="1">
      <c r="A89" s="173">
        <v>1540</v>
      </c>
      <c r="B89" s="174" t="s">
        <v>316</v>
      </c>
      <c r="C89" s="175" t="s">
        <v>1936</v>
      </c>
      <c r="D89" s="176">
        <v>268535.45</v>
      </c>
      <c r="E89" s="176">
        <v>110416.9</v>
      </c>
      <c r="F89" s="176">
        <v>158118.54999999999</v>
      </c>
      <c r="G89" s="175" t="s">
        <v>230</v>
      </c>
      <c r="H89" s="177" t="s">
        <v>230</v>
      </c>
      <c r="I89" s="176">
        <v>284976.38</v>
      </c>
      <c r="J89" s="178">
        <v>26</v>
      </c>
      <c r="K89" s="176">
        <v>284976.38</v>
      </c>
      <c r="L89" s="178">
        <v>26</v>
      </c>
      <c r="M89" s="194">
        <v>-126857.83</v>
      </c>
      <c r="N89" s="179" t="s">
        <v>1822</v>
      </c>
      <c r="O89" s="181" t="s">
        <v>1619</v>
      </c>
      <c r="P89" s="205" t="s">
        <v>1937</v>
      </c>
    </row>
    <row r="90" spans="1:16" ht="15.75" customHeight="1">
      <c r="A90" s="173">
        <v>1550</v>
      </c>
      <c r="B90" s="174" t="s">
        <v>358</v>
      </c>
      <c r="C90" s="175" t="s">
        <v>1938</v>
      </c>
      <c r="D90" s="176">
        <v>2067096.9</v>
      </c>
      <c r="E90" s="176">
        <v>485470.77</v>
      </c>
      <c r="F90" s="176">
        <v>1581626.13</v>
      </c>
      <c r="G90" s="175" t="s">
        <v>230</v>
      </c>
      <c r="H90" s="177" t="s">
        <v>230</v>
      </c>
      <c r="I90" s="190">
        <v>317983.71000000002</v>
      </c>
      <c r="J90" s="178">
        <v>46</v>
      </c>
      <c r="K90" s="176">
        <v>317983.71000000002</v>
      </c>
      <c r="L90" s="178">
        <v>46</v>
      </c>
      <c r="M90" s="176">
        <v>1263642.42</v>
      </c>
      <c r="N90" s="179" t="s">
        <v>1822</v>
      </c>
      <c r="O90" s="179" t="s">
        <v>1823</v>
      </c>
      <c r="P90" s="181" t="s">
        <v>1939</v>
      </c>
    </row>
    <row r="91" spans="1:16" ht="15.75" customHeight="1">
      <c r="A91" s="173">
        <v>1560</v>
      </c>
      <c r="B91" s="174" t="s">
        <v>387</v>
      </c>
      <c r="C91" s="175" t="s">
        <v>1940</v>
      </c>
      <c r="D91" s="176">
        <v>662369.79</v>
      </c>
      <c r="E91" s="176">
        <v>163335.96</v>
      </c>
      <c r="F91" s="176">
        <v>499033.83</v>
      </c>
      <c r="G91" s="175" t="s">
        <v>230</v>
      </c>
      <c r="H91" s="175" t="s">
        <v>229</v>
      </c>
      <c r="I91" s="175"/>
      <c r="J91" s="175"/>
      <c r="K91" s="175"/>
      <c r="L91" s="175"/>
      <c r="M91" s="176">
        <v>499033.83</v>
      </c>
      <c r="N91" s="189" t="s">
        <v>1836</v>
      </c>
      <c r="O91" s="181" t="s">
        <v>1619</v>
      </c>
      <c r="P91" s="175"/>
    </row>
    <row r="92" spans="1:16" ht="15.75" customHeight="1">
      <c r="A92" s="173">
        <v>1570</v>
      </c>
      <c r="B92" s="174" t="s">
        <v>293</v>
      </c>
      <c r="C92" s="175" t="s">
        <v>1941</v>
      </c>
      <c r="D92" s="176">
        <v>200895.64</v>
      </c>
      <c r="E92" s="176">
        <v>5025.6400000000003</v>
      </c>
      <c r="F92" s="176">
        <v>195870</v>
      </c>
      <c r="G92" s="181" t="s">
        <v>230</v>
      </c>
      <c r="H92" s="181" t="s">
        <v>229</v>
      </c>
      <c r="I92" s="175"/>
      <c r="J92" s="175"/>
      <c r="K92" s="175"/>
      <c r="L92" s="175"/>
      <c r="M92" s="176">
        <v>195870</v>
      </c>
      <c r="N92" s="189" t="s">
        <v>1836</v>
      </c>
      <c r="O92" s="181" t="s">
        <v>1619</v>
      </c>
      <c r="P92" s="175"/>
    </row>
    <row r="93" spans="1:16" ht="15.75" customHeight="1">
      <c r="A93" s="173">
        <v>1580</v>
      </c>
      <c r="B93" s="174" t="s">
        <v>388</v>
      </c>
      <c r="C93" s="175" t="s">
        <v>1942</v>
      </c>
      <c r="D93" s="176">
        <v>606744.14</v>
      </c>
      <c r="E93" s="176">
        <v>261527</v>
      </c>
      <c r="F93" s="176">
        <v>345217.14</v>
      </c>
      <c r="G93" s="192" t="s">
        <v>229</v>
      </c>
      <c r="H93" s="177" t="s">
        <v>230</v>
      </c>
      <c r="I93" s="176">
        <v>319120.3</v>
      </c>
      <c r="J93" s="186">
        <v>74</v>
      </c>
      <c r="K93" s="176">
        <v>319120.3</v>
      </c>
      <c r="L93" s="186">
        <v>74</v>
      </c>
      <c r="M93" s="176">
        <v>26096.84</v>
      </c>
      <c r="N93" s="179" t="s">
        <v>1822</v>
      </c>
      <c r="O93" s="179" t="s">
        <v>1823</v>
      </c>
      <c r="P93" s="180" t="s">
        <v>1943</v>
      </c>
    </row>
    <row r="94" spans="1:16" ht="15.75" customHeight="1">
      <c r="A94" s="200">
        <v>1590</v>
      </c>
      <c r="B94" s="201" t="s">
        <v>360</v>
      </c>
      <c r="C94" s="182" t="s">
        <v>1944</v>
      </c>
      <c r="D94" s="190">
        <v>83130.570000000007</v>
      </c>
      <c r="E94" s="203">
        <v>15656.22</v>
      </c>
      <c r="F94" s="190">
        <v>67474.350000000006</v>
      </c>
      <c r="G94" s="181" t="s">
        <v>230</v>
      </c>
      <c r="H94" s="181" t="s">
        <v>229</v>
      </c>
      <c r="I94" s="190">
        <v>0</v>
      </c>
      <c r="J94" s="186">
        <v>0</v>
      </c>
      <c r="K94" s="186">
        <v>0</v>
      </c>
      <c r="L94" s="186">
        <v>0</v>
      </c>
      <c r="M94" s="176">
        <v>67474.350000000006</v>
      </c>
      <c r="N94" s="189" t="s">
        <v>1836</v>
      </c>
      <c r="O94" s="181" t="s">
        <v>1619</v>
      </c>
      <c r="P94" s="175"/>
    </row>
    <row r="95" spans="1:16" ht="15.75" customHeight="1">
      <c r="A95" s="173">
        <v>1600</v>
      </c>
      <c r="B95" s="174" t="s">
        <v>311</v>
      </c>
      <c r="C95" s="175" t="s">
        <v>1945</v>
      </c>
      <c r="D95" s="176">
        <v>59577.09</v>
      </c>
      <c r="E95" s="176">
        <v>7983.3</v>
      </c>
      <c r="F95" s="176">
        <v>51593.79</v>
      </c>
      <c r="G95" s="175" t="s">
        <v>230</v>
      </c>
      <c r="H95" s="177" t="s">
        <v>230</v>
      </c>
      <c r="I95" s="176">
        <v>59576.9</v>
      </c>
      <c r="J95" s="186">
        <v>5</v>
      </c>
      <c r="K95" s="176">
        <v>59576.9</v>
      </c>
      <c r="L95" s="186">
        <v>5</v>
      </c>
      <c r="M95" s="194">
        <v>-7983.11</v>
      </c>
      <c r="N95" s="179" t="s">
        <v>1822</v>
      </c>
      <c r="O95" s="189" t="s">
        <v>1844</v>
      </c>
      <c r="P95" s="181" t="s">
        <v>1917</v>
      </c>
    </row>
    <row r="96" spans="1:16" ht="15.75" customHeight="1">
      <c r="A96" s="173">
        <v>1620</v>
      </c>
      <c r="B96" s="174" t="s">
        <v>239</v>
      </c>
      <c r="C96" s="175" t="s">
        <v>1946</v>
      </c>
      <c r="D96" s="176">
        <v>81303.09</v>
      </c>
      <c r="E96" s="176">
        <v>7226.94</v>
      </c>
      <c r="F96" s="176">
        <v>74076.149999999994</v>
      </c>
      <c r="G96" s="175" t="s">
        <v>230</v>
      </c>
      <c r="H96" s="175" t="s">
        <v>229</v>
      </c>
      <c r="I96" s="175"/>
      <c r="J96" s="175"/>
      <c r="K96" s="175"/>
      <c r="L96" s="175"/>
      <c r="M96" s="176">
        <v>74076.149999999994</v>
      </c>
      <c r="N96" s="189" t="s">
        <v>1836</v>
      </c>
      <c r="O96" s="181" t="s">
        <v>1619</v>
      </c>
      <c r="P96" s="175"/>
    </row>
    <row r="97" spans="1:16" ht="15.75" customHeight="1">
      <c r="A97" s="173">
        <v>1760</v>
      </c>
      <c r="B97" s="174" t="s">
        <v>321</v>
      </c>
      <c r="C97" s="175" t="s">
        <v>1947</v>
      </c>
      <c r="D97" s="176">
        <v>26698.09</v>
      </c>
      <c r="E97" s="176">
        <v>0</v>
      </c>
      <c r="F97" s="176">
        <v>26698.09</v>
      </c>
      <c r="G97" s="175" t="s">
        <v>230</v>
      </c>
      <c r="H97" s="175" t="s">
        <v>229</v>
      </c>
      <c r="I97" s="175"/>
      <c r="J97" s="175"/>
      <c r="K97" s="175"/>
      <c r="L97" s="175"/>
      <c r="M97" s="176">
        <v>26698.09</v>
      </c>
      <c r="N97" s="189" t="s">
        <v>1836</v>
      </c>
      <c r="O97" s="181" t="s">
        <v>1619</v>
      </c>
      <c r="P97" s="175"/>
    </row>
    <row r="98" spans="1:16" ht="15.75" customHeight="1">
      <c r="A98" s="173">
        <v>1780</v>
      </c>
      <c r="B98" s="174" t="s">
        <v>301</v>
      </c>
      <c r="C98" s="175" t="s">
        <v>1948</v>
      </c>
      <c r="D98" s="176">
        <v>75425.33</v>
      </c>
      <c r="E98" s="176">
        <v>15085.02</v>
      </c>
      <c r="F98" s="176">
        <v>60340.31</v>
      </c>
      <c r="G98" s="175" t="s">
        <v>230</v>
      </c>
      <c r="H98" s="175" t="s">
        <v>229</v>
      </c>
      <c r="I98" s="175"/>
      <c r="J98" s="175"/>
      <c r="K98" s="175"/>
      <c r="L98" s="175"/>
      <c r="M98" s="176">
        <v>60340.31</v>
      </c>
      <c r="N98" s="189" t="s">
        <v>1836</v>
      </c>
      <c r="O98" s="181" t="s">
        <v>1619</v>
      </c>
      <c r="P98" s="175"/>
    </row>
    <row r="99" spans="1:16" ht="15.75" customHeight="1">
      <c r="A99" s="173">
        <v>1790</v>
      </c>
      <c r="B99" s="174" t="s">
        <v>330</v>
      </c>
      <c r="C99" s="175" t="s">
        <v>1949</v>
      </c>
      <c r="D99" s="176">
        <v>168703.7</v>
      </c>
      <c r="E99" s="176">
        <v>31631.85</v>
      </c>
      <c r="F99" s="176">
        <v>137071.85</v>
      </c>
      <c r="G99" s="175" t="s">
        <v>230</v>
      </c>
      <c r="H99" s="177" t="s">
        <v>230</v>
      </c>
      <c r="I99" s="176">
        <v>137071.35</v>
      </c>
      <c r="J99" s="178">
        <v>16.5</v>
      </c>
      <c r="K99" s="176">
        <v>167703.20000000001</v>
      </c>
      <c r="L99" s="178">
        <v>22.5</v>
      </c>
      <c r="M99" s="176">
        <v>0.5</v>
      </c>
      <c r="N99" s="179" t="s">
        <v>1822</v>
      </c>
      <c r="O99" s="179" t="s">
        <v>1823</v>
      </c>
      <c r="P99" s="180" t="s">
        <v>1950</v>
      </c>
    </row>
    <row r="100" spans="1:16" ht="15.75" customHeight="1">
      <c r="A100" s="209">
        <v>1810</v>
      </c>
      <c r="B100" s="210" t="s">
        <v>320</v>
      </c>
      <c r="C100" s="211" t="s">
        <v>1951</v>
      </c>
      <c r="D100" s="203">
        <v>58116.4</v>
      </c>
      <c r="E100" s="203">
        <v>19372.080000000002</v>
      </c>
      <c r="F100" s="203">
        <v>38744.32</v>
      </c>
      <c r="G100" s="181" t="s">
        <v>230</v>
      </c>
      <c r="H100" s="181" t="s">
        <v>229</v>
      </c>
      <c r="I100" s="190">
        <v>0</v>
      </c>
      <c r="J100" s="186">
        <v>0</v>
      </c>
      <c r="K100" s="176">
        <v>0</v>
      </c>
      <c r="L100" s="186">
        <v>0</v>
      </c>
      <c r="M100" s="176">
        <v>38744.32</v>
      </c>
      <c r="N100" s="212" t="s">
        <v>1952</v>
      </c>
      <c r="O100" s="181" t="s">
        <v>1619</v>
      </c>
      <c r="P100" s="181" t="s">
        <v>1953</v>
      </c>
    </row>
    <row r="101" spans="1:16" ht="15.75" customHeight="1">
      <c r="A101" s="173">
        <v>1828</v>
      </c>
      <c r="B101" s="174" t="s">
        <v>365</v>
      </c>
      <c r="C101" s="175" t="s">
        <v>1954</v>
      </c>
      <c r="D101" s="176">
        <v>589654.43000000005</v>
      </c>
      <c r="E101" s="176">
        <v>116058.67</v>
      </c>
      <c r="F101" s="176">
        <v>473595.76</v>
      </c>
      <c r="G101" s="175" t="s">
        <v>230</v>
      </c>
      <c r="H101" s="175" t="s">
        <v>229</v>
      </c>
      <c r="I101" s="175"/>
      <c r="J101" s="175"/>
      <c r="K101" s="175"/>
      <c r="L101" s="175"/>
      <c r="M101" s="176">
        <v>473595.76</v>
      </c>
      <c r="N101" s="189" t="s">
        <v>1836</v>
      </c>
      <c r="O101" s="181" t="s">
        <v>1619</v>
      </c>
      <c r="P101" s="175"/>
    </row>
    <row r="102" spans="1:16" ht="15.75" customHeight="1">
      <c r="A102" s="173">
        <v>1850</v>
      </c>
      <c r="B102" s="174" t="s">
        <v>298</v>
      </c>
      <c r="C102" s="175" t="s">
        <v>1955</v>
      </c>
      <c r="D102" s="176">
        <v>110151.61</v>
      </c>
      <c r="E102" s="176">
        <v>29373.68</v>
      </c>
      <c r="F102" s="176">
        <v>80777.929999999993</v>
      </c>
      <c r="G102" s="175" t="s">
        <v>230</v>
      </c>
      <c r="H102" s="175" t="s">
        <v>229</v>
      </c>
      <c r="I102" s="175"/>
      <c r="J102" s="175"/>
      <c r="K102" s="175"/>
      <c r="L102" s="175"/>
      <c r="M102" s="176">
        <v>80777.929999999993</v>
      </c>
      <c r="N102" s="189" t="s">
        <v>1836</v>
      </c>
      <c r="O102" s="181" t="s">
        <v>1619</v>
      </c>
      <c r="P102" s="175"/>
    </row>
    <row r="103" spans="1:16" ht="15.75" customHeight="1">
      <c r="A103" s="173">
        <v>1860</v>
      </c>
      <c r="B103" s="174" t="s">
        <v>254</v>
      </c>
      <c r="C103" s="175" t="s">
        <v>1956</v>
      </c>
      <c r="D103" s="176">
        <v>43051.54</v>
      </c>
      <c r="E103" s="176">
        <v>12300.4</v>
      </c>
      <c r="F103" s="176">
        <v>30751.14</v>
      </c>
      <c r="G103" s="192" t="s">
        <v>229</v>
      </c>
      <c r="H103" s="177" t="s">
        <v>230</v>
      </c>
      <c r="I103" s="176">
        <v>30751.14</v>
      </c>
      <c r="J103" s="178">
        <v>5</v>
      </c>
      <c r="K103" s="176">
        <v>30751.14</v>
      </c>
      <c r="L103" s="178">
        <v>5</v>
      </c>
      <c r="M103" s="176">
        <v>0</v>
      </c>
      <c r="N103" s="189" t="s">
        <v>1836</v>
      </c>
      <c r="O103" s="189" t="s">
        <v>1844</v>
      </c>
      <c r="P103" s="175"/>
    </row>
    <row r="104" spans="1:16" ht="15.75" customHeight="1">
      <c r="A104" s="173">
        <v>1870</v>
      </c>
      <c r="B104" s="174" t="s">
        <v>354</v>
      </c>
      <c r="C104" s="175" t="s">
        <v>1957</v>
      </c>
      <c r="D104" s="176">
        <v>48544.21</v>
      </c>
      <c r="E104" s="176">
        <v>0</v>
      </c>
      <c r="F104" s="176">
        <v>48544.21</v>
      </c>
      <c r="G104" s="181" t="s">
        <v>230</v>
      </c>
      <c r="H104" s="181" t="s">
        <v>229</v>
      </c>
      <c r="I104" s="175"/>
      <c r="J104" s="175"/>
      <c r="K104" s="175"/>
      <c r="L104" s="175"/>
      <c r="M104" s="176">
        <v>48544.21</v>
      </c>
      <c r="N104" s="189" t="s">
        <v>1836</v>
      </c>
      <c r="O104" s="181" t="s">
        <v>1619</v>
      </c>
      <c r="P104" s="175"/>
    </row>
    <row r="105" spans="1:16" ht="15.75" customHeight="1">
      <c r="A105" s="173">
        <v>1980</v>
      </c>
      <c r="B105" s="174" t="s">
        <v>274</v>
      </c>
      <c r="C105" s="175" t="s">
        <v>1958</v>
      </c>
      <c r="D105" s="176">
        <v>99284.03</v>
      </c>
      <c r="E105" s="176">
        <v>33094.58</v>
      </c>
      <c r="F105" s="176">
        <v>66189.45</v>
      </c>
      <c r="G105" s="175" t="s">
        <v>230</v>
      </c>
      <c r="H105" s="175" t="s">
        <v>229</v>
      </c>
      <c r="I105" s="175"/>
      <c r="J105" s="175"/>
      <c r="K105" s="175"/>
      <c r="L105" s="175"/>
      <c r="M105" s="176">
        <v>66189.45</v>
      </c>
      <c r="N105" s="189" t="s">
        <v>1836</v>
      </c>
      <c r="O105" s="181" t="s">
        <v>1619</v>
      </c>
      <c r="P105" s="175"/>
    </row>
    <row r="106" spans="1:16" ht="15.75" customHeight="1">
      <c r="A106" s="173">
        <v>1990</v>
      </c>
      <c r="B106" s="174" t="s">
        <v>355</v>
      </c>
      <c r="C106" s="175" t="s">
        <v>1959</v>
      </c>
      <c r="D106" s="176">
        <v>117021.95</v>
      </c>
      <c r="E106" s="176">
        <v>46808.639999999999</v>
      </c>
      <c r="F106" s="176">
        <v>70213.31</v>
      </c>
      <c r="G106" s="175" t="s">
        <v>230</v>
      </c>
      <c r="H106" s="175" t="s">
        <v>229</v>
      </c>
      <c r="I106" s="175"/>
      <c r="J106" s="175"/>
      <c r="K106" s="175"/>
      <c r="L106" s="175"/>
      <c r="M106" s="176">
        <v>70213.31</v>
      </c>
      <c r="N106" s="189" t="s">
        <v>1836</v>
      </c>
      <c r="O106" s="181" t="s">
        <v>1619</v>
      </c>
      <c r="P106" s="175"/>
    </row>
    <row r="107" spans="1:16" ht="15.75" customHeight="1">
      <c r="A107" s="173">
        <v>2000</v>
      </c>
      <c r="B107" s="174" t="s">
        <v>337</v>
      </c>
      <c r="C107" s="175" t="s">
        <v>1960</v>
      </c>
      <c r="D107" s="176">
        <v>2663217.6</v>
      </c>
      <c r="E107" s="176">
        <v>607972.74</v>
      </c>
      <c r="F107" s="176">
        <v>2055244.86</v>
      </c>
      <c r="G107" s="175" t="s">
        <v>230</v>
      </c>
      <c r="H107" s="177" t="s">
        <v>230</v>
      </c>
      <c r="I107" s="176">
        <v>263088</v>
      </c>
      <c r="J107" s="178">
        <v>42</v>
      </c>
      <c r="K107" s="190">
        <v>263088</v>
      </c>
      <c r="L107" s="186">
        <v>42</v>
      </c>
      <c r="M107" s="176">
        <v>1792156.86</v>
      </c>
      <c r="N107" s="193" t="s">
        <v>1849</v>
      </c>
      <c r="O107" s="187" t="s">
        <v>1850</v>
      </c>
      <c r="P107" s="181" t="s">
        <v>1863</v>
      </c>
    </row>
    <row r="108" spans="1:16" ht="15.75" customHeight="1">
      <c r="A108" s="173">
        <v>2010</v>
      </c>
      <c r="B108" s="174" t="s">
        <v>270</v>
      </c>
      <c r="C108" s="175" t="s">
        <v>1961</v>
      </c>
      <c r="D108" s="176">
        <v>85609.65</v>
      </c>
      <c r="E108" s="176">
        <v>26253.55</v>
      </c>
      <c r="F108" s="176">
        <v>59356.1</v>
      </c>
      <c r="G108" s="192" t="s">
        <v>229</v>
      </c>
      <c r="H108" s="177" t="s">
        <v>230</v>
      </c>
      <c r="I108" s="176">
        <v>62304.81</v>
      </c>
      <c r="J108" s="178">
        <v>3.5</v>
      </c>
      <c r="K108" s="176">
        <v>81329.179999999993</v>
      </c>
      <c r="L108" s="178">
        <v>4.5</v>
      </c>
      <c r="M108" s="194">
        <v>-2948.71</v>
      </c>
      <c r="N108" s="179" t="s">
        <v>1822</v>
      </c>
      <c r="O108" s="189" t="s">
        <v>1844</v>
      </c>
      <c r="P108" s="181" t="s">
        <v>1917</v>
      </c>
    </row>
    <row r="109" spans="1:16" ht="15.75" customHeight="1">
      <c r="A109" s="173">
        <v>2020</v>
      </c>
      <c r="B109" s="174" t="s">
        <v>340</v>
      </c>
      <c r="C109" s="175" t="s">
        <v>1962</v>
      </c>
      <c r="D109" s="176">
        <v>748618.88</v>
      </c>
      <c r="E109" s="176">
        <v>151539.47</v>
      </c>
      <c r="F109" s="176">
        <v>597079.41</v>
      </c>
      <c r="G109" s="175" t="s">
        <v>230</v>
      </c>
      <c r="H109" s="175" t="s">
        <v>229</v>
      </c>
      <c r="I109" s="175"/>
      <c r="J109" s="175"/>
      <c r="K109" s="175"/>
      <c r="L109" s="175"/>
      <c r="M109" s="176">
        <v>597079.41</v>
      </c>
      <c r="N109" s="189" t="s">
        <v>1836</v>
      </c>
      <c r="O109" s="181" t="s">
        <v>1619</v>
      </c>
      <c r="P109" s="175"/>
    </row>
    <row r="110" spans="1:16" ht="15.75" customHeight="1">
      <c r="A110" s="173">
        <v>2035</v>
      </c>
      <c r="B110" s="174" t="s">
        <v>342</v>
      </c>
      <c r="C110" s="175" t="s">
        <v>1963</v>
      </c>
      <c r="D110" s="176">
        <v>786298.58</v>
      </c>
      <c r="E110" s="176">
        <v>251290.08</v>
      </c>
      <c r="F110" s="176">
        <v>535008.5</v>
      </c>
      <c r="G110" s="175" t="s">
        <v>230</v>
      </c>
      <c r="H110" s="177" t="s">
        <v>230</v>
      </c>
      <c r="I110" s="176">
        <v>153186.12</v>
      </c>
      <c r="J110" s="178">
        <v>48</v>
      </c>
      <c r="K110" s="176">
        <v>153186.12</v>
      </c>
      <c r="L110" s="178">
        <v>48</v>
      </c>
      <c r="M110" s="176">
        <v>381822.38</v>
      </c>
      <c r="N110" s="179" t="s">
        <v>1822</v>
      </c>
      <c r="O110" s="179" t="s">
        <v>1823</v>
      </c>
      <c r="P110" s="181" t="s">
        <v>1964</v>
      </c>
    </row>
    <row r="111" spans="1:16" ht="15.75" customHeight="1">
      <c r="A111" s="173">
        <v>2055</v>
      </c>
      <c r="B111" s="174" t="s">
        <v>280</v>
      </c>
      <c r="C111" s="175" t="s">
        <v>1965</v>
      </c>
      <c r="D111" s="176">
        <v>133036.10999999999</v>
      </c>
      <c r="E111" s="176">
        <v>42980.78</v>
      </c>
      <c r="F111" s="176">
        <v>90055.33</v>
      </c>
      <c r="G111" s="175" t="s">
        <v>230</v>
      </c>
      <c r="H111" s="175" t="s">
        <v>229</v>
      </c>
      <c r="I111" s="175"/>
      <c r="J111" s="175"/>
      <c r="K111" s="175"/>
      <c r="L111" s="175"/>
      <c r="M111" s="176">
        <v>90055.33</v>
      </c>
      <c r="N111" s="189" t="s">
        <v>1836</v>
      </c>
      <c r="O111" s="181" t="s">
        <v>1619</v>
      </c>
      <c r="P111" s="175"/>
    </row>
    <row r="112" spans="1:16" ht="15.75" customHeight="1">
      <c r="A112" s="173">
        <v>2180</v>
      </c>
      <c r="B112" s="174" t="s">
        <v>343</v>
      </c>
      <c r="C112" s="175" t="s">
        <v>1966</v>
      </c>
      <c r="D112" s="176">
        <v>719826.73</v>
      </c>
      <c r="E112" s="176">
        <v>233585.45</v>
      </c>
      <c r="F112" s="176">
        <v>486241.28000000003</v>
      </c>
      <c r="G112" s="175" t="s">
        <v>230</v>
      </c>
      <c r="H112" s="175" t="s">
        <v>229</v>
      </c>
      <c r="I112" s="175"/>
      <c r="J112" s="175"/>
      <c r="K112" s="175"/>
      <c r="L112" s="175"/>
      <c r="M112" s="176">
        <v>486241.28000000003</v>
      </c>
      <c r="N112" s="189" t="s">
        <v>1836</v>
      </c>
      <c r="O112" s="181" t="s">
        <v>1619</v>
      </c>
      <c r="P112" s="175"/>
    </row>
    <row r="113" spans="1:16" ht="15.75" customHeight="1">
      <c r="A113" s="173">
        <v>2190</v>
      </c>
      <c r="B113" s="174" t="s">
        <v>397</v>
      </c>
      <c r="C113" s="181" t="s">
        <v>1967</v>
      </c>
      <c r="D113" s="176">
        <v>150989.78</v>
      </c>
      <c r="E113" s="176">
        <v>37747.35</v>
      </c>
      <c r="F113" s="176">
        <v>113242.43</v>
      </c>
      <c r="G113" s="175" t="s">
        <v>230</v>
      </c>
      <c r="H113" s="177" t="s">
        <v>230</v>
      </c>
      <c r="I113" s="190">
        <v>0</v>
      </c>
      <c r="J113" s="178">
        <v>0</v>
      </c>
      <c r="K113" s="176">
        <v>0</v>
      </c>
      <c r="L113" s="178">
        <v>0</v>
      </c>
      <c r="M113" s="176">
        <v>113242.43</v>
      </c>
      <c r="N113" s="197" t="s">
        <v>1822</v>
      </c>
      <c r="O113" s="198"/>
      <c r="P113" s="199" t="s">
        <v>1968</v>
      </c>
    </row>
    <row r="114" spans="1:16" ht="15.75" customHeight="1">
      <c r="A114" s="173">
        <v>2395</v>
      </c>
      <c r="B114" s="174" t="s">
        <v>252</v>
      </c>
      <c r="C114" s="175" t="s">
        <v>1969</v>
      </c>
      <c r="D114" s="176">
        <v>410178.88</v>
      </c>
      <c r="E114" s="176">
        <v>76032.91</v>
      </c>
      <c r="F114" s="176">
        <v>334145.96999999997</v>
      </c>
      <c r="G114" s="175" t="s">
        <v>230</v>
      </c>
      <c r="H114" s="175" t="s">
        <v>229</v>
      </c>
      <c r="I114" s="175"/>
      <c r="J114" s="175"/>
      <c r="K114" s="175"/>
      <c r="L114" s="175"/>
      <c r="M114" s="176">
        <v>334145.96999999997</v>
      </c>
      <c r="N114" s="189" t="s">
        <v>1836</v>
      </c>
      <c r="O114" s="181" t="s">
        <v>1619</v>
      </c>
      <c r="P114" s="175"/>
    </row>
    <row r="115" spans="1:16" ht="15.75" customHeight="1">
      <c r="A115" s="173">
        <v>2405</v>
      </c>
      <c r="B115" s="174" t="s">
        <v>294</v>
      </c>
      <c r="C115" s="175" t="s">
        <v>1970</v>
      </c>
      <c r="D115" s="176">
        <v>913492.56</v>
      </c>
      <c r="E115" s="176">
        <v>256163.84</v>
      </c>
      <c r="F115" s="176">
        <v>657328.72</v>
      </c>
      <c r="G115" s="175" t="s">
        <v>230</v>
      </c>
      <c r="H115" s="177" t="s">
        <v>230</v>
      </c>
      <c r="I115" s="176">
        <v>86756.09</v>
      </c>
      <c r="J115" s="178">
        <v>19.5</v>
      </c>
      <c r="K115" s="176">
        <v>91536.74</v>
      </c>
      <c r="L115" s="178">
        <v>19.5</v>
      </c>
      <c r="M115" s="176">
        <v>570572.63</v>
      </c>
      <c r="N115" s="179" t="s">
        <v>1822</v>
      </c>
      <c r="O115" s="189" t="s">
        <v>1844</v>
      </c>
      <c r="P115" s="181" t="s">
        <v>1971</v>
      </c>
    </row>
    <row r="116" spans="1:16" ht="15.75" customHeight="1">
      <c r="A116" s="173">
        <v>2505</v>
      </c>
      <c r="B116" s="174" t="s">
        <v>396</v>
      </c>
      <c r="C116" s="175" t="s">
        <v>1972</v>
      </c>
      <c r="D116" s="176">
        <v>107343.87</v>
      </c>
      <c r="E116" s="176">
        <v>23002.19</v>
      </c>
      <c r="F116" s="176">
        <v>84341.68</v>
      </c>
      <c r="G116" s="175" t="s">
        <v>230</v>
      </c>
      <c r="H116" s="175" t="s">
        <v>229</v>
      </c>
      <c r="I116" s="175"/>
      <c r="J116" s="175"/>
      <c r="K116" s="175"/>
      <c r="L116" s="175"/>
      <c r="M116" s="176">
        <v>84341.68</v>
      </c>
      <c r="N116" s="189" t="s">
        <v>1836</v>
      </c>
      <c r="O116" s="181" t="s">
        <v>1619</v>
      </c>
      <c r="P116" s="175"/>
    </row>
    <row r="117" spans="1:16" ht="15.75" customHeight="1">
      <c r="A117" s="173">
        <v>2515</v>
      </c>
      <c r="B117" s="174" t="s">
        <v>401</v>
      </c>
      <c r="C117" s="175" t="s">
        <v>1973</v>
      </c>
      <c r="D117" s="176">
        <v>415679.85</v>
      </c>
      <c r="E117" s="176">
        <v>80130.8</v>
      </c>
      <c r="F117" s="176">
        <v>335549.05</v>
      </c>
      <c r="G117" s="175" t="s">
        <v>230</v>
      </c>
      <c r="H117" s="175" t="s">
        <v>229</v>
      </c>
      <c r="I117" s="175"/>
      <c r="J117" s="175"/>
      <c r="K117" s="175"/>
      <c r="L117" s="175"/>
      <c r="M117" s="176">
        <v>335549.05</v>
      </c>
      <c r="N117" s="189" t="s">
        <v>1836</v>
      </c>
      <c r="O117" s="181" t="s">
        <v>1619</v>
      </c>
      <c r="P117" s="175"/>
    </row>
    <row r="118" spans="1:16" ht="15.75" customHeight="1">
      <c r="A118" s="173">
        <v>2520</v>
      </c>
      <c r="B118" s="174" t="s">
        <v>285</v>
      </c>
      <c r="C118" s="175" t="s">
        <v>1974</v>
      </c>
      <c r="D118" s="176">
        <v>496396.46</v>
      </c>
      <c r="E118" s="176">
        <v>45126.81</v>
      </c>
      <c r="F118" s="176">
        <v>451269.65</v>
      </c>
      <c r="G118" s="175" t="s">
        <v>230</v>
      </c>
      <c r="H118" s="177" t="s">
        <v>230</v>
      </c>
      <c r="I118" s="176">
        <v>470541.96</v>
      </c>
      <c r="J118" s="178">
        <v>92</v>
      </c>
      <c r="K118" s="176">
        <v>470541.97</v>
      </c>
      <c r="L118" s="178">
        <v>92</v>
      </c>
      <c r="M118" s="194">
        <v>-19272.310000000001</v>
      </c>
      <c r="N118" s="179" t="s">
        <v>1822</v>
      </c>
      <c r="O118" s="189" t="s">
        <v>1844</v>
      </c>
      <c r="P118" s="181" t="s">
        <v>1917</v>
      </c>
    </row>
    <row r="119" spans="1:16" ht="15.75" customHeight="1">
      <c r="A119" s="173">
        <v>2530</v>
      </c>
      <c r="B119" s="174" t="s">
        <v>369</v>
      </c>
      <c r="C119" s="175" t="s">
        <v>1975</v>
      </c>
      <c r="D119" s="176">
        <v>338250.9</v>
      </c>
      <c r="E119" s="176">
        <v>63421.86</v>
      </c>
      <c r="F119" s="176">
        <v>274829.03999999998</v>
      </c>
      <c r="G119" s="192" t="s">
        <v>229</v>
      </c>
      <c r="H119" s="177" t="s">
        <v>230</v>
      </c>
      <c r="I119" s="176">
        <v>326400</v>
      </c>
      <c r="J119" s="178">
        <v>32</v>
      </c>
      <c r="K119" s="176">
        <v>214200</v>
      </c>
      <c r="L119" s="178">
        <v>21</v>
      </c>
      <c r="M119" s="194">
        <v>-51570.96</v>
      </c>
      <c r="N119" s="179" t="s">
        <v>1822</v>
      </c>
      <c r="O119" s="189" t="s">
        <v>1844</v>
      </c>
      <c r="P119" s="181" t="s">
        <v>1917</v>
      </c>
    </row>
    <row r="120" spans="1:16" ht="15.75" customHeight="1">
      <c r="A120" s="173">
        <v>2540</v>
      </c>
      <c r="B120" s="174" t="s">
        <v>296</v>
      </c>
      <c r="C120" s="175" t="s">
        <v>1976</v>
      </c>
      <c r="D120" s="176">
        <v>104114.3</v>
      </c>
      <c r="E120" s="176">
        <v>40488.769999999997</v>
      </c>
      <c r="F120" s="176">
        <v>63625.53</v>
      </c>
      <c r="G120" s="175" t="s">
        <v>230</v>
      </c>
      <c r="H120" s="177" t="s">
        <v>230</v>
      </c>
      <c r="I120" s="176">
        <v>54688</v>
      </c>
      <c r="J120" s="178">
        <v>54688</v>
      </c>
      <c r="K120" s="176">
        <v>104404.33</v>
      </c>
      <c r="L120" s="178">
        <v>9.5</v>
      </c>
      <c r="M120" s="176">
        <v>8937.5300000000007</v>
      </c>
      <c r="N120" s="179" t="s">
        <v>1822</v>
      </c>
      <c r="O120" s="189" t="s">
        <v>1844</v>
      </c>
      <c r="P120" s="181" t="s">
        <v>1971</v>
      </c>
    </row>
    <row r="121" spans="1:16" ht="15.75" customHeight="1">
      <c r="A121" s="173">
        <v>2560</v>
      </c>
      <c r="B121" s="174" t="s">
        <v>262</v>
      </c>
      <c r="C121" s="175" t="s">
        <v>1977</v>
      </c>
      <c r="D121" s="176">
        <v>137818</v>
      </c>
      <c r="E121" s="176">
        <v>0</v>
      </c>
      <c r="F121" s="176">
        <v>137818</v>
      </c>
      <c r="G121" s="175" t="s">
        <v>230</v>
      </c>
      <c r="H121" s="175" t="s">
        <v>229</v>
      </c>
      <c r="I121" s="175"/>
      <c r="J121" s="175"/>
      <c r="K121" s="175"/>
      <c r="L121" s="175"/>
      <c r="M121" s="176">
        <v>137818</v>
      </c>
      <c r="N121" s="189" t="s">
        <v>1836</v>
      </c>
      <c r="O121" s="181" t="s">
        <v>1619</v>
      </c>
      <c r="P121" s="175"/>
    </row>
    <row r="122" spans="1:16" ht="15.75" customHeight="1">
      <c r="A122" s="173">
        <v>2580</v>
      </c>
      <c r="B122" s="174" t="s">
        <v>349</v>
      </c>
      <c r="C122" s="175" t="s">
        <v>1978</v>
      </c>
      <c r="D122" s="176">
        <v>44590.93</v>
      </c>
      <c r="E122" s="176">
        <v>12485.42</v>
      </c>
      <c r="F122" s="176">
        <v>32105.51</v>
      </c>
      <c r="G122" s="175" t="s">
        <v>230</v>
      </c>
      <c r="H122" s="175" t="s">
        <v>229</v>
      </c>
      <c r="I122" s="175"/>
      <c r="J122" s="175"/>
      <c r="K122" s="175"/>
      <c r="L122" s="175"/>
      <c r="M122" s="176">
        <v>32105.51</v>
      </c>
      <c r="N122" s="189" t="s">
        <v>1836</v>
      </c>
      <c r="O122" s="181" t="s">
        <v>1619</v>
      </c>
      <c r="P122" s="175"/>
    </row>
    <row r="123" spans="1:16" ht="15.75" customHeight="1">
      <c r="A123" s="173">
        <v>2590</v>
      </c>
      <c r="B123" s="174" t="s">
        <v>367</v>
      </c>
      <c r="C123" s="175" t="s">
        <v>1979</v>
      </c>
      <c r="D123" s="176">
        <v>33320.269999999997</v>
      </c>
      <c r="E123" s="176">
        <v>6664.04</v>
      </c>
      <c r="F123" s="176">
        <v>26656.23</v>
      </c>
      <c r="G123" s="175" t="s">
        <v>230</v>
      </c>
      <c r="H123" s="175" t="s">
        <v>229</v>
      </c>
      <c r="I123" s="175"/>
      <c r="J123" s="175"/>
      <c r="K123" s="175"/>
      <c r="L123" s="175"/>
      <c r="M123" s="176">
        <v>26656.23</v>
      </c>
      <c r="N123" s="189" t="s">
        <v>1836</v>
      </c>
      <c r="O123" s="181" t="s">
        <v>1619</v>
      </c>
      <c r="P123" s="175"/>
    </row>
    <row r="124" spans="1:16" ht="15.75" customHeight="1">
      <c r="A124" s="173">
        <v>2600</v>
      </c>
      <c r="B124" s="174" t="s">
        <v>356</v>
      </c>
      <c r="C124" s="175" t="s">
        <v>1980</v>
      </c>
      <c r="D124" s="176">
        <v>212346.2</v>
      </c>
      <c r="E124" s="176">
        <v>56976.7</v>
      </c>
      <c r="F124" s="176">
        <v>155369.5</v>
      </c>
      <c r="G124" s="175" t="s">
        <v>230</v>
      </c>
      <c r="H124" s="175" t="s">
        <v>229</v>
      </c>
      <c r="I124" s="175"/>
      <c r="J124" s="175"/>
      <c r="K124" s="175"/>
      <c r="L124" s="175"/>
      <c r="M124" s="176">
        <v>155369.5</v>
      </c>
      <c r="N124" s="189" t="s">
        <v>1836</v>
      </c>
      <c r="O124" s="181" t="s">
        <v>1619</v>
      </c>
      <c r="P124" s="175"/>
    </row>
    <row r="125" spans="1:16" ht="15.75" customHeight="1">
      <c r="A125" s="173">
        <v>2610</v>
      </c>
      <c r="B125" s="174" t="s">
        <v>350</v>
      </c>
      <c r="C125" s="175" t="s">
        <v>1981</v>
      </c>
      <c r="D125" s="176">
        <v>214221.9</v>
      </c>
      <c r="E125" s="176">
        <v>117846.41</v>
      </c>
      <c r="F125" s="176">
        <v>96375.49</v>
      </c>
      <c r="G125" s="175" t="s">
        <v>230</v>
      </c>
      <c r="H125" s="177" t="s">
        <v>230</v>
      </c>
      <c r="I125" s="176">
        <v>10713.31</v>
      </c>
      <c r="J125" s="178">
        <v>1</v>
      </c>
      <c r="K125" s="176">
        <v>10713.31</v>
      </c>
      <c r="L125" s="178">
        <v>1</v>
      </c>
      <c r="M125" s="176">
        <v>85662.18</v>
      </c>
      <c r="N125" s="189" t="s">
        <v>1836</v>
      </c>
      <c r="O125" s="189" t="s">
        <v>1844</v>
      </c>
      <c r="P125" s="175"/>
    </row>
    <row r="126" spans="1:16" ht="15.75" customHeight="1">
      <c r="A126" s="173">
        <v>2620</v>
      </c>
      <c r="B126" s="174" t="s">
        <v>313</v>
      </c>
      <c r="C126" s="175" t="s">
        <v>1982</v>
      </c>
      <c r="D126" s="176">
        <v>129997.12</v>
      </c>
      <c r="E126" s="176">
        <v>36399.089999999997</v>
      </c>
      <c r="F126" s="176">
        <v>93598.03</v>
      </c>
      <c r="G126" s="175" t="s">
        <v>230</v>
      </c>
      <c r="H126" s="177" t="s">
        <v>230</v>
      </c>
      <c r="I126" s="190">
        <v>44459.15</v>
      </c>
      <c r="J126" s="186">
        <v>4.5</v>
      </c>
      <c r="K126" s="176">
        <v>123497.62</v>
      </c>
      <c r="L126" s="178">
        <v>25</v>
      </c>
      <c r="M126" s="176">
        <v>49138.879999999997</v>
      </c>
      <c r="N126" s="179" t="s">
        <v>1822</v>
      </c>
      <c r="O126" s="189" t="s">
        <v>1844</v>
      </c>
      <c r="P126" s="181" t="s">
        <v>1971</v>
      </c>
    </row>
    <row r="127" spans="1:16" ht="15.75" customHeight="1">
      <c r="A127" s="173">
        <v>2630</v>
      </c>
      <c r="B127" s="174" t="s">
        <v>308</v>
      </c>
      <c r="C127" s="175" t="s">
        <v>1983</v>
      </c>
      <c r="D127" s="176">
        <v>87638.06</v>
      </c>
      <c r="E127" s="176">
        <v>12853.54</v>
      </c>
      <c r="F127" s="176">
        <v>74784.52</v>
      </c>
      <c r="G127" s="175" t="s">
        <v>230</v>
      </c>
      <c r="H127" s="175" t="s">
        <v>229</v>
      </c>
      <c r="I127" s="175"/>
      <c r="J127" s="175"/>
      <c r="K127" s="175"/>
      <c r="L127" s="175"/>
      <c r="M127" s="176">
        <v>74784.52</v>
      </c>
      <c r="N127" s="189" t="s">
        <v>1836</v>
      </c>
      <c r="O127" s="181" t="s">
        <v>1619</v>
      </c>
      <c r="P127" s="175"/>
    </row>
    <row r="128" spans="1:16" ht="15.75" customHeight="1">
      <c r="A128" s="173">
        <v>2640</v>
      </c>
      <c r="B128" s="174" t="s">
        <v>245</v>
      </c>
      <c r="C128" s="175" t="s">
        <v>1984</v>
      </c>
      <c r="D128" s="176">
        <v>276638.88</v>
      </c>
      <c r="E128" s="176">
        <v>92212.73</v>
      </c>
      <c r="F128" s="176">
        <v>184426.15</v>
      </c>
      <c r="G128" s="175" t="s">
        <v>230</v>
      </c>
      <c r="H128" s="177" t="s">
        <v>230</v>
      </c>
      <c r="I128" s="176">
        <v>20212.5</v>
      </c>
      <c r="J128" s="178">
        <v>0</v>
      </c>
      <c r="K128" s="176">
        <v>15592.5</v>
      </c>
      <c r="L128" s="178">
        <v>0</v>
      </c>
      <c r="M128" s="176">
        <v>164213.65</v>
      </c>
      <c r="N128" s="179" t="s">
        <v>1822</v>
      </c>
      <c r="O128" s="179" t="s">
        <v>1823</v>
      </c>
      <c r="P128" s="181" t="s">
        <v>1985</v>
      </c>
    </row>
    <row r="129" spans="1:16" ht="15.75" customHeight="1">
      <c r="A129" s="173">
        <v>2650</v>
      </c>
      <c r="B129" s="174" t="s">
        <v>303</v>
      </c>
      <c r="C129" s="175" t="s">
        <v>1986</v>
      </c>
      <c r="D129" s="176">
        <v>60590.17</v>
      </c>
      <c r="E129" s="176">
        <v>18177</v>
      </c>
      <c r="F129" s="176">
        <v>42413.17</v>
      </c>
      <c r="G129" s="175" t="s">
        <v>230</v>
      </c>
      <c r="H129" s="175" t="s">
        <v>229</v>
      </c>
      <c r="I129" s="175"/>
      <c r="J129" s="175"/>
      <c r="K129" s="175"/>
      <c r="L129" s="175"/>
      <c r="M129" s="176">
        <v>42413.17</v>
      </c>
      <c r="N129" s="189" t="s">
        <v>1836</v>
      </c>
      <c r="O129" s="181" t="s">
        <v>1619</v>
      </c>
      <c r="P129" s="175"/>
    </row>
    <row r="130" spans="1:16" ht="15.75" customHeight="1">
      <c r="A130" s="173">
        <v>2660</v>
      </c>
      <c r="B130" s="174" t="s">
        <v>326</v>
      </c>
      <c r="C130" s="175" t="s">
        <v>1987</v>
      </c>
      <c r="D130" s="176">
        <v>496087.9</v>
      </c>
      <c r="E130" s="176">
        <v>145938.9</v>
      </c>
      <c r="F130" s="176">
        <v>350149</v>
      </c>
      <c r="G130" s="175" t="s">
        <v>230</v>
      </c>
      <c r="H130" s="177" t="s">
        <v>230</v>
      </c>
      <c r="I130" s="176">
        <v>29160</v>
      </c>
      <c r="J130" s="186">
        <v>6</v>
      </c>
      <c r="K130" s="176">
        <v>29160</v>
      </c>
      <c r="L130" s="186">
        <v>6</v>
      </c>
      <c r="M130" s="176">
        <v>320989</v>
      </c>
      <c r="N130" s="189" t="s">
        <v>1836</v>
      </c>
      <c r="O130" s="189" t="s">
        <v>1844</v>
      </c>
      <c r="P130" s="175"/>
    </row>
    <row r="131" spans="1:16" ht="15.75" customHeight="1">
      <c r="A131" s="173">
        <v>2670</v>
      </c>
      <c r="B131" s="174" t="s">
        <v>312</v>
      </c>
      <c r="C131" s="175" t="s">
        <v>1988</v>
      </c>
      <c r="D131" s="176">
        <v>119518.74</v>
      </c>
      <c r="E131" s="176">
        <v>25161.759999999998</v>
      </c>
      <c r="F131" s="176">
        <v>94356.98</v>
      </c>
      <c r="G131" s="175" t="s">
        <v>230</v>
      </c>
      <c r="H131" s="175" t="s">
        <v>229</v>
      </c>
      <c r="I131" s="175"/>
      <c r="J131" s="175"/>
      <c r="K131" s="175"/>
      <c r="L131" s="175"/>
      <c r="M131" s="176">
        <v>94356.98</v>
      </c>
      <c r="N131" s="189" t="s">
        <v>1836</v>
      </c>
      <c r="O131" s="181" t="s">
        <v>1619</v>
      </c>
      <c r="P131" s="175"/>
    </row>
    <row r="132" spans="1:16" ht="15.75" customHeight="1">
      <c r="A132" s="173">
        <v>2680</v>
      </c>
      <c r="B132" s="174" t="s">
        <v>402</v>
      </c>
      <c r="C132" s="175" t="s">
        <v>1989</v>
      </c>
      <c r="D132" s="176">
        <v>103099.06</v>
      </c>
      <c r="E132" s="176">
        <v>0</v>
      </c>
      <c r="F132" s="176">
        <v>103099.06</v>
      </c>
      <c r="G132" s="175" t="s">
        <v>230</v>
      </c>
      <c r="H132" s="175" t="s">
        <v>229</v>
      </c>
      <c r="I132" s="175"/>
      <c r="J132" s="175"/>
      <c r="K132" s="175"/>
      <c r="L132" s="175"/>
      <c r="M132" s="176">
        <v>103099.06</v>
      </c>
      <c r="N132" s="189" t="s">
        <v>1836</v>
      </c>
      <c r="O132" s="181" t="s">
        <v>1619</v>
      </c>
      <c r="P132" s="175"/>
    </row>
    <row r="133" spans="1:16" ht="15.75" customHeight="1">
      <c r="A133" s="173">
        <v>2690</v>
      </c>
      <c r="B133" s="174" t="s">
        <v>362</v>
      </c>
      <c r="C133" s="175" t="s">
        <v>1990</v>
      </c>
      <c r="D133" s="176">
        <v>5805389.3200000003</v>
      </c>
      <c r="E133" s="176">
        <v>1300391.46</v>
      </c>
      <c r="F133" s="176">
        <v>4504997.8600000003</v>
      </c>
      <c r="G133" s="175" t="s">
        <v>230</v>
      </c>
      <c r="H133" s="177" t="s">
        <v>230</v>
      </c>
      <c r="I133" s="176">
        <v>226846</v>
      </c>
      <c r="J133" s="178">
        <v>52</v>
      </c>
      <c r="K133" s="176">
        <v>226845</v>
      </c>
      <c r="L133" s="178">
        <v>52</v>
      </c>
      <c r="M133" s="176">
        <v>4278151.8600000003</v>
      </c>
      <c r="N133" s="189" t="s">
        <v>1836</v>
      </c>
      <c r="O133" s="189" t="s">
        <v>1844</v>
      </c>
      <c r="P133" s="175"/>
    </row>
    <row r="134" spans="1:16" ht="15.75" customHeight="1">
      <c r="A134" s="200">
        <v>2700</v>
      </c>
      <c r="B134" s="206" t="s">
        <v>363</v>
      </c>
      <c r="C134" s="202" t="s">
        <v>1991</v>
      </c>
      <c r="D134" s="203">
        <v>1165191.18</v>
      </c>
      <c r="E134" s="203">
        <v>0</v>
      </c>
      <c r="F134" s="203">
        <v>1165191.18</v>
      </c>
      <c r="G134" s="181" t="s">
        <v>230</v>
      </c>
      <c r="H134" s="181" t="s">
        <v>229</v>
      </c>
      <c r="I134" s="175"/>
      <c r="J134" s="175"/>
      <c r="K134" s="175"/>
      <c r="L134" s="175"/>
      <c r="M134" s="176">
        <v>1165191.18</v>
      </c>
      <c r="N134" s="189" t="s">
        <v>1836</v>
      </c>
      <c r="O134" s="181" t="s">
        <v>1619</v>
      </c>
      <c r="P134" s="175"/>
    </row>
    <row r="135" spans="1:16" ht="15.75" customHeight="1">
      <c r="A135" s="173">
        <v>2710</v>
      </c>
      <c r="B135" s="174" t="s">
        <v>336</v>
      </c>
      <c r="C135" s="175" t="s">
        <v>1992</v>
      </c>
      <c r="D135" s="176">
        <v>118724.02</v>
      </c>
      <c r="E135" s="176">
        <v>4946.82</v>
      </c>
      <c r="F135" s="176">
        <v>113777.2</v>
      </c>
      <c r="G135" s="175" t="s">
        <v>230</v>
      </c>
      <c r="H135" s="175" t="s">
        <v>229</v>
      </c>
      <c r="I135" s="175"/>
      <c r="J135" s="175"/>
      <c r="K135" s="175"/>
      <c r="L135" s="175"/>
      <c r="M135" s="176">
        <v>113777.2</v>
      </c>
      <c r="N135" s="189" t="s">
        <v>1836</v>
      </c>
      <c r="O135" s="181" t="s">
        <v>1619</v>
      </c>
      <c r="P135" s="175"/>
    </row>
    <row r="136" spans="1:16" ht="15.75" customHeight="1">
      <c r="A136" s="173">
        <v>2720</v>
      </c>
      <c r="B136" s="174" t="s">
        <v>364</v>
      </c>
      <c r="C136" s="175" t="s">
        <v>1993</v>
      </c>
      <c r="D136" s="176">
        <v>65924.5</v>
      </c>
      <c r="E136" s="176">
        <v>1014.22</v>
      </c>
      <c r="F136" s="176">
        <v>64910.28</v>
      </c>
      <c r="G136" s="175" t="s">
        <v>230</v>
      </c>
      <c r="H136" s="175" t="s">
        <v>229</v>
      </c>
      <c r="I136" s="175"/>
      <c r="J136" s="175"/>
      <c r="K136" s="175"/>
      <c r="L136" s="175"/>
      <c r="M136" s="176">
        <v>64910.28</v>
      </c>
      <c r="N136" s="189" t="s">
        <v>1836</v>
      </c>
      <c r="O136" s="181" t="s">
        <v>1619</v>
      </c>
      <c r="P136" s="175"/>
    </row>
    <row r="137" spans="1:16" ht="15.75" customHeight="1">
      <c r="A137" s="200">
        <v>2730</v>
      </c>
      <c r="B137" s="201" t="s">
        <v>389</v>
      </c>
      <c r="C137" s="181" t="s">
        <v>1994</v>
      </c>
      <c r="D137" s="203">
        <v>164008.9</v>
      </c>
      <c r="E137" s="203">
        <v>76537.3</v>
      </c>
      <c r="F137" s="203">
        <v>87471.6</v>
      </c>
      <c r="G137" s="213" t="s">
        <v>229</v>
      </c>
      <c r="H137" s="184" t="s">
        <v>230</v>
      </c>
      <c r="I137" s="181" t="s">
        <v>1995</v>
      </c>
      <c r="J137" s="186">
        <v>11</v>
      </c>
      <c r="K137" s="190">
        <v>120272.9</v>
      </c>
      <c r="L137" s="186">
        <v>11</v>
      </c>
      <c r="M137" s="214">
        <v>-32801.300000000003</v>
      </c>
      <c r="N137" s="179" t="s">
        <v>1822</v>
      </c>
      <c r="O137" s="189" t="s">
        <v>1844</v>
      </c>
      <c r="P137" s="201" t="s">
        <v>1996</v>
      </c>
    </row>
    <row r="138" spans="1:16" ht="15.75" customHeight="1">
      <c r="A138" s="173">
        <v>2740</v>
      </c>
      <c r="B138" s="174" t="s">
        <v>341</v>
      </c>
      <c r="C138" s="175" t="s">
        <v>1997</v>
      </c>
      <c r="D138" s="176">
        <v>262645.90000000002</v>
      </c>
      <c r="E138" s="176">
        <v>92412.44</v>
      </c>
      <c r="F138" s="176">
        <v>170233.46</v>
      </c>
      <c r="G138" s="181" t="s">
        <v>230</v>
      </c>
      <c r="H138" s="181" t="s">
        <v>229</v>
      </c>
      <c r="I138" s="175"/>
      <c r="J138" s="175"/>
      <c r="K138" s="175"/>
      <c r="L138" s="175"/>
      <c r="M138" s="176">
        <v>170233.46</v>
      </c>
      <c r="N138" s="189" t="s">
        <v>1836</v>
      </c>
      <c r="O138" s="181" t="s">
        <v>1619</v>
      </c>
      <c r="P138" s="175"/>
    </row>
    <row r="139" spans="1:16" ht="15.75" customHeight="1">
      <c r="A139" s="173">
        <v>2750</v>
      </c>
      <c r="B139" s="174" t="s">
        <v>373</v>
      </c>
      <c r="C139" s="175" t="s">
        <v>1998</v>
      </c>
      <c r="D139" s="176">
        <v>146367.07999999999</v>
      </c>
      <c r="E139" s="176">
        <v>87820.05</v>
      </c>
      <c r="F139" s="176">
        <v>58547.03</v>
      </c>
      <c r="G139" s="175" t="s">
        <v>230</v>
      </c>
      <c r="H139" s="177" t="s">
        <v>230</v>
      </c>
      <c r="I139" s="176">
        <v>58554.95</v>
      </c>
      <c r="J139" s="178">
        <v>12.5</v>
      </c>
      <c r="K139" s="176">
        <v>58554.95</v>
      </c>
      <c r="L139" s="178">
        <v>12.5</v>
      </c>
      <c r="M139" s="194">
        <v>-7.92</v>
      </c>
      <c r="N139" s="193" t="s">
        <v>1849</v>
      </c>
      <c r="O139" s="175"/>
      <c r="P139" s="181" t="s">
        <v>1863</v>
      </c>
    </row>
    <row r="140" spans="1:16" ht="15.75" customHeight="1">
      <c r="A140" s="173">
        <v>2760</v>
      </c>
      <c r="B140" s="174" t="s">
        <v>309</v>
      </c>
      <c r="C140" s="175" t="s">
        <v>1999</v>
      </c>
      <c r="D140" s="176">
        <v>80623.839999999997</v>
      </c>
      <c r="E140" s="176">
        <v>0</v>
      </c>
      <c r="F140" s="176">
        <v>80623.839999999997</v>
      </c>
      <c r="G140" s="175" t="s">
        <v>230</v>
      </c>
      <c r="H140" s="175" t="s">
        <v>229</v>
      </c>
      <c r="I140" s="175"/>
      <c r="J140" s="175"/>
      <c r="K140" s="175"/>
      <c r="L140" s="175"/>
      <c r="M140" s="176">
        <v>80623.839999999997</v>
      </c>
      <c r="N140" s="189" t="s">
        <v>1836</v>
      </c>
      <c r="O140" s="181" t="s">
        <v>1619</v>
      </c>
      <c r="P140" s="175"/>
    </row>
    <row r="141" spans="1:16" ht="15.75" customHeight="1">
      <c r="A141" s="173">
        <v>2770</v>
      </c>
      <c r="B141" s="174" t="s">
        <v>382</v>
      </c>
      <c r="C141" s="175" t="s">
        <v>2000</v>
      </c>
      <c r="D141" s="176">
        <v>236641.39</v>
      </c>
      <c r="E141" s="176">
        <v>113587.56</v>
      </c>
      <c r="F141" s="176">
        <v>123053.83</v>
      </c>
      <c r="G141" s="175" t="s">
        <v>230</v>
      </c>
      <c r="H141" s="177" t="s">
        <v>230</v>
      </c>
      <c r="I141" s="176">
        <v>125867.8</v>
      </c>
      <c r="J141" s="178">
        <v>14</v>
      </c>
      <c r="K141" s="176">
        <v>125867.84</v>
      </c>
      <c r="L141" s="178">
        <v>14</v>
      </c>
      <c r="M141" s="194">
        <v>-2813.97</v>
      </c>
      <c r="N141" s="179" t="s">
        <v>1822</v>
      </c>
      <c r="O141" s="189" t="s">
        <v>1844</v>
      </c>
      <c r="P141" s="181" t="s">
        <v>1917</v>
      </c>
    </row>
    <row r="142" spans="1:16" ht="15.75" customHeight="1">
      <c r="A142" s="173">
        <v>2780</v>
      </c>
      <c r="B142" s="174" t="s">
        <v>379</v>
      </c>
      <c r="C142" s="175" t="s">
        <v>2001</v>
      </c>
      <c r="D142" s="176">
        <v>118311.48</v>
      </c>
      <c r="E142" s="176">
        <v>32898.480000000003</v>
      </c>
      <c r="F142" s="176">
        <v>85413</v>
      </c>
      <c r="G142" s="175" t="s">
        <v>230</v>
      </c>
      <c r="H142" s="175" t="s">
        <v>229</v>
      </c>
      <c r="I142" s="175"/>
      <c r="J142" s="175"/>
      <c r="K142" s="175"/>
      <c r="L142" s="175"/>
      <c r="M142" s="176">
        <v>85413</v>
      </c>
      <c r="N142" s="189" t="s">
        <v>1836</v>
      </c>
      <c r="O142" s="181" t="s">
        <v>1619</v>
      </c>
      <c r="P142" s="175"/>
    </row>
    <row r="143" spans="1:16" ht="15.75" customHeight="1">
      <c r="A143" s="173">
        <v>2790</v>
      </c>
      <c r="B143" s="174" t="s">
        <v>344</v>
      </c>
      <c r="C143" s="175" t="s">
        <v>2002</v>
      </c>
      <c r="D143" s="176">
        <v>227930.51</v>
      </c>
      <c r="E143" s="176">
        <v>91171.92</v>
      </c>
      <c r="F143" s="176">
        <v>136758.59</v>
      </c>
      <c r="G143" s="175" t="s">
        <v>230</v>
      </c>
      <c r="H143" s="175" t="s">
        <v>229</v>
      </c>
      <c r="I143" s="175"/>
      <c r="J143" s="175"/>
      <c r="K143" s="175"/>
      <c r="L143" s="175"/>
      <c r="M143" s="176">
        <v>136758.59</v>
      </c>
      <c r="N143" s="189" t="s">
        <v>1836</v>
      </c>
      <c r="O143" s="181" t="s">
        <v>1619</v>
      </c>
      <c r="P143" s="175"/>
    </row>
    <row r="144" spans="1:16" ht="15.75" customHeight="1">
      <c r="A144" s="173">
        <v>2800</v>
      </c>
      <c r="B144" s="174" t="s">
        <v>339</v>
      </c>
      <c r="C144" s="175" t="s">
        <v>2003</v>
      </c>
      <c r="D144" s="176">
        <v>214146.66</v>
      </c>
      <c r="E144" s="176">
        <v>92247.51</v>
      </c>
      <c r="F144" s="176">
        <v>121899.15</v>
      </c>
      <c r="G144" s="175" t="s">
        <v>230</v>
      </c>
      <c r="H144" s="175" t="s">
        <v>229</v>
      </c>
      <c r="I144" s="175"/>
      <c r="J144" s="175"/>
      <c r="K144" s="175"/>
      <c r="L144" s="175"/>
      <c r="M144" s="176">
        <v>121899.15</v>
      </c>
      <c r="N144" s="189" t="s">
        <v>1836</v>
      </c>
      <c r="O144" s="181" t="s">
        <v>1619</v>
      </c>
      <c r="P144" s="175"/>
    </row>
    <row r="145" spans="1:16" ht="15.75" customHeight="1">
      <c r="A145" s="173">
        <v>2810</v>
      </c>
      <c r="B145" s="174" t="s">
        <v>261</v>
      </c>
      <c r="C145" s="175" t="s">
        <v>2004</v>
      </c>
      <c r="D145" s="176">
        <v>295708.44</v>
      </c>
      <c r="E145" s="176">
        <v>134711.20000000001</v>
      </c>
      <c r="F145" s="176">
        <v>160997.24</v>
      </c>
      <c r="G145" s="175" t="s">
        <v>230</v>
      </c>
      <c r="H145" s="175" t="s">
        <v>229</v>
      </c>
      <c r="I145" s="175"/>
      <c r="J145" s="175"/>
      <c r="K145" s="175"/>
      <c r="L145" s="175"/>
      <c r="M145" s="176">
        <v>160997.24</v>
      </c>
      <c r="N145" s="189" t="s">
        <v>1836</v>
      </c>
      <c r="O145" s="181" t="s">
        <v>1619</v>
      </c>
      <c r="P145" s="175"/>
    </row>
    <row r="146" spans="1:16" ht="15.75" customHeight="1">
      <c r="A146" s="173">
        <v>2820</v>
      </c>
      <c r="B146" s="174" t="s">
        <v>377</v>
      </c>
      <c r="C146" s="175" t="s">
        <v>2005</v>
      </c>
      <c r="D146" s="176">
        <v>139673.79</v>
      </c>
      <c r="E146" s="176">
        <v>59860.02</v>
      </c>
      <c r="F146" s="176">
        <v>79813.77</v>
      </c>
      <c r="G146" s="192" t="s">
        <v>229</v>
      </c>
      <c r="H146" s="177" t="s">
        <v>230</v>
      </c>
      <c r="I146" s="176">
        <v>75182</v>
      </c>
      <c r="J146" s="178">
        <v>4</v>
      </c>
      <c r="K146" s="176">
        <v>79814</v>
      </c>
      <c r="L146" s="178">
        <v>4</v>
      </c>
      <c r="M146" s="176">
        <v>4631.7700000000004</v>
      </c>
      <c r="N146" s="179" t="s">
        <v>1822</v>
      </c>
      <c r="O146" s="189" t="s">
        <v>1844</v>
      </c>
      <c r="P146" s="181" t="s">
        <v>1971</v>
      </c>
    </row>
    <row r="147" spans="1:16" ht="15.75" customHeight="1">
      <c r="A147" s="173">
        <v>2830</v>
      </c>
      <c r="B147" s="174" t="s">
        <v>386</v>
      </c>
      <c r="C147" s="175" t="s">
        <v>2006</v>
      </c>
      <c r="D147" s="176">
        <v>165425.82999999999</v>
      </c>
      <c r="E147" s="176">
        <v>68715.16</v>
      </c>
      <c r="F147" s="176">
        <v>96710.67</v>
      </c>
      <c r="G147" s="175" t="s">
        <v>230</v>
      </c>
      <c r="H147" s="175" t="s">
        <v>229</v>
      </c>
      <c r="I147" s="175"/>
      <c r="J147" s="175"/>
      <c r="K147" s="175"/>
      <c r="L147" s="175"/>
      <c r="M147" s="176">
        <v>96710.67</v>
      </c>
      <c r="N147" s="189" t="s">
        <v>1836</v>
      </c>
      <c r="O147" s="181" t="s">
        <v>1619</v>
      </c>
      <c r="P147" s="175"/>
    </row>
    <row r="148" spans="1:16" ht="15.75" customHeight="1">
      <c r="A148" s="200">
        <v>2840</v>
      </c>
      <c r="B148" s="201" t="s">
        <v>347</v>
      </c>
      <c r="C148" s="202" t="s">
        <v>2007</v>
      </c>
      <c r="D148" s="203">
        <v>159864.94</v>
      </c>
      <c r="E148" s="203">
        <v>72359.710000000006</v>
      </c>
      <c r="F148" s="203">
        <v>87505.23</v>
      </c>
      <c r="G148" s="181" t="s">
        <v>230</v>
      </c>
      <c r="H148" s="181" t="s">
        <v>229</v>
      </c>
      <c r="I148" s="190">
        <v>0</v>
      </c>
      <c r="J148" s="186">
        <v>0</v>
      </c>
      <c r="K148" s="176">
        <v>0</v>
      </c>
      <c r="L148" s="186">
        <v>0</v>
      </c>
      <c r="M148" s="176">
        <v>87505.23</v>
      </c>
      <c r="N148" s="189" t="s">
        <v>1836</v>
      </c>
      <c r="O148" s="181" t="s">
        <v>1619</v>
      </c>
      <c r="P148" s="175"/>
    </row>
    <row r="149" spans="1:16" ht="15.75" customHeight="1">
      <c r="A149" s="173">
        <v>2862</v>
      </c>
      <c r="B149" s="174" t="s">
        <v>319</v>
      </c>
      <c r="C149" s="175" t="s">
        <v>2008</v>
      </c>
      <c r="D149" s="176">
        <v>80030.98</v>
      </c>
      <c r="E149" s="176">
        <v>21060.560000000001</v>
      </c>
      <c r="F149" s="176">
        <v>58970.42</v>
      </c>
      <c r="G149" s="175" t="s">
        <v>230</v>
      </c>
      <c r="H149" s="175" t="s">
        <v>229</v>
      </c>
      <c r="I149" s="175"/>
      <c r="J149" s="175"/>
      <c r="K149" s="175"/>
      <c r="L149" s="175"/>
      <c r="M149" s="176">
        <v>58970.42</v>
      </c>
      <c r="N149" s="189" t="s">
        <v>1836</v>
      </c>
      <c r="O149" s="181" t="s">
        <v>1619</v>
      </c>
      <c r="P149" s="175"/>
    </row>
    <row r="150" spans="1:16" ht="15.75" customHeight="1">
      <c r="A150" s="173">
        <v>2865</v>
      </c>
      <c r="B150" s="174" t="s">
        <v>366</v>
      </c>
      <c r="C150" s="175" t="s">
        <v>2009</v>
      </c>
      <c r="D150" s="176">
        <v>110548.55</v>
      </c>
      <c r="E150" s="176">
        <v>34014.839999999997</v>
      </c>
      <c r="F150" s="176">
        <v>76533.710000000006</v>
      </c>
      <c r="G150" s="175" t="s">
        <v>230</v>
      </c>
      <c r="H150" s="177" t="s">
        <v>230</v>
      </c>
      <c r="I150" s="176">
        <v>120112.7</v>
      </c>
      <c r="J150" s="178">
        <v>2</v>
      </c>
      <c r="K150" s="176">
        <v>120112.7</v>
      </c>
      <c r="L150" s="178">
        <v>2</v>
      </c>
      <c r="M150" s="194">
        <v>-43578.99</v>
      </c>
      <c r="N150" s="179" t="s">
        <v>1822</v>
      </c>
      <c r="O150" s="175"/>
      <c r="P150" s="205" t="s">
        <v>2010</v>
      </c>
    </row>
    <row r="151" spans="1:16" ht="15.75" customHeight="1">
      <c r="A151" s="173">
        <v>3000</v>
      </c>
      <c r="B151" s="174" t="s">
        <v>385</v>
      </c>
      <c r="C151" s="175" t="s">
        <v>2011</v>
      </c>
      <c r="D151" s="176">
        <v>539132.93000000005</v>
      </c>
      <c r="E151" s="176">
        <v>176399.48</v>
      </c>
      <c r="F151" s="176">
        <v>362733.45</v>
      </c>
      <c r="G151" s="175" t="s">
        <v>230</v>
      </c>
      <c r="H151" s="177" t="s">
        <v>230</v>
      </c>
      <c r="I151" s="176">
        <v>80748.13</v>
      </c>
      <c r="J151" s="186">
        <v>6.5</v>
      </c>
      <c r="K151" s="176">
        <v>80748.13</v>
      </c>
      <c r="L151" s="178">
        <v>6.5</v>
      </c>
      <c r="M151" s="176">
        <v>281985.32</v>
      </c>
      <c r="N151" s="193" t="s">
        <v>1849</v>
      </c>
      <c r="O151" s="187" t="s">
        <v>1850</v>
      </c>
      <c r="P151" s="181" t="s">
        <v>1863</v>
      </c>
    </row>
    <row r="152" spans="1:16" ht="15.75" customHeight="1">
      <c r="A152" s="173">
        <v>3010</v>
      </c>
      <c r="B152" s="174" t="s">
        <v>271</v>
      </c>
      <c r="C152" s="175" t="s">
        <v>2012</v>
      </c>
      <c r="D152" s="176">
        <v>123712.37</v>
      </c>
      <c r="E152" s="176">
        <v>63093.120000000003</v>
      </c>
      <c r="F152" s="176">
        <v>60619.25</v>
      </c>
      <c r="G152" s="175" t="s">
        <v>230</v>
      </c>
      <c r="H152" s="175" t="s">
        <v>229</v>
      </c>
      <c r="I152" s="175"/>
      <c r="J152" s="175"/>
      <c r="K152" s="175"/>
      <c r="L152" s="175"/>
      <c r="M152" s="176">
        <v>60619.25</v>
      </c>
      <c r="N152" s="189" t="s">
        <v>1836</v>
      </c>
      <c r="O152" s="181" t="s">
        <v>1619</v>
      </c>
      <c r="P152" s="175"/>
    </row>
    <row r="153" spans="1:16" ht="15.75" customHeight="1">
      <c r="A153" s="215">
        <v>3020</v>
      </c>
      <c r="B153" s="201" t="s">
        <v>403</v>
      </c>
      <c r="C153" s="211" t="s">
        <v>2013</v>
      </c>
      <c r="D153" s="203">
        <v>292737.93</v>
      </c>
      <c r="E153" s="203">
        <v>65006.04</v>
      </c>
      <c r="F153" s="203">
        <v>227731.89</v>
      </c>
      <c r="G153" s="181" t="s">
        <v>230</v>
      </c>
      <c r="H153" s="181" t="s">
        <v>229</v>
      </c>
      <c r="I153" s="216">
        <v>0</v>
      </c>
      <c r="J153" s="186">
        <v>0</v>
      </c>
      <c r="K153" s="217">
        <v>0</v>
      </c>
      <c r="L153" s="186">
        <v>0</v>
      </c>
      <c r="M153" s="176">
        <v>227731.89</v>
      </c>
      <c r="N153" s="189" t="s">
        <v>1836</v>
      </c>
      <c r="O153" s="175"/>
      <c r="P153" s="181" t="s">
        <v>2014</v>
      </c>
    </row>
    <row r="154" spans="1:16" ht="15.75" customHeight="1">
      <c r="A154" s="173">
        <v>3030</v>
      </c>
      <c r="B154" s="174" t="s">
        <v>240</v>
      </c>
      <c r="C154" s="175" t="s">
        <v>2015</v>
      </c>
      <c r="D154" s="176">
        <v>209143.41</v>
      </c>
      <c r="E154" s="176">
        <v>49533.84</v>
      </c>
      <c r="F154" s="176">
        <v>159609.57</v>
      </c>
      <c r="G154" s="175" t="s">
        <v>230</v>
      </c>
      <c r="H154" s="177" t="s">
        <v>230</v>
      </c>
      <c r="I154" s="176">
        <v>57514.19</v>
      </c>
      <c r="J154" s="178">
        <v>11</v>
      </c>
      <c r="K154" s="176">
        <v>78428.44</v>
      </c>
      <c r="L154" s="178">
        <v>7.5</v>
      </c>
      <c r="M154" s="176">
        <v>102095.38</v>
      </c>
      <c r="N154" s="179" t="s">
        <v>1822</v>
      </c>
      <c r="O154" s="189" t="s">
        <v>1844</v>
      </c>
      <c r="P154" s="188" t="s">
        <v>2016</v>
      </c>
    </row>
    <row r="155" spans="1:16" ht="15.75" customHeight="1">
      <c r="A155" s="173">
        <v>3040</v>
      </c>
      <c r="B155" s="174" t="s">
        <v>243</v>
      </c>
      <c r="C155" s="175" t="s">
        <v>2017</v>
      </c>
      <c r="D155" s="176">
        <v>74579.27</v>
      </c>
      <c r="E155" s="176">
        <v>14915.81</v>
      </c>
      <c r="F155" s="203">
        <v>59663.46</v>
      </c>
      <c r="G155" s="181" t="s">
        <v>230</v>
      </c>
      <c r="H155" s="181" t="s">
        <v>229</v>
      </c>
      <c r="I155" s="175"/>
      <c r="J155" s="175"/>
      <c r="K155" s="175"/>
      <c r="L155" s="175"/>
      <c r="M155" s="176">
        <v>59663.46</v>
      </c>
      <c r="N155" s="189" t="s">
        <v>1836</v>
      </c>
      <c r="O155" s="181" t="s">
        <v>1619</v>
      </c>
      <c r="P155" s="175"/>
    </row>
    <row r="156" spans="1:16" ht="15.75" customHeight="1">
      <c r="A156" s="173">
        <v>3050</v>
      </c>
      <c r="B156" s="174" t="s">
        <v>348</v>
      </c>
      <c r="C156" s="175" t="s">
        <v>2018</v>
      </c>
      <c r="D156" s="176">
        <v>120938.94</v>
      </c>
      <c r="E156" s="176">
        <v>0</v>
      </c>
      <c r="F156" s="176">
        <v>120938.94</v>
      </c>
      <c r="G156" s="175" t="s">
        <v>230</v>
      </c>
      <c r="H156" s="175" t="s">
        <v>229</v>
      </c>
      <c r="I156" s="175"/>
      <c r="J156" s="175"/>
      <c r="K156" s="175"/>
      <c r="L156" s="175"/>
      <c r="M156" s="176">
        <v>120938.94</v>
      </c>
      <c r="N156" s="189" t="s">
        <v>1836</v>
      </c>
      <c r="O156" s="181" t="s">
        <v>1619</v>
      </c>
      <c r="P156" s="175"/>
    </row>
    <row r="157" spans="1:16" ht="15.75" customHeight="1">
      <c r="A157" s="173">
        <v>3070</v>
      </c>
      <c r="B157" s="174" t="s">
        <v>404</v>
      </c>
      <c r="C157" s="175" t="s">
        <v>2019</v>
      </c>
      <c r="D157" s="176">
        <v>94600.57</v>
      </c>
      <c r="E157" s="176">
        <v>75680.240000000005</v>
      </c>
      <c r="F157" s="176">
        <v>18920.330000000002</v>
      </c>
      <c r="G157" s="175" t="s">
        <v>230</v>
      </c>
      <c r="H157" s="175" t="s">
        <v>229</v>
      </c>
      <c r="I157" s="175"/>
      <c r="J157" s="175"/>
      <c r="K157" s="175"/>
      <c r="L157" s="175"/>
      <c r="M157" s="176">
        <v>18920.330000000002</v>
      </c>
      <c r="N157" s="189" t="s">
        <v>1836</v>
      </c>
      <c r="O157" s="181" t="s">
        <v>1619</v>
      </c>
      <c r="P157" s="175"/>
    </row>
    <row r="158" spans="1:16" ht="15.75" customHeight="1">
      <c r="A158" s="173">
        <v>3080</v>
      </c>
      <c r="B158" s="174" t="s">
        <v>392</v>
      </c>
      <c r="C158" s="175" t="s">
        <v>2020</v>
      </c>
      <c r="D158" s="176">
        <v>388863.17</v>
      </c>
      <c r="E158" s="176">
        <v>87399.37</v>
      </c>
      <c r="F158" s="176">
        <v>301463.8</v>
      </c>
      <c r="G158" s="175" t="s">
        <v>230</v>
      </c>
      <c r="H158" s="175" t="s">
        <v>229</v>
      </c>
      <c r="I158" s="175"/>
      <c r="J158" s="175"/>
      <c r="K158" s="175"/>
      <c r="L158" s="175"/>
      <c r="M158" s="176">
        <v>301463.8</v>
      </c>
      <c r="N158" s="189" t="s">
        <v>1836</v>
      </c>
      <c r="O158" s="181" t="s">
        <v>1619</v>
      </c>
      <c r="P158" s="175"/>
    </row>
    <row r="159" spans="1:16" ht="15.75" customHeight="1">
      <c r="A159" s="173">
        <v>3085</v>
      </c>
      <c r="B159" s="174" t="s">
        <v>286</v>
      </c>
      <c r="C159" s="175" t="s">
        <v>2021</v>
      </c>
      <c r="D159" s="176">
        <v>472950.76</v>
      </c>
      <c r="E159" s="176">
        <v>132426.28</v>
      </c>
      <c r="F159" s="176">
        <v>340524.48</v>
      </c>
      <c r="G159" s="175" t="s">
        <v>230</v>
      </c>
      <c r="H159" s="177" t="s">
        <v>230</v>
      </c>
      <c r="I159" s="176">
        <v>340524.48</v>
      </c>
      <c r="J159" s="178">
        <v>36</v>
      </c>
      <c r="K159" s="176">
        <v>340524.48</v>
      </c>
      <c r="L159" s="178">
        <v>36</v>
      </c>
      <c r="M159" s="176">
        <v>0</v>
      </c>
      <c r="N159" s="189" t="s">
        <v>1836</v>
      </c>
      <c r="O159" s="189" t="s">
        <v>1844</v>
      </c>
      <c r="P159" s="175"/>
    </row>
    <row r="160" spans="1:16" ht="15.75" customHeight="1">
      <c r="A160" s="173">
        <v>3090</v>
      </c>
      <c r="B160" s="174" t="s">
        <v>393</v>
      </c>
      <c r="C160" s="175" t="s">
        <v>2022</v>
      </c>
      <c r="D160" s="176">
        <v>421082.2</v>
      </c>
      <c r="E160" s="176">
        <v>88594.92</v>
      </c>
      <c r="F160" s="176">
        <v>332487.28000000003</v>
      </c>
      <c r="G160" s="175" t="s">
        <v>230</v>
      </c>
      <c r="H160" s="175" t="s">
        <v>229</v>
      </c>
      <c r="I160" s="175"/>
      <c r="J160" s="175"/>
      <c r="K160" s="175"/>
      <c r="L160" s="175"/>
      <c r="M160" s="176">
        <v>332487.28000000003</v>
      </c>
      <c r="N160" s="189" t="s">
        <v>1836</v>
      </c>
      <c r="O160" s="181" t="s">
        <v>1619</v>
      </c>
      <c r="P160" s="175"/>
    </row>
    <row r="161" spans="1:16" ht="15.75" customHeight="1">
      <c r="A161" s="200">
        <v>3100</v>
      </c>
      <c r="B161" s="206" t="s">
        <v>395</v>
      </c>
      <c r="C161" s="202" t="s">
        <v>2023</v>
      </c>
      <c r="D161" s="203">
        <v>217780.04</v>
      </c>
      <c r="E161" s="203">
        <v>0</v>
      </c>
      <c r="F161" s="203">
        <v>217780.04</v>
      </c>
      <c r="G161" s="181" t="s">
        <v>230</v>
      </c>
      <c r="H161" s="181" t="s">
        <v>229</v>
      </c>
      <c r="I161" s="190">
        <v>0</v>
      </c>
      <c r="J161" s="186">
        <v>0</v>
      </c>
      <c r="K161" s="186">
        <v>0</v>
      </c>
      <c r="L161" s="186">
        <v>0</v>
      </c>
      <c r="M161" s="176">
        <v>217780.04</v>
      </c>
      <c r="N161" s="189" t="s">
        <v>1836</v>
      </c>
      <c r="O161" s="181" t="s">
        <v>1619</v>
      </c>
      <c r="P161" s="175"/>
    </row>
    <row r="162" spans="1:16" ht="15.75" customHeight="1">
      <c r="A162" s="173">
        <v>3110</v>
      </c>
      <c r="B162" s="174" t="s">
        <v>318</v>
      </c>
      <c r="C162" s="175" t="s">
        <v>2024</v>
      </c>
      <c r="D162" s="176">
        <v>535375.92000000004</v>
      </c>
      <c r="E162" s="176">
        <v>158798.85</v>
      </c>
      <c r="F162" s="176">
        <v>376577.07</v>
      </c>
      <c r="G162" s="175" t="s">
        <v>230</v>
      </c>
      <c r="H162" s="177" t="s">
        <v>230</v>
      </c>
      <c r="I162" s="176">
        <v>48222.63</v>
      </c>
      <c r="J162" s="178">
        <v>59</v>
      </c>
      <c r="K162" s="176">
        <v>63713.279999999999</v>
      </c>
      <c r="L162" s="178">
        <v>0</v>
      </c>
      <c r="M162" s="176">
        <v>328354.44</v>
      </c>
      <c r="N162" s="193" t="s">
        <v>1849</v>
      </c>
      <c r="O162" s="187" t="s">
        <v>1850</v>
      </c>
      <c r="P162" s="181" t="s">
        <v>1863</v>
      </c>
    </row>
    <row r="163" spans="1:16" ht="15.75" customHeight="1">
      <c r="A163" s="173">
        <v>3120</v>
      </c>
      <c r="B163" s="174" t="s">
        <v>304</v>
      </c>
      <c r="C163" s="175" t="s">
        <v>2025</v>
      </c>
      <c r="D163" s="176">
        <v>3072150.94</v>
      </c>
      <c r="E163" s="176">
        <v>653811.16</v>
      </c>
      <c r="F163" s="176">
        <v>2418339.7799999998</v>
      </c>
      <c r="G163" s="175" t="s">
        <v>230</v>
      </c>
      <c r="H163" s="177" t="s">
        <v>230</v>
      </c>
      <c r="I163" s="176">
        <v>1547086.12</v>
      </c>
      <c r="J163" s="178">
        <v>168.5</v>
      </c>
      <c r="K163" s="176">
        <v>1547086.1</v>
      </c>
      <c r="L163" s="178">
        <v>168.5</v>
      </c>
      <c r="M163" s="176">
        <v>871253.66</v>
      </c>
      <c r="N163" s="189" t="s">
        <v>1836</v>
      </c>
      <c r="O163" s="189" t="s">
        <v>1844</v>
      </c>
      <c r="P163" s="175"/>
    </row>
    <row r="164" spans="1:16" ht="15.75" customHeight="1">
      <c r="A164" s="173">
        <v>3130</v>
      </c>
      <c r="B164" s="174" t="s">
        <v>357</v>
      </c>
      <c r="C164" s="175" t="s">
        <v>2026</v>
      </c>
      <c r="D164" s="176">
        <v>317154.78999999998</v>
      </c>
      <c r="E164" s="176">
        <v>60409.62</v>
      </c>
      <c r="F164" s="176">
        <v>256745.17</v>
      </c>
      <c r="G164" s="175" t="s">
        <v>230</v>
      </c>
      <c r="H164" s="196" t="s">
        <v>229</v>
      </c>
      <c r="I164" s="176">
        <v>317204.68</v>
      </c>
      <c r="J164" s="178">
        <v>31.5</v>
      </c>
      <c r="K164" s="181" t="s">
        <v>1598</v>
      </c>
      <c r="L164" s="181" t="s">
        <v>1598</v>
      </c>
      <c r="M164" s="194">
        <v>-60459.51</v>
      </c>
      <c r="N164" s="197" t="s">
        <v>1822</v>
      </c>
      <c r="O164" s="198"/>
      <c r="P164" s="199" t="s">
        <v>2027</v>
      </c>
    </row>
    <row r="165" spans="1:16" ht="15.75" customHeight="1">
      <c r="A165" s="173">
        <v>3140</v>
      </c>
      <c r="B165" s="174" t="s">
        <v>394</v>
      </c>
      <c r="C165" s="175" t="s">
        <v>2028</v>
      </c>
      <c r="D165" s="176">
        <v>537800.76</v>
      </c>
      <c r="E165" s="176">
        <v>111435.92</v>
      </c>
      <c r="F165" s="176">
        <v>426364.84</v>
      </c>
      <c r="G165" s="175" t="s">
        <v>230</v>
      </c>
      <c r="H165" s="175" t="s">
        <v>229</v>
      </c>
      <c r="I165" s="175"/>
      <c r="J165" s="175"/>
      <c r="K165" s="175"/>
      <c r="L165" s="175"/>
      <c r="M165" s="176">
        <v>426364.84</v>
      </c>
      <c r="N165" s="208" t="s">
        <v>1836</v>
      </c>
      <c r="O165" s="201" t="s">
        <v>1619</v>
      </c>
      <c r="P165" s="175"/>
    </row>
    <row r="166" spans="1:16" ht="15.75" customHeight="1">
      <c r="A166" s="173">
        <v>3145</v>
      </c>
      <c r="B166" s="174" t="s">
        <v>246</v>
      </c>
      <c r="C166" s="175" t="s">
        <v>2029</v>
      </c>
      <c r="D166" s="176">
        <v>266523.74</v>
      </c>
      <c r="E166" s="176">
        <v>87225.66</v>
      </c>
      <c r="F166" s="176">
        <v>179298.08</v>
      </c>
      <c r="G166" s="175" t="s">
        <v>230</v>
      </c>
      <c r="H166" s="177" t="s">
        <v>230</v>
      </c>
      <c r="I166" s="176">
        <v>173919.14</v>
      </c>
      <c r="J166" s="186">
        <v>16</v>
      </c>
      <c r="K166" s="176">
        <v>173919.14</v>
      </c>
      <c r="L166" s="186">
        <v>16</v>
      </c>
      <c r="M166" s="176">
        <v>5378.94</v>
      </c>
      <c r="N166" s="189" t="s">
        <v>1836</v>
      </c>
      <c r="O166" s="189" t="s">
        <v>1844</v>
      </c>
      <c r="P166" s="181"/>
    </row>
    <row r="167" spans="1:16" ht="15.75" customHeight="1">
      <c r="A167" s="173">
        <v>3146</v>
      </c>
      <c r="B167" s="174" t="s">
        <v>1547</v>
      </c>
      <c r="C167" s="175" t="s">
        <v>2030</v>
      </c>
      <c r="D167" s="176">
        <v>58669.93</v>
      </c>
      <c r="E167" s="176">
        <v>0</v>
      </c>
      <c r="F167" s="176">
        <v>58669.93</v>
      </c>
      <c r="G167" s="175" t="s">
        <v>230</v>
      </c>
      <c r="H167" s="175" t="s">
        <v>229</v>
      </c>
      <c r="I167" s="175"/>
      <c r="J167" s="175"/>
      <c r="K167" s="175"/>
      <c r="L167" s="175"/>
      <c r="M167" s="176">
        <v>58669.93</v>
      </c>
      <c r="N167" s="189" t="s">
        <v>1836</v>
      </c>
      <c r="O167" s="181" t="s">
        <v>1619</v>
      </c>
      <c r="P167" s="175"/>
    </row>
    <row r="168" spans="1:16" ht="15.75" customHeight="1">
      <c r="A168" s="173">
        <v>3148</v>
      </c>
      <c r="B168" s="174" t="s">
        <v>351</v>
      </c>
      <c r="C168" s="175" t="s">
        <v>2031</v>
      </c>
      <c r="D168" s="176">
        <v>20334.62</v>
      </c>
      <c r="E168" s="176">
        <v>10164.25</v>
      </c>
      <c r="F168" s="176">
        <v>10170.370000000001</v>
      </c>
      <c r="G168" s="175" t="s">
        <v>230</v>
      </c>
      <c r="H168" s="175" t="s">
        <v>229</v>
      </c>
      <c r="I168" s="175"/>
      <c r="J168" s="175"/>
      <c r="K168" s="175"/>
      <c r="L168" s="175"/>
      <c r="M168" s="176">
        <v>10170.370000000001</v>
      </c>
      <c r="N168" s="189" t="s">
        <v>1836</v>
      </c>
      <c r="O168" s="181" t="s">
        <v>1619</v>
      </c>
      <c r="P168" s="175"/>
    </row>
    <row r="169" spans="1:16" ht="15.75" customHeight="1">
      <c r="A169" s="173">
        <v>3200</v>
      </c>
      <c r="B169" s="174" t="s">
        <v>406</v>
      </c>
      <c r="C169" s="175" t="s">
        <v>2032</v>
      </c>
      <c r="D169" s="176">
        <v>170359.87</v>
      </c>
      <c r="E169" s="176">
        <v>31942.38</v>
      </c>
      <c r="F169" s="176">
        <v>138417.49</v>
      </c>
      <c r="G169" s="175" t="s">
        <v>230</v>
      </c>
      <c r="H169" s="175" t="s">
        <v>229</v>
      </c>
      <c r="I169" s="175"/>
      <c r="J169" s="175"/>
      <c r="K169" s="175"/>
      <c r="L169" s="175"/>
      <c r="M169" s="176">
        <v>138417.49</v>
      </c>
      <c r="N169" s="189" t="s">
        <v>1836</v>
      </c>
      <c r="O169" s="181" t="s">
        <v>1619</v>
      </c>
      <c r="P169" s="175"/>
    </row>
    <row r="170" spans="1:16" ht="15.75" customHeight="1">
      <c r="A170" s="173">
        <v>3210</v>
      </c>
      <c r="B170" s="174" t="s">
        <v>405</v>
      </c>
      <c r="C170" s="175" t="s">
        <v>2033</v>
      </c>
      <c r="D170" s="176">
        <v>159180.46</v>
      </c>
      <c r="E170" s="176">
        <v>20539.36</v>
      </c>
      <c r="F170" s="176">
        <v>138641.1</v>
      </c>
      <c r="G170" s="175" t="s">
        <v>230</v>
      </c>
      <c r="H170" s="177" t="s">
        <v>230</v>
      </c>
      <c r="I170" s="218">
        <v>20540</v>
      </c>
      <c r="J170" s="186">
        <v>1</v>
      </c>
      <c r="K170" s="218">
        <v>20540</v>
      </c>
      <c r="L170" s="186">
        <v>1</v>
      </c>
      <c r="M170" s="176">
        <v>118101.1</v>
      </c>
      <c r="N170" s="189" t="s">
        <v>1836</v>
      </c>
      <c r="O170" s="189" t="s">
        <v>1844</v>
      </c>
      <c r="P170" s="175"/>
    </row>
    <row r="171" spans="1:16" ht="15.75" customHeight="1">
      <c r="A171" s="200">
        <v>3220</v>
      </c>
      <c r="B171" s="206" t="s">
        <v>315</v>
      </c>
      <c r="C171" s="202" t="s">
        <v>2034</v>
      </c>
      <c r="D171" s="203">
        <v>89738.51</v>
      </c>
      <c r="E171" s="203">
        <v>40790.129999999997</v>
      </c>
      <c r="F171" s="203">
        <v>48948.38</v>
      </c>
      <c r="G171" s="213" t="s">
        <v>229</v>
      </c>
      <c r="H171" s="181" t="s">
        <v>229</v>
      </c>
      <c r="I171" s="190">
        <v>48948.15</v>
      </c>
      <c r="J171" s="186">
        <v>3</v>
      </c>
      <c r="K171" s="190">
        <v>48948.15</v>
      </c>
      <c r="L171" s="186">
        <v>3</v>
      </c>
      <c r="M171" s="176">
        <v>0.23</v>
      </c>
      <c r="N171" s="189" t="s">
        <v>1836</v>
      </c>
      <c r="O171" s="181" t="s">
        <v>1619</v>
      </c>
      <c r="P171" s="205" t="s">
        <v>2035</v>
      </c>
    </row>
    <row r="172" spans="1:16" ht="15.75" customHeight="1">
      <c r="A172" s="173">
        <v>3230</v>
      </c>
      <c r="B172" s="174" t="s">
        <v>329</v>
      </c>
      <c r="C172" s="175" t="s">
        <v>2036</v>
      </c>
      <c r="D172" s="176">
        <v>41332.620000000003</v>
      </c>
      <c r="E172" s="176">
        <v>20666.25</v>
      </c>
      <c r="F172" s="176">
        <v>20666.37</v>
      </c>
      <c r="G172" s="175" t="s">
        <v>230</v>
      </c>
      <c r="H172" s="175" t="s">
        <v>229</v>
      </c>
      <c r="I172" s="175"/>
      <c r="J172" s="175"/>
      <c r="K172" s="175"/>
      <c r="L172" s="175"/>
      <c r="M172" s="176">
        <v>20666.37</v>
      </c>
      <c r="N172" s="189" t="s">
        <v>1836</v>
      </c>
      <c r="O172" s="181" t="s">
        <v>1619</v>
      </c>
      <c r="P172" s="175"/>
    </row>
    <row r="173" spans="1:16" ht="15.75" customHeight="1">
      <c r="A173" s="173">
        <v>8001</v>
      </c>
      <c r="B173" s="174" t="s">
        <v>267</v>
      </c>
      <c r="C173" s="175" t="s">
        <v>2037</v>
      </c>
      <c r="D173" s="176">
        <v>1044424.3</v>
      </c>
      <c r="E173" s="176">
        <v>164982.06</v>
      </c>
      <c r="F173" s="176">
        <v>879442.24</v>
      </c>
      <c r="G173" s="175" t="s">
        <v>230</v>
      </c>
      <c r="H173" s="177" t="s">
        <v>230</v>
      </c>
      <c r="I173" s="176">
        <v>879442.46</v>
      </c>
      <c r="J173" s="178">
        <v>89.5</v>
      </c>
      <c r="K173" s="176">
        <v>879442.47</v>
      </c>
      <c r="L173" s="178">
        <v>89.5</v>
      </c>
      <c r="M173" s="194">
        <v>-0.22</v>
      </c>
      <c r="N173" s="193" t="s">
        <v>1849</v>
      </c>
      <c r="O173" s="187" t="s">
        <v>1850</v>
      </c>
      <c r="P173" s="181" t="s">
        <v>2038</v>
      </c>
    </row>
    <row r="174" spans="1:16" ht="15.75" customHeight="1">
      <c r="A174" s="68">
        <v>1750</v>
      </c>
      <c r="B174" s="69" t="s">
        <v>125</v>
      </c>
      <c r="C174" s="72"/>
      <c r="D174" s="72"/>
      <c r="E174" s="72"/>
      <c r="F174" s="72"/>
      <c r="G174" s="72"/>
      <c r="H174" s="182" t="s">
        <v>229</v>
      </c>
      <c r="I174" s="219">
        <v>0</v>
      </c>
      <c r="J174" s="72"/>
      <c r="K174" s="72"/>
      <c r="L174" s="72"/>
      <c r="M174" s="220">
        <v>0</v>
      </c>
      <c r="N174" s="182" t="s">
        <v>2039</v>
      </c>
      <c r="O174" s="72"/>
      <c r="P174" s="221" t="s">
        <v>2035</v>
      </c>
    </row>
    <row r="175" spans="1:16" ht="15.75" customHeight="1">
      <c r="A175" s="222">
        <v>2070</v>
      </c>
      <c r="B175" s="182" t="s">
        <v>2040</v>
      </c>
      <c r="C175" s="72"/>
      <c r="D175" s="72"/>
      <c r="E175" s="72"/>
      <c r="F175" s="72"/>
      <c r="G175" s="72"/>
      <c r="H175" s="182" t="s">
        <v>229</v>
      </c>
      <c r="I175" s="219">
        <v>0</v>
      </c>
      <c r="J175" s="72"/>
      <c r="K175" s="72"/>
      <c r="L175" s="72"/>
      <c r="M175" s="220">
        <v>0</v>
      </c>
      <c r="N175" s="182" t="s">
        <v>2041</v>
      </c>
      <c r="O175" s="72"/>
      <c r="P175" s="81" t="s">
        <v>2042</v>
      </c>
    </row>
    <row r="176" spans="1:16" ht="15.75" customHeight="1">
      <c r="A176" s="222">
        <v>2535</v>
      </c>
      <c r="B176" s="182" t="s">
        <v>2043</v>
      </c>
      <c r="C176" s="72"/>
      <c r="D176" s="72"/>
      <c r="E176" s="72"/>
      <c r="F176" s="72"/>
      <c r="G176" s="72"/>
      <c r="H176" s="182" t="s">
        <v>229</v>
      </c>
      <c r="I176" s="219">
        <v>0</v>
      </c>
      <c r="J176" s="72"/>
      <c r="K176" s="72"/>
      <c r="L176" s="72"/>
      <c r="M176" s="220">
        <v>0</v>
      </c>
      <c r="N176" s="182" t="s">
        <v>2039</v>
      </c>
      <c r="O176" s="72"/>
      <c r="P176" s="72"/>
    </row>
    <row r="177" spans="1:16" ht="15.75" customHeight="1">
      <c r="A177" s="222">
        <v>2570</v>
      </c>
      <c r="B177" s="182" t="s">
        <v>2044</v>
      </c>
      <c r="C177" s="72"/>
      <c r="D177" s="72"/>
      <c r="E177" s="72"/>
      <c r="F177" s="72"/>
      <c r="G177" s="72"/>
      <c r="H177" s="182" t="s">
        <v>229</v>
      </c>
      <c r="I177" s="219">
        <v>0</v>
      </c>
      <c r="J177" s="72"/>
      <c r="K177" s="72"/>
      <c r="L177" s="72"/>
      <c r="M177" s="220">
        <v>0</v>
      </c>
      <c r="N177" s="182" t="s">
        <v>2039</v>
      </c>
      <c r="O177" s="72"/>
      <c r="P177" s="72"/>
    </row>
    <row r="178" spans="1:16" ht="15.75" customHeight="1">
      <c r="A178" s="222">
        <v>3060</v>
      </c>
      <c r="B178" s="182" t="s">
        <v>2045</v>
      </c>
      <c r="C178" s="72"/>
      <c r="D178" s="72"/>
      <c r="E178" s="72"/>
      <c r="F178" s="72"/>
      <c r="G178" s="72"/>
      <c r="H178" s="182" t="s">
        <v>229</v>
      </c>
      <c r="I178" s="219">
        <v>0</v>
      </c>
      <c r="J178" s="72"/>
      <c r="K178" s="72"/>
      <c r="L178" s="72"/>
      <c r="M178" s="220">
        <v>0</v>
      </c>
      <c r="N178" s="182" t="s">
        <v>2041</v>
      </c>
      <c r="O178" s="72"/>
      <c r="P178" s="223" t="s">
        <v>2046</v>
      </c>
    </row>
    <row r="179" spans="1:16" ht="15.75" customHeight="1">
      <c r="A179" s="222">
        <v>3147</v>
      </c>
      <c r="B179" s="182" t="s">
        <v>2047</v>
      </c>
      <c r="C179" s="72"/>
      <c r="D179" s="72"/>
      <c r="E179" s="72"/>
      <c r="F179" s="72"/>
      <c r="G179" s="72"/>
      <c r="H179" s="182" t="s">
        <v>229</v>
      </c>
      <c r="I179" s="219">
        <v>0</v>
      </c>
      <c r="J179" s="72"/>
      <c r="K179" s="72"/>
      <c r="L179" s="72"/>
      <c r="M179" s="220">
        <v>0</v>
      </c>
      <c r="N179" s="72"/>
      <c r="O179" s="72"/>
      <c r="P179" s="72"/>
    </row>
    <row r="180" spans="1:16" ht="15.75" customHeight="1">
      <c r="A180" s="222">
        <v>1330</v>
      </c>
      <c r="B180" s="182" t="s">
        <v>1154</v>
      </c>
      <c r="C180" s="72"/>
      <c r="D180" s="72"/>
      <c r="E180" s="72"/>
      <c r="F180" s="72"/>
      <c r="G180" s="72"/>
      <c r="H180" s="182" t="s">
        <v>229</v>
      </c>
      <c r="I180" s="219">
        <v>0</v>
      </c>
      <c r="J180" s="72"/>
      <c r="K180" s="72"/>
      <c r="L180" s="72"/>
      <c r="M180" s="72"/>
      <c r="N180" s="182" t="s">
        <v>2041</v>
      </c>
      <c r="O180" s="72"/>
      <c r="P180" s="72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54"/>
  <sheetViews>
    <sheetView workbookViewId="0"/>
  </sheetViews>
  <sheetFormatPr defaultColWidth="11.25" defaultRowHeight="15" customHeight="1"/>
  <cols>
    <col min="1" max="1" width="12.08203125" customWidth="1"/>
    <col min="2" max="2" width="21.08203125" customWidth="1"/>
    <col min="3" max="26" width="8.58203125" customWidth="1"/>
  </cols>
  <sheetData>
    <row r="1" spans="1:2" ht="15.75" customHeight="1">
      <c r="A1" s="57" t="s">
        <v>227</v>
      </c>
      <c r="B1" s="63" t="s">
        <v>214</v>
      </c>
    </row>
    <row r="2" spans="1:2" ht="15.75" customHeight="1">
      <c r="A2" s="57" t="s">
        <v>2048</v>
      </c>
      <c r="B2" s="63" t="s">
        <v>230</v>
      </c>
    </row>
    <row r="3" spans="1:2" ht="15.75" customHeight="1">
      <c r="B3" s="63"/>
    </row>
    <row r="4" spans="1:2" ht="15.75" customHeight="1">
      <c r="A4" s="57" t="s">
        <v>213</v>
      </c>
      <c r="B4" s="57" t="s">
        <v>211</v>
      </c>
    </row>
    <row r="5" spans="1:2" ht="15.75" customHeight="1">
      <c r="A5" s="57">
        <v>10</v>
      </c>
      <c r="B5" s="57">
        <v>313093.93000000191</v>
      </c>
    </row>
    <row r="6" spans="1:2" ht="15.75" customHeight="1">
      <c r="A6" s="57">
        <v>20</v>
      </c>
      <c r="B6" s="57">
        <v>906799.74999998661</v>
      </c>
    </row>
    <row r="7" spans="1:2" ht="15.75" customHeight="1">
      <c r="A7" s="57">
        <v>30</v>
      </c>
      <c r="B7" s="57">
        <v>224639.48999999862</v>
      </c>
    </row>
    <row r="8" spans="1:2" ht="15.75" customHeight="1">
      <c r="A8" s="57">
        <v>40</v>
      </c>
      <c r="B8" s="57">
        <v>814068.23999999266</v>
      </c>
    </row>
    <row r="9" spans="1:2" ht="15.75" customHeight="1">
      <c r="A9" s="57">
        <v>50</v>
      </c>
      <c r="B9" s="57">
        <v>27034.530000000035</v>
      </c>
    </row>
    <row r="10" spans="1:2" ht="15.75" customHeight="1">
      <c r="A10" s="57">
        <v>60</v>
      </c>
      <c r="B10" s="57">
        <v>88486.469999999652</v>
      </c>
    </row>
    <row r="11" spans="1:2" ht="15.75" customHeight="1">
      <c r="A11" s="57">
        <v>70</v>
      </c>
      <c r="B11" s="57">
        <v>245413.66000000254</v>
      </c>
    </row>
    <row r="12" spans="1:2" ht="15.75" customHeight="1">
      <c r="A12" s="57">
        <v>100</v>
      </c>
      <c r="B12" s="57">
        <v>24486.60000000002</v>
      </c>
    </row>
    <row r="13" spans="1:2" ht="15.75" customHeight="1">
      <c r="A13" s="57">
        <v>120</v>
      </c>
      <c r="B13" s="57">
        <v>168860.69000000082</v>
      </c>
    </row>
    <row r="14" spans="1:2" ht="15.75" customHeight="1">
      <c r="A14" s="57">
        <v>123</v>
      </c>
      <c r="B14" s="57">
        <v>109586.3600000001</v>
      </c>
    </row>
    <row r="15" spans="1:2" ht="15.75" customHeight="1">
      <c r="A15" s="57">
        <v>130</v>
      </c>
      <c r="B15" s="57">
        <v>1174816.3300000408</v>
      </c>
    </row>
    <row r="16" spans="1:2" ht="15.75" customHeight="1">
      <c r="A16" s="57">
        <v>140</v>
      </c>
      <c r="B16" s="57">
        <v>111420.0899999996</v>
      </c>
    </row>
    <row r="17" spans="1:2" ht="15.75" customHeight="1">
      <c r="A17" s="57">
        <v>170</v>
      </c>
      <c r="B17" s="57">
        <v>15177.280000000013</v>
      </c>
    </row>
    <row r="18" spans="1:2" ht="15.75" customHeight="1">
      <c r="A18" s="57">
        <v>180</v>
      </c>
      <c r="B18" s="57">
        <v>1214057.3600000392</v>
      </c>
    </row>
    <row r="19" spans="1:2" ht="15.75" customHeight="1">
      <c r="A19" s="57">
        <v>190</v>
      </c>
      <c r="B19" s="57">
        <v>11857.250000000007</v>
      </c>
    </row>
    <row r="20" spans="1:2" ht="15.75" customHeight="1">
      <c r="A20" s="57">
        <v>220</v>
      </c>
      <c r="B20" s="57">
        <v>17532</v>
      </c>
    </row>
    <row r="21" spans="1:2" ht="15.75" customHeight="1">
      <c r="A21" s="57">
        <v>230</v>
      </c>
      <c r="B21" s="57">
        <v>3150.2999999999997</v>
      </c>
    </row>
    <row r="22" spans="1:2" ht="15.75" customHeight="1">
      <c r="A22" s="57">
        <v>240</v>
      </c>
      <c r="B22" s="57">
        <v>5042.0999999999995</v>
      </c>
    </row>
    <row r="23" spans="1:2" ht="15.75" customHeight="1">
      <c r="A23" s="57">
        <v>250</v>
      </c>
      <c r="B23" s="57">
        <v>29244.179999999964</v>
      </c>
    </row>
    <row r="24" spans="1:2" ht="15.75" customHeight="1">
      <c r="A24" s="57">
        <v>270</v>
      </c>
      <c r="B24" s="57">
        <v>5042.0999999999995</v>
      </c>
    </row>
    <row r="25" spans="1:2" ht="15.75" customHeight="1">
      <c r="A25" s="57">
        <v>290</v>
      </c>
      <c r="B25" s="57">
        <v>14087.309999999992</v>
      </c>
    </row>
    <row r="26" spans="1:2" ht="15.75" customHeight="1">
      <c r="A26" s="57">
        <v>310</v>
      </c>
      <c r="B26" s="57">
        <v>21747.199999999993</v>
      </c>
    </row>
    <row r="27" spans="1:2" ht="15.75" customHeight="1">
      <c r="A27" s="57">
        <v>470</v>
      </c>
      <c r="B27" s="57">
        <v>627064.89999997953</v>
      </c>
    </row>
    <row r="28" spans="1:2" ht="15.75" customHeight="1">
      <c r="A28" s="57">
        <v>480</v>
      </c>
      <c r="B28" s="57">
        <v>749624.24999997299</v>
      </c>
    </row>
    <row r="29" spans="1:2" ht="15.75" customHeight="1">
      <c r="A29" s="57">
        <v>490</v>
      </c>
      <c r="B29" s="57">
        <v>10600.800000000003</v>
      </c>
    </row>
    <row r="30" spans="1:2" ht="15.75" customHeight="1">
      <c r="A30" s="57">
        <v>500</v>
      </c>
      <c r="B30" s="57">
        <v>75072.620000000039</v>
      </c>
    </row>
    <row r="31" spans="1:2" ht="15.75" customHeight="1">
      <c r="A31" s="57">
        <v>510</v>
      </c>
      <c r="B31" s="57">
        <v>23020.500000000022</v>
      </c>
    </row>
    <row r="32" spans="1:2" ht="15.75" customHeight="1">
      <c r="A32" s="57">
        <v>520</v>
      </c>
      <c r="B32" s="57">
        <v>10785.120000000004</v>
      </c>
    </row>
    <row r="33" spans="1:2" ht="15.75" customHeight="1">
      <c r="A33" s="57">
        <v>550</v>
      </c>
      <c r="B33" s="57">
        <v>25807.020000000019</v>
      </c>
    </row>
    <row r="34" spans="1:2" ht="15.75" customHeight="1">
      <c r="A34" s="57">
        <v>560</v>
      </c>
      <c r="B34" s="57">
        <v>5060.2000000000007</v>
      </c>
    </row>
    <row r="35" spans="1:2" ht="15.75" customHeight="1">
      <c r="A35" s="57">
        <v>640</v>
      </c>
      <c r="B35" s="57">
        <v>35776.950000000012</v>
      </c>
    </row>
    <row r="36" spans="1:2" ht="15.75" customHeight="1">
      <c r="A36" s="57">
        <v>770</v>
      </c>
      <c r="B36" s="57">
        <v>10080.960000000001</v>
      </c>
    </row>
    <row r="37" spans="1:2" ht="15.75" customHeight="1">
      <c r="A37" s="57">
        <v>860</v>
      </c>
      <c r="B37" s="57">
        <v>4735.8</v>
      </c>
    </row>
    <row r="38" spans="1:2" ht="15.75" customHeight="1">
      <c r="A38" s="57">
        <v>870</v>
      </c>
      <c r="B38" s="57">
        <v>74422.340000000273</v>
      </c>
    </row>
    <row r="39" spans="1:2" ht="15.75" customHeight="1">
      <c r="A39" s="57">
        <v>880</v>
      </c>
      <c r="B39" s="57">
        <v>2606506.729999878</v>
      </c>
    </row>
    <row r="40" spans="1:2" ht="15.75" customHeight="1">
      <c r="A40" s="57">
        <v>890</v>
      </c>
      <c r="B40" s="57">
        <v>9253</v>
      </c>
    </row>
    <row r="41" spans="1:2" ht="15.75" customHeight="1">
      <c r="A41" s="57">
        <v>900</v>
      </c>
      <c r="B41" s="57">
        <v>1566032.9799999224</v>
      </c>
    </row>
    <row r="42" spans="1:2" ht="15.75" customHeight="1">
      <c r="A42" s="57">
        <v>910</v>
      </c>
      <c r="B42" s="57">
        <v>332326.44999999646</v>
      </c>
    </row>
    <row r="43" spans="1:2" ht="15.75" customHeight="1">
      <c r="A43" s="57">
        <v>920</v>
      </c>
      <c r="B43" s="57">
        <v>53210.890000000079</v>
      </c>
    </row>
    <row r="44" spans="1:2" ht="15.75" customHeight="1">
      <c r="A44" s="57">
        <v>930</v>
      </c>
      <c r="B44" s="57">
        <v>10628.139999999998</v>
      </c>
    </row>
    <row r="45" spans="1:2" ht="15.75" customHeight="1">
      <c r="A45" s="57">
        <v>940</v>
      </c>
      <c r="B45" s="57">
        <v>8504.6399999999958</v>
      </c>
    </row>
    <row r="46" spans="1:2" ht="15.75" customHeight="1">
      <c r="A46" s="57">
        <v>950</v>
      </c>
      <c r="B46" s="57">
        <v>6614.7199999999975</v>
      </c>
    </row>
    <row r="47" spans="1:2" ht="15.75" customHeight="1">
      <c r="A47" s="57">
        <v>960</v>
      </c>
      <c r="B47" s="57">
        <v>5904.0999999999985</v>
      </c>
    </row>
    <row r="48" spans="1:2" ht="15.75" customHeight="1">
      <c r="A48" s="57">
        <v>970</v>
      </c>
      <c r="B48" s="57">
        <v>15153.280000000013</v>
      </c>
    </row>
    <row r="49" spans="1:2" ht="15.75" customHeight="1">
      <c r="A49" s="57">
        <v>980</v>
      </c>
      <c r="B49" s="57">
        <v>229881.32000000149</v>
      </c>
    </row>
    <row r="50" spans="1:2" ht="15.75" customHeight="1">
      <c r="A50" s="57">
        <v>990</v>
      </c>
      <c r="B50" s="57">
        <v>343316.4999999979</v>
      </c>
    </row>
    <row r="51" spans="1:2" ht="15.75" customHeight="1">
      <c r="A51" s="57">
        <v>1000</v>
      </c>
      <c r="B51" s="57">
        <v>327845.73999999865</v>
      </c>
    </row>
    <row r="52" spans="1:2" ht="15.75" customHeight="1">
      <c r="A52" s="57">
        <v>1010</v>
      </c>
      <c r="B52" s="57">
        <v>537229.27999999095</v>
      </c>
    </row>
    <row r="53" spans="1:2" ht="15.75" customHeight="1">
      <c r="A53" s="57">
        <v>1020</v>
      </c>
      <c r="B53" s="57">
        <v>64401.440000000104</v>
      </c>
    </row>
    <row r="54" spans="1:2" ht="15.75" customHeight="1">
      <c r="A54" s="57">
        <v>1030</v>
      </c>
      <c r="B54" s="57">
        <v>4735.4000000000005</v>
      </c>
    </row>
    <row r="55" spans="1:2" ht="15.75" customHeight="1">
      <c r="A55" s="57">
        <v>1040</v>
      </c>
      <c r="B55" s="57">
        <v>340475.25999999803</v>
      </c>
    </row>
    <row r="56" spans="1:2" ht="15.75" customHeight="1">
      <c r="A56" s="57">
        <v>1050</v>
      </c>
      <c r="B56" s="57">
        <v>30780.100000000042</v>
      </c>
    </row>
    <row r="57" spans="1:2" ht="15.75" customHeight="1">
      <c r="A57" s="57">
        <v>1060</v>
      </c>
      <c r="B57" s="57">
        <v>4735.4000000000005</v>
      </c>
    </row>
    <row r="58" spans="1:2" ht="15.75" customHeight="1">
      <c r="A58" s="57">
        <v>1070</v>
      </c>
      <c r="B58" s="57">
        <v>4735.4000000000005</v>
      </c>
    </row>
    <row r="59" spans="1:2" ht="15.75" customHeight="1">
      <c r="A59" s="57">
        <v>1080</v>
      </c>
      <c r="B59" s="57">
        <v>103231.71999999959</v>
      </c>
    </row>
    <row r="60" spans="1:2" ht="15.75" customHeight="1">
      <c r="A60" s="57">
        <v>1110</v>
      </c>
      <c r="B60" s="57">
        <v>375517.21999999648</v>
      </c>
    </row>
    <row r="61" spans="1:2" ht="15.75" customHeight="1">
      <c r="A61" s="57">
        <v>1130</v>
      </c>
      <c r="B61" s="57">
        <v>5917.3999999999987</v>
      </c>
    </row>
    <row r="62" spans="1:2" ht="15.75" customHeight="1">
      <c r="A62" s="57">
        <v>1140</v>
      </c>
      <c r="B62" s="57">
        <v>96576.159999999552</v>
      </c>
    </row>
    <row r="63" spans="1:2" ht="15.75" customHeight="1">
      <c r="A63" s="57">
        <v>1150</v>
      </c>
      <c r="B63" s="57">
        <v>75693.469999999725</v>
      </c>
    </row>
    <row r="64" spans="1:2" ht="15.75" customHeight="1">
      <c r="A64" s="57">
        <v>1180</v>
      </c>
      <c r="B64" s="57">
        <v>182562.93000000005</v>
      </c>
    </row>
    <row r="65" spans="1:2" ht="15.75" customHeight="1">
      <c r="A65" s="57">
        <v>1195</v>
      </c>
      <c r="B65" s="57">
        <v>90588.090000000171</v>
      </c>
    </row>
    <row r="66" spans="1:2" ht="15.75" customHeight="1">
      <c r="A66" s="57">
        <v>1220</v>
      </c>
      <c r="B66" s="57">
        <v>35601.120000000054</v>
      </c>
    </row>
    <row r="67" spans="1:2" ht="15.75" customHeight="1">
      <c r="A67" s="57">
        <v>1340</v>
      </c>
      <c r="B67" s="57">
        <v>7873.6000000000022</v>
      </c>
    </row>
    <row r="68" spans="1:2" ht="15.75" customHeight="1">
      <c r="A68" s="57">
        <v>1350</v>
      </c>
      <c r="B68" s="57">
        <v>46253.499999999949</v>
      </c>
    </row>
    <row r="69" spans="1:2" ht="15.75" customHeight="1">
      <c r="A69" s="57">
        <v>1360</v>
      </c>
      <c r="B69" s="57">
        <v>28408.980000000014</v>
      </c>
    </row>
    <row r="70" spans="1:2" ht="15.75" customHeight="1">
      <c r="A70" s="57">
        <v>1380</v>
      </c>
      <c r="B70" s="57">
        <v>12138.499999999991</v>
      </c>
    </row>
    <row r="71" spans="1:2" ht="15.75" customHeight="1">
      <c r="A71" s="57">
        <v>1390</v>
      </c>
      <c r="B71" s="57">
        <v>22099.9</v>
      </c>
    </row>
    <row r="72" spans="1:2" ht="15.75" customHeight="1">
      <c r="A72" s="57">
        <v>1400</v>
      </c>
      <c r="B72" s="57">
        <v>6268.199999999998</v>
      </c>
    </row>
    <row r="73" spans="1:2" ht="15.75" customHeight="1">
      <c r="A73" s="57">
        <v>1410</v>
      </c>
      <c r="B73" s="57">
        <v>1968.4</v>
      </c>
    </row>
    <row r="74" spans="1:2" ht="15.75" customHeight="1">
      <c r="A74" s="57">
        <v>1420</v>
      </c>
      <c r="B74" s="57">
        <v>2088169.2799997798</v>
      </c>
    </row>
    <row r="75" spans="1:2" ht="15.75" customHeight="1">
      <c r="A75" s="57">
        <v>1430</v>
      </c>
      <c r="B75" s="57">
        <v>9695.4000000000051</v>
      </c>
    </row>
    <row r="76" spans="1:2" ht="15.75" customHeight="1">
      <c r="A76" s="57">
        <v>1450</v>
      </c>
      <c r="B76" s="57">
        <v>2389.5</v>
      </c>
    </row>
    <row r="77" spans="1:2" ht="15.75" customHeight="1">
      <c r="A77" s="57">
        <v>1480</v>
      </c>
      <c r="B77" s="57">
        <v>1911.6</v>
      </c>
    </row>
    <row r="78" spans="1:2" ht="15.75" customHeight="1">
      <c r="A78" s="57">
        <v>1500</v>
      </c>
      <c r="B78" s="57">
        <v>30106.140000000029</v>
      </c>
    </row>
    <row r="79" spans="1:2" ht="15.75" customHeight="1">
      <c r="A79" s="57">
        <v>1510</v>
      </c>
      <c r="B79" s="57">
        <v>30043.290000000045</v>
      </c>
    </row>
    <row r="80" spans="1:2" ht="15.75" customHeight="1">
      <c r="A80" s="57">
        <v>1520</v>
      </c>
      <c r="B80" s="57">
        <v>217350.4300000004</v>
      </c>
    </row>
    <row r="81" spans="1:2" ht="15.75" customHeight="1">
      <c r="A81" s="57">
        <v>1530</v>
      </c>
      <c r="B81" s="57">
        <v>34941.68</v>
      </c>
    </row>
    <row r="82" spans="1:2" ht="15.75" customHeight="1">
      <c r="A82" s="57">
        <v>1540</v>
      </c>
      <c r="B82" s="57">
        <v>6331</v>
      </c>
    </row>
    <row r="83" spans="1:2" ht="15.75" customHeight="1">
      <c r="A83" s="57">
        <v>1550</v>
      </c>
      <c r="B83" s="57">
        <v>503088.78999999416</v>
      </c>
    </row>
    <row r="84" spans="1:2" ht="15.75" customHeight="1">
      <c r="A84" s="57">
        <v>1560</v>
      </c>
      <c r="B84" s="57">
        <v>497624.03999999346</v>
      </c>
    </row>
    <row r="85" spans="1:2" ht="15.75" customHeight="1">
      <c r="A85" s="57">
        <v>1570</v>
      </c>
      <c r="B85" s="57">
        <v>11889.799999999996</v>
      </c>
    </row>
    <row r="86" spans="1:2" ht="15.75" customHeight="1">
      <c r="A86" s="57">
        <v>1580</v>
      </c>
      <c r="B86" s="57">
        <v>63811.450000000033</v>
      </c>
    </row>
    <row r="87" spans="1:2" ht="15.75" customHeight="1">
      <c r="A87" s="57">
        <v>1590</v>
      </c>
      <c r="B87" s="57">
        <v>15330.080000000005</v>
      </c>
    </row>
    <row r="88" spans="1:2" ht="15.75" customHeight="1">
      <c r="A88" s="57">
        <v>1600</v>
      </c>
      <c r="B88" s="57">
        <v>29201.850000000002</v>
      </c>
    </row>
    <row r="89" spans="1:2" ht="15.75" customHeight="1">
      <c r="A89" s="57">
        <v>1780</v>
      </c>
      <c r="B89" s="57">
        <v>10180.170000000006</v>
      </c>
    </row>
    <row r="90" spans="1:2" ht="15.75" customHeight="1">
      <c r="A90" s="57">
        <v>1790</v>
      </c>
      <c r="B90" s="57">
        <v>84070.21</v>
      </c>
    </row>
    <row r="91" spans="1:2" ht="15.75" customHeight="1">
      <c r="A91" s="57">
        <v>1828</v>
      </c>
      <c r="B91" s="57">
        <v>110899.56000000027</v>
      </c>
    </row>
    <row r="92" spans="1:2" ht="15.75" customHeight="1">
      <c r="A92" s="57">
        <v>1850</v>
      </c>
      <c r="B92" s="57">
        <v>12973.259999999987</v>
      </c>
    </row>
    <row r="93" spans="1:2" ht="15.75" customHeight="1">
      <c r="A93" s="57">
        <v>1860</v>
      </c>
      <c r="B93" s="57">
        <v>18379.409999999989</v>
      </c>
    </row>
    <row r="94" spans="1:2" ht="15.75" customHeight="1">
      <c r="A94" s="57">
        <v>1870</v>
      </c>
      <c r="B94" s="57">
        <v>12973.259999999986</v>
      </c>
    </row>
    <row r="95" spans="1:2" ht="15.75" customHeight="1">
      <c r="A95" s="57">
        <v>1980</v>
      </c>
      <c r="B95" s="57">
        <v>8920.3499999999967</v>
      </c>
    </row>
    <row r="96" spans="1:2" ht="15.75" customHeight="1">
      <c r="A96" s="57">
        <v>1990</v>
      </c>
      <c r="B96" s="57">
        <v>4283.1000000000004</v>
      </c>
    </row>
    <row r="97" spans="1:2" ht="15.75" customHeight="1">
      <c r="A97" s="57">
        <v>2000</v>
      </c>
      <c r="B97" s="57">
        <v>841867.10000002605</v>
      </c>
    </row>
    <row r="98" spans="1:2" ht="15.75" customHeight="1">
      <c r="A98" s="57">
        <v>2010</v>
      </c>
      <c r="B98" s="57">
        <v>9108.3600000000042</v>
      </c>
    </row>
    <row r="99" spans="1:2" ht="15.75" customHeight="1">
      <c r="A99" s="57">
        <v>2020</v>
      </c>
      <c r="B99" s="57">
        <v>39936.329999999987</v>
      </c>
    </row>
    <row r="100" spans="1:2" ht="15.75" customHeight="1">
      <c r="A100" s="57">
        <v>2035</v>
      </c>
      <c r="B100" s="57">
        <v>62079.199999999873</v>
      </c>
    </row>
    <row r="101" spans="1:2" ht="15.75" customHeight="1">
      <c r="A101" s="57">
        <v>2055</v>
      </c>
      <c r="B101" s="57">
        <v>21393.779999999995</v>
      </c>
    </row>
    <row r="102" spans="1:2" ht="15.75" customHeight="1">
      <c r="A102" s="57">
        <v>2070</v>
      </c>
      <c r="B102" s="57">
        <v>31319.760000000031</v>
      </c>
    </row>
    <row r="103" spans="1:2" ht="15.75" customHeight="1">
      <c r="A103" s="57">
        <v>2180</v>
      </c>
      <c r="B103" s="57">
        <v>189177.42000000092</v>
      </c>
    </row>
    <row r="104" spans="1:2" ht="15.75" customHeight="1">
      <c r="A104" s="57">
        <v>2190</v>
      </c>
      <c r="B104" s="57">
        <v>9833.1999999999989</v>
      </c>
    </row>
    <row r="105" spans="1:2" ht="15.75" customHeight="1">
      <c r="A105" s="57">
        <v>2395</v>
      </c>
      <c r="B105" s="57">
        <v>97012.080000000089</v>
      </c>
    </row>
    <row r="106" spans="1:2" ht="15.75" customHeight="1">
      <c r="A106" s="57">
        <v>2405</v>
      </c>
      <c r="B106" s="57">
        <v>144724.44000000029</v>
      </c>
    </row>
    <row r="107" spans="1:2" ht="15.75" customHeight="1">
      <c r="A107" s="57">
        <v>2515</v>
      </c>
      <c r="B107" s="57">
        <v>71996.700000000186</v>
      </c>
    </row>
    <row r="108" spans="1:2" ht="15.75" customHeight="1">
      <c r="A108" s="57">
        <v>2520</v>
      </c>
      <c r="B108" s="57">
        <v>4537.8899999999994</v>
      </c>
    </row>
    <row r="109" spans="1:2" ht="15.75" customHeight="1">
      <c r="A109" s="57">
        <v>2530</v>
      </c>
      <c r="B109" s="57">
        <v>50018.560000000019</v>
      </c>
    </row>
    <row r="110" spans="1:2" ht="15.75" customHeight="1">
      <c r="A110" s="57">
        <v>2540</v>
      </c>
      <c r="B110" s="57">
        <v>1008.42</v>
      </c>
    </row>
    <row r="111" spans="1:2" ht="15.75" customHeight="1">
      <c r="A111" s="57">
        <v>2580</v>
      </c>
      <c r="B111" s="57">
        <v>1228.76</v>
      </c>
    </row>
    <row r="112" spans="1:2" ht="15.75" customHeight="1">
      <c r="A112" s="57">
        <v>2590</v>
      </c>
      <c r="B112" s="57">
        <v>3987.8399999999997</v>
      </c>
    </row>
    <row r="113" spans="1:2" ht="15.75" customHeight="1">
      <c r="A113" s="57">
        <v>2600</v>
      </c>
      <c r="B113" s="57">
        <v>12944.610000000004</v>
      </c>
    </row>
    <row r="114" spans="1:2" ht="15.75" customHeight="1">
      <c r="A114" s="57">
        <v>2610</v>
      </c>
      <c r="B114" s="57">
        <v>13424.040000000005</v>
      </c>
    </row>
    <row r="115" spans="1:2" ht="15.75" customHeight="1">
      <c r="A115" s="57">
        <v>2620</v>
      </c>
      <c r="B115" s="57">
        <v>37008.51</v>
      </c>
    </row>
    <row r="116" spans="1:2" ht="15.75" customHeight="1">
      <c r="A116" s="57">
        <v>2640</v>
      </c>
      <c r="B116" s="57">
        <v>33143.730000000032</v>
      </c>
    </row>
    <row r="117" spans="1:2" ht="15.75" customHeight="1">
      <c r="A117" s="57">
        <v>2650</v>
      </c>
      <c r="B117" s="57">
        <v>12605.249999999993</v>
      </c>
    </row>
    <row r="118" spans="1:2" ht="15.75" customHeight="1">
      <c r="A118" s="57">
        <v>2660</v>
      </c>
      <c r="B118" s="57">
        <v>144680.06000000122</v>
      </c>
    </row>
    <row r="119" spans="1:2" ht="15.75" customHeight="1">
      <c r="A119" s="57">
        <v>2680</v>
      </c>
      <c r="B119" s="57">
        <v>3150.2999999999997</v>
      </c>
    </row>
    <row r="120" spans="1:2" ht="15.75" customHeight="1">
      <c r="A120" s="57">
        <v>2690</v>
      </c>
      <c r="B120" s="57">
        <v>147229.32000000047</v>
      </c>
    </row>
    <row r="121" spans="1:2" ht="15.75" customHeight="1">
      <c r="A121" s="57">
        <v>2700</v>
      </c>
      <c r="B121" s="57">
        <v>160842.99000000025</v>
      </c>
    </row>
    <row r="122" spans="1:2" ht="15.75" customHeight="1">
      <c r="A122" s="57">
        <v>2710</v>
      </c>
      <c r="B122" s="57">
        <v>24349.920000000027</v>
      </c>
    </row>
    <row r="123" spans="1:2" ht="15.75" customHeight="1">
      <c r="A123" s="57">
        <v>2720</v>
      </c>
      <c r="B123" s="57">
        <v>20665.790000000005</v>
      </c>
    </row>
    <row r="124" spans="1:2" ht="15.75" customHeight="1">
      <c r="A124" s="57">
        <v>2730</v>
      </c>
      <c r="B124" s="57">
        <v>5060.2000000000007</v>
      </c>
    </row>
    <row r="125" spans="1:2" ht="15.75" customHeight="1">
      <c r="A125" s="57">
        <v>2740</v>
      </c>
      <c r="B125" s="57">
        <v>22763.880000000016</v>
      </c>
    </row>
    <row r="126" spans="1:2" ht="15.75" customHeight="1">
      <c r="A126" s="57">
        <v>2750</v>
      </c>
      <c r="B126" s="57">
        <v>5060.2000000000007</v>
      </c>
    </row>
    <row r="127" spans="1:2" ht="15.75" customHeight="1">
      <c r="A127" s="57">
        <v>2760</v>
      </c>
      <c r="B127" s="57">
        <v>10778.24</v>
      </c>
    </row>
    <row r="128" spans="1:2" ht="15.75" customHeight="1">
      <c r="A128" s="57">
        <v>2770</v>
      </c>
      <c r="B128" s="57">
        <v>59623.759999999857</v>
      </c>
    </row>
    <row r="129" spans="1:2" ht="15.75" customHeight="1">
      <c r="A129" s="57">
        <v>2780</v>
      </c>
      <c r="B129" s="57">
        <v>5879.04</v>
      </c>
    </row>
    <row r="130" spans="1:2" ht="15.75" customHeight="1">
      <c r="A130" s="57">
        <v>2810</v>
      </c>
      <c r="B130" s="57">
        <v>10841.5</v>
      </c>
    </row>
    <row r="131" spans="1:2" ht="15.75" customHeight="1">
      <c r="A131" s="57">
        <v>2820</v>
      </c>
      <c r="B131" s="57">
        <v>10723.500000000002</v>
      </c>
    </row>
    <row r="132" spans="1:2" ht="15.75" customHeight="1">
      <c r="A132" s="57">
        <v>2830</v>
      </c>
      <c r="B132" s="57">
        <v>44016.850000000042</v>
      </c>
    </row>
    <row r="133" spans="1:2" ht="15.75" customHeight="1">
      <c r="A133" s="57">
        <v>2840</v>
      </c>
      <c r="B133" s="57">
        <v>4916.5999999999995</v>
      </c>
    </row>
    <row r="134" spans="1:2" ht="15.75" customHeight="1">
      <c r="A134" s="57">
        <v>2862</v>
      </c>
      <c r="B134" s="57">
        <v>32924.600000000013</v>
      </c>
    </row>
    <row r="135" spans="1:2" ht="15.75" customHeight="1">
      <c r="A135" s="57">
        <v>2865</v>
      </c>
      <c r="B135" s="57">
        <v>14775.059999999981</v>
      </c>
    </row>
    <row r="136" spans="1:2" ht="15.75" customHeight="1">
      <c r="A136" s="57">
        <v>3000</v>
      </c>
      <c r="B136" s="57">
        <v>220721.51999999883</v>
      </c>
    </row>
    <row r="137" spans="1:2" ht="15.75" customHeight="1">
      <c r="A137" s="57">
        <v>3020</v>
      </c>
      <c r="B137" s="57">
        <v>47463.570000000022</v>
      </c>
    </row>
    <row r="138" spans="1:2" ht="15.75" customHeight="1">
      <c r="A138" s="57">
        <v>3030</v>
      </c>
      <c r="B138" s="57">
        <v>26815.379999999976</v>
      </c>
    </row>
    <row r="139" spans="1:2" ht="15.75" customHeight="1">
      <c r="A139" s="57">
        <v>3040</v>
      </c>
      <c r="B139" s="57">
        <v>11943.600000000002</v>
      </c>
    </row>
    <row r="140" spans="1:2" ht="15.75" customHeight="1">
      <c r="A140" s="57">
        <v>3070</v>
      </c>
      <c r="B140" s="57">
        <v>16525</v>
      </c>
    </row>
    <row r="141" spans="1:2" ht="15.75" customHeight="1">
      <c r="A141" s="57">
        <v>3080</v>
      </c>
      <c r="B141" s="57">
        <v>28397.400000000038</v>
      </c>
    </row>
    <row r="142" spans="1:2" ht="15.75" customHeight="1">
      <c r="A142" s="57">
        <v>3085</v>
      </c>
      <c r="B142" s="57">
        <v>49222.160000000076</v>
      </c>
    </row>
    <row r="143" spans="1:2" ht="15.75" customHeight="1">
      <c r="A143" s="57">
        <v>3090</v>
      </c>
      <c r="B143" s="57">
        <v>62474.280000000101</v>
      </c>
    </row>
    <row r="144" spans="1:2" ht="15.75" customHeight="1">
      <c r="A144" s="57">
        <v>3100</v>
      </c>
      <c r="B144" s="57">
        <v>242324.48000000115</v>
      </c>
    </row>
    <row r="145" spans="1:2" ht="15.75" customHeight="1">
      <c r="A145" s="57">
        <v>3110</v>
      </c>
      <c r="B145" s="57">
        <v>97497.739999999671</v>
      </c>
    </row>
    <row r="146" spans="1:2" ht="15.75" customHeight="1">
      <c r="A146" s="57">
        <v>3120</v>
      </c>
      <c r="B146" s="57">
        <v>478020.58999999892</v>
      </c>
    </row>
    <row r="147" spans="1:2" ht="15.75" customHeight="1">
      <c r="A147" s="57">
        <v>3130</v>
      </c>
      <c r="B147" s="57">
        <v>22424.650000000023</v>
      </c>
    </row>
    <row r="148" spans="1:2" ht="15.75" customHeight="1">
      <c r="A148" s="57">
        <v>3140</v>
      </c>
      <c r="B148" s="57">
        <v>59634.540000000095</v>
      </c>
    </row>
    <row r="149" spans="1:2" ht="15.75" customHeight="1">
      <c r="A149" s="57">
        <v>3145</v>
      </c>
      <c r="B149" s="57">
        <v>5206.1900000000005</v>
      </c>
    </row>
    <row r="150" spans="1:2" ht="15.75" customHeight="1">
      <c r="A150" s="57">
        <v>3148</v>
      </c>
      <c r="B150" s="57">
        <v>4732.9000000000005</v>
      </c>
    </row>
    <row r="151" spans="1:2" ht="15.75" customHeight="1">
      <c r="A151" s="57">
        <v>3200</v>
      </c>
      <c r="B151" s="57">
        <v>42045.060000000027</v>
      </c>
    </row>
    <row r="152" spans="1:2" ht="15.75" customHeight="1">
      <c r="A152" s="57">
        <v>3210</v>
      </c>
      <c r="B152" s="57">
        <v>28071.359999999997</v>
      </c>
    </row>
    <row r="153" spans="1:2" ht="15.75" customHeight="1">
      <c r="A153" s="57">
        <v>3220</v>
      </c>
      <c r="B153" s="57">
        <v>3941.6999999999994</v>
      </c>
    </row>
    <row r="154" spans="1:2" ht="15.75" customHeight="1">
      <c r="A154" s="57" t="s">
        <v>216</v>
      </c>
      <c r="B154" s="57">
        <v>22459328.199999601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F40"/>
  <sheetViews>
    <sheetView workbookViewId="0"/>
  </sheetViews>
  <sheetFormatPr defaultColWidth="11.25" defaultRowHeight="15" customHeight="1"/>
  <cols>
    <col min="1" max="1" width="37.6640625" customWidth="1"/>
    <col min="2" max="2" width="21.6640625" customWidth="1"/>
    <col min="3" max="3" width="21.4140625" customWidth="1"/>
    <col min="4" max="4" width="34.33203125" customWidth="1"/>
    <col min="5" max="5" width="10.6640625" customWidth="1"/>
    <col min="6" max="6" width="10.9140625" customWidth="1"/>
    <col min="7" max="26" width="10.6640625" customWidth="1"/>
  </cols>
  <sheetData>
    <row r="3" spans="1:6" ht="15.75" customHeight="1">
      <c r="A3" s="57" t="s">
        <v>213</v>
      </c>
      <c r="B3" s="57" t="s">
        <v>211</v>
      </c>
      <c r="C3" s="57" t="s">
        <v>2049</v>
      </c>
      <c r="D3" s="60" t="s">
        <v>2050</v>
      </c>
      <c r="E3" s="224" t="s">
        <v>9</v>
      </c>
    </row>
    <row r="4" spans="1:6" ht="15.75" customHeight="1">
      <c r="A4" s="57" t="s">
        <v>234</v>
      </c>
      <c r="B4" s="63">
        <v>5682.4800000000005</v>
      </c>
      <c r="C4" s="57">
        <v>12</v>
      </c>
      <c r="D4" s="225" t="s">
        <v>2051</v>
      </c>
      <c r="E4" s="17">
        <v>1040</v>
      </c>
      <c r="F4" s="63">
        <f t="shared" ref="F4:F39" si="0">B4</f>
        <v>5682.4800000000005</v>
      </c>
    </row>
    <row r="5" spans="1:6" ht="15.75" customHeight="1">
      <c r="A5" s="57" t="s">
        <v>235</v>
      </c>
      <c r="B5" s="63">
        <v>14002.360000000002</v>
      </c>
      <c r="C5" s="57">
        <v>29</v>
      </c>
      <c r="E5" s="226">
        <v>20</v>
      </c>
      <c r="F5" s="63">
        <f t="shared" si="0"/>
        <v>14002.360000000002</v>
      </c>
    </row>
    <row r="6" spans="1:6" ht="15.75" customHeight="1">
      <c r="A6" s="57" t="s">
        <v>247</v>
      </c>
      <c r="B6" s="63">
        <v>50969.619999999901</v>
      </c>
      <c r="C6" s="57">
        <v>86</v>
      </c>
      <c r="E6" s="226">
        <v>180</v>
      </c>
      <c r="F6" s="63">
        <f t="shared" si="0"/>
        <v>50969.619999999901</v>
      </c>
    </row>
    <row r="7" spans="1:6" ht="15.75" customHeight="1">
      <c r="A7" s="57" t="s">
        <v>248</v>
      </c>
      <c r="B7" s="63">
        <v>1948</v>
      </c>
      <c r="C7" s="57">
        <v>4</v>
      </c>
      <c r="E7" s="226">
        <v>1530</v>
      </c>
      <c r="F7" s="63">
        <f t="shared" si="0"/>
        <v>1948</v>
      </c>
    </row>
    <row r="8" spans="1:6" ht="15.75" customHeight="1">
      <c r="A8" s="57" t="s">
        <v>250</v>
      </c>
      <c r="B8" s="63">
        <v>3583.0799999999995</v>
      </c>
      <c r="C8" s="57">
        <v>6</v>
      </c>
      <c r="E8" s="226">
        <v>1490</v>
      </c>
      <c r="F8" s="63">
        <f t="shared" si="0"/>
        <v>3583.0799999999995</v>
      </c>
    </row>
    <row r="9" spans="1:6" ht="15.75" customHeight="1">
      <c r="A9" s="57" t="s">
        <v>232</v>
      </c>
      <c r="B9" s="63">
        <v>4842.2000000000016</v>
      </c>
      <c r="C9" s="57">
        <v>10</v>
      </c>
      <c r="D9" s="225" t="s">
        <v>2051</v>
      </c>
      <c r="E9" s="226">
        <v>480</v>
      </c>
      <c r="F9" s="63">
        <f t="shared" si="0"/>
        <v>4842.2000000000016</v>
      </c>
    </row>
    <row r="10" spans="1:6" ht="15.75" customHeight="1">
      <c r="A10" s="57" t="s">
        <v>252</v>
      </c>
      <c r="B10" s="63">
        <v>1197.68</v>
      </c>
      <c r="C10" s="57">
        <v>2</v>
      </c>
      <c r="E10" s="226">
        <v>2395</v>
      </c>
      <c r="F10" s="63">
        <f t="shared" si="0"/>
        <v>1197.68</v>
      </c>
    </row>
    <row r="11" spans="1:6" ht="15.75" customHeight="1">
      <c r="A11" s="57" t="s">
        <v>255</v>
      </c>
      <c r="B11" s="63">
        <v>2389.5</v>
      </c>
      <c r="C11" s="57">
        <v>5</v>
      </c>
      <c r="E11" s="226">
        <v>1500</v>
      </c>
      <c r="F11" s="63">
        <f t="shared" si="0"/>
        <v>2389.5</v>
      </c>
    </row>
    <row r="12" spans="1:6" ht="15.75" customHeight="1">
      <c r="A12" s="57" t="s">
        <v>259</v>
      </c>
      <c r="B12" s="63">
        <v>12703.340000000002</v>
      </c>
      <c r="C12" s="57">
        <v>26</v>
      </c>
      <c r="E12" s="226">
        <v>1140</v>
      </c>
      <c r="F12" s="63">
        <f t="shared" si="0"/>
        <v>12703.340000000002</v>
      </c>
    </row>
    <row r="13" spans="1:6" ht="15.75" customHeight="1">
      <c r="A13" s="57" t="s">
        <v>263</v>
      </c>
      <c r="B13" s="63">
        <v>9960.0900000000038</v>
      </c>
      <c r="C13" s="57">
        <v>21</v>
      </c>
      <c r="D13" s="225" t="s">
        <v>2051</v>
      </c>
      <c r="E13" s="226">
        <v>130</v>
      </c>
      <c r="F13" s="63">
        <f t="shared" si="0"/>
        <v>9960.0900000000038</v>
      </c>
    </row>
    <row r="14" spans="1:6" ht="15.75" customHeight="1">
      <c r="A14" s="57" t="s">
        <v>265</v>
      </c>
      <c r="B14" s="63">
        <v>1420.6200000000001</v>
      </c>
      <c r="C14" s="57">
        <v>3</v>
      </c>
      <c r="E14" s="226">
        <v>1020</v>
      </c>
      <c r="F14" s="63">
        <f t="shared" si="0"/>
        <v>1420.6200000000001</v>
      </c>
    </row>
    <row r="15" spans="1:6" ht="15.75" customHeight="1">
      <c r="A15" s="57" t="s">
        <v>268</v>
      </c>
      <c r="B15" s="63">
        <v>9944.3400000000038</v>
      </c>
      <c r="C15" s="57">
        <v>21</v>
      </c>
      <c r="E15" s="226">
        <v>1010</v>
      </c>
      <c r="F15" s="63">
        <f t="shared" si="0"/>
        <v>9944.3400000000038</v>
      </c>
    </row>
    <row r="16" spans="1:6" ht="15.75" customHeight="1">
      <c r="A16" s="57" t="s">
        <v>276</v>
      </c>
      <c r="B16" s="63">
        <v>8601.32</v>
      </c>
      <c r="C16" s="57">
        <v>14</v>
      </c>
      <c r="E16" s="226">
        <v>870</v>
      </c>
      <c r="F16" s="63">
        <f t="shared" si="0"/>
        <v>8601.32</v>
      </c>
    </row>
    <row r="17" spans="1:6" ht="15.75" customHeight="1">
      <c r="A17" s="57" t="s">
        <v>277</v>
      </c>
      <c r="B17" s="63">
        <v>3051.05</v>
      </c>
      <c r="C17" s="57">
        <v>5</v>
      </c>
      <c r="E17" s="226">
        <v>880</v>
      </c>
      <c r="F17" s="63">
        <f t="shared" si="0"/>
        <v>3051.05</v>
      </c>
    </row>
    <row r="18" spans="1:6" ht="15.75" customHeight="1">
      <c r="A18" s="57" t="s">
        <v>281</v>
      </c>
      <c r="B18" s="63">
        <v>14452.819999999994</v>
      </c>
      <c r="C18" s="57">
        <v>31</v>
      </c>
      <c r="E18" s="226">
        <v>900</v>
      </c>
      <c r="F18" s="63">
        <f t="shared" si="0"/>
        <v>14452.819999999994</v>
      </c>
    </row>
    <row r="19" spans="1:6" ht="15.75" customHeight="1">
      <c r="A19" s="57" t="s">
        <v>282</v>
      </c>
      <c r="B19" s="63">
        <v>2435</v>
      </c>
      <c r="C19" s="57">
        <v>5</v>
      </c>
      <c r="E19" s="226">
        <v>1520</v>
      </c>
      <c r="F19" s="63">
        <f t="shared" si="0"/>
        <v>2435</v>
      </c>
    </row>
    <row r="20" spans="1:6" ht="15.75" customHeight="1">
      <c r="A20" s="57" t="s">
        <v>291</v>
      </c>
      <c r="B20" s="63">
        <v>2841.2400000000002</v>
      </c>
      <c r="C20" s="57">
        <v>6</v>
      </c>
      <c r="E20" s="226">
        <v>1050</v>
      </c>
      <c r="F20" s="63">
        <f t="shared" si="0"/>
        <v>2841.2400000000002</v>
      </c>
    </row>
    <row r="21" spans="1:6" ht="15.75" customHeight="1">
      <c r="A21" s="57" t="s">
        <v>292</v>
      </c>
      <c r="B21" s="63">
        <v>3556.02</v>
      </c>
      <c r="C21" s="57">
        <v>6</v>
      </c>
      <c r="E21" s="226">
        <v>120</v>
      </c>
      <c r="F21" s="63">
        <f t="shared" si="0"/>
        <v>3556.02</v>
      </c>
    </row>
    <row r="22" spans="1:6" ht="15.75" customHeight="1">
      <c r="A22" s="57" t="s">
        <v>294</v>
      </c>
      <c r="B22" s="63">
        <v>1437.66</v>
      </c>
      <c r="C22" s="57">
        <v>3</v>
      </c>
      <c r="D22" s="225" t="s">
        <v>2051</v>
      </c>
      <c r="E22" s="226">
        <v>2405</v>
      </c>
      <c r="F22" s="63">
        <f t="shared" si="0"/>
        <v>1437.66</v>
      </c>
    </row>
    <row r="23" spans="1:6" ht="15.75" customHeight="1">
      <c r="A23" s="57" t="s">
        <v>295</v>
      </c>
      <c r="B23" s="63">
        <v>19532.600000000013</v>
      </c>
      <c r="C23" s="57">
        <v>40</v>
      </c>
      <c r="E23" s="226">
        <v>1000</v>
      </c>
      <c r="F23" s="63">
        <f t="shared" si="0"/>
        <v>19532.600000000013</v>
      </c>
    </row>
    <row r="24" spans="1:6" ht="15.75" customHeight="1">
      <c r="A24" s="57" t="s">
        <v>307</v>
      </c>
      <c r="B24" s="63">
        <v>13375.099999999999</v>
      </c>
      <c r="C24" s="57">
        <v>25</v>
      </c>
      <c r="E24" s="226">
        <v>980</v>
      </c>
      <c r="F24" s="63">
        <f t="shared" si="0"/>
        <v>13375.099999999999</v>
      </c>
    </row>
    <row r="25" spans="1:6" ht="15.75" customHeight="1">
      <c r="A25" s="57" t="s">
        <v>311</v>
      </c>
      <c r="B25" s="63">
        <v>2507.2800000000002</v>
      </c>
      <c r="C25" s="57">
        <v>4</v>
      </c>
      <c r="E25" s="226">
        <v>1600</v>
      </c>
      <c r="F25" s="63">
        <f t="shared" si="0"/>
        <v>2507.2800000000002</v>
      </c>
    </row>
    <row r="26" spans="1:6" ht="15.75" customHeight="1">
      <c r="A26" s="57" t="s">
        <v>317</v>
      </c>
      <c r="B26" s="63">
        <v>24740.09999999998</v>
      </c>
      <c r="C26" s="57">
        <v>42</v>
      </c>
      <c r="E26" s="226">
        <v>1420</v>
      </c>
      <c r="F26" s="63">
        <f t="shared" si="0"/>
        <v>24740.09999999998</v>
      </c>
    </row>
    <row r="27" spans="1:6" ht="15.75" customHeight="1">
      <c r="A27" s="57" t="s">
        <v>324</v>
      </c>
      <c r="B27" s="63">
        <v>1880.46</v>
      </c>
      <c r="C27" s="57">
        <v>3</v>
      </c>
      <c r="E27" s="226">
        <v>1400</v>
      </c>
      <c r="F27" s="63">
        <f t="shared" si="0"/>
        <v>1880.46</v>
      </c>
    </row>
    <row r="28" spans="1:6" ht="15.75" customHeight="1">
      <c r="A28" s="57" t="s">
        <v>330</v>
      </c>
      <c r="B28" s="63">
        <v>8480.6400000000012</v>
      </c>
      <c r="C28" s="57">
        <v>14</v>
      </c>
      <c r="E28" s="226">
        <v>1790</v>
      </c>
      <c r="F28" s="63">
        <f t="shared" si="0"/>
        <v>8480.6400000000012</v>
      </c>
    </row>
    <row r="29" spans="1:6" ht="15.75" customHeight="1">
      <c r="A29" s="57" t="s">
        <v>337</v>
      </c>
      <c r="B29" s="63">
        <v>4759</v>
      </c>
      <c r="C29" s="57">
        <v>10</v>
      </c>
      <c r="E29" s="226">
        <v>2000</v>
      </c>
      <c r="F29" s="63">
        <f t="shared" si="0"/>
        <v>4759</v>
      </c>
    </row>
    <row r="30" spans="1:6" ht="15.75" customHeight="1">
      <c r="A30" s="57" t="s">
        <v>342</v>
      </c>
      <c r="B30" s="63">
        <v>2435</v>
      </c>
      <c r="C30" s="57">
        <v>5</v>
      </c>
      <c r="E30" s="226">
        <v>2035</v>
      </c>
      <c r="F30" s="63">
        <f t="shared" si="0"/>
        <v>2435</v>
      </c>
    </row>
    <row r="31" spans="1:6" ht="15.75" customHeight="1">
      <c r="A31" s="57" t="s">
        <v>356</v>
      </c>
      <c r="B31" s="63">
        <v>1917.72</v>
      </c>
      <c r="C31" s="57">
        <v>4</v>
      </c>
      <c r="E31" s="226">
        <v>2600</v>
      </c>
      <c r="F31" s="63">
        <f t="shared" si="0"/>
        <v>1917.72</v>
      </c>
    </row>
    <row r="32" spans="1:6" ht="15.75" customHeight="1">
      <c r="A32" s="57" t="s">
        <v>357</v>
      </c>
      <c r="B32" s="63">
        <v>11358.960000000006</v>
      </c>
      <c r="C32" s="57">
        <v>24</v>
      </c>
      <c r="E32" s="226">
        <v>3130</v>
      </c>
      <c r="F32" s="63">
        <f t="shared" si="0"/>
        <v>11358.960000000006</v>
      </c>
    </row>
    <row r="33" spans="1:6" ht="15.75" customHeight="1">
      <c r="A33" s="57" t="s">
        <v>358</v>
      </c>
      <c r="B33" s="63">
        <v>6660.3599999999979</v>
      </c>
      <c r="C33" s="57">
        <v>14</v>
      </c>
      <c r="E33" s="226">
        <v>1550</v>
      </c>
      <c r="F33" s="63">
        <f t="shared" si="0"/>
        <v>6660.3599999999979</v>
      </c>
    </row>
    <row r="34" spans="1:6" ht="15.75" customHeight="1">
      <c r="A34" s="57" t="s">
        <v>362</v>
      </c>
      <c r="B34" s="63">
        <v>19664.189999999981</v>
      </c>
      <c r="C34" s="57">
        <v>39</v>
      </c>
      <c r="E34" s="226">
        <v>2690</v>
      </c>
      <c r="F34" s="63">
        <f t="shared" si="0"/>
        <v>19664.189999999981</v>
      </c>
    </row>
    <row r="35" spans="1:6" ht="15.75" customHeight="1">
      <c r="A35" s="57" t="s">
        <v>368</v>
      </c>
      <c r="B35" s="63">
        <v>2437.92</v>
      </c>
      <c r="C35" s="57">
        <v>4</v>
      </c>
      <c r="D35" s="225" t="s">
        <v>2051</v>
      </c>
      <c r="E35" s="226">
        <v>1180</v>
      </c>
      <c r="F35" s="63">
        <f t="shared" si="0"/>
        <v>2437.92</v>
      </c>
    </row>
    <row r="36" spans="1:6" ht="15.75" customHeight="1">
      <c r="A36" s="57" t="s">
        <v>374</v>
      </c>
      <c r="B36" s="63">
        <v>3862.7200000000003</v>
      </c>
      <c r="C36" s="57">
        <v>8</v>
      </c>
      <c r="E36" s="226">
        <v>40</v>
      </c>
      <c r="F36" s="63">
        <f t="shared" si="0"/>
        <v>3862.7200000000003</v>
      </c>
    </row>
    <row r="37" spans="1:6" ht="15.75" customHeight="1">
      <c r="A37" s="57" t="s">
        <v>375</v>
      </c>
      <c r="B37" s="63">
        <v>3556.02</v>
      </c>
      <c r="C37" s="57">
        <v>6</v>
      </c>
      <c r="E37" s="226">
        <v>123</v>
      </c>
      <c r="F37" s="63">
        <f t="shared" si="0"/>
        <v>3556.02</v>
      </c>
    </row>
    <row r="38" spans="1:6" ht="15.75" customHeight="1">
      <c r="A38" s="57" t="s">
        <v>381</v>
      </c>
      <c r="B38" s="63">
        <v>484.22</v>
      </c>
      <c r="C38" s="57">
        <v>1</v>
      </c>
      <c r="E38" s="226">
        <v>470</v>
      </c>
      <c r="F38" s="63">
        <f t="shared" si="0"/>
        <v>484.22</v>
      </c>
    </row>
    <row r="39" spans="1:6" ht="15.75" customHeight="1">
      <c r="A39" s="57" t="s">
        <v>393</v>
      </c>
      <c r="B39" s="63">
        <v>2839.7400000000002</v>
      </c>
      <c r="C39" s="57">
        <v>6</v>
      </c>
      <c r="E39" s="226">
        <v>3090</v>
      </c>
      <c r="F39" s="63">
        <f t="shared" si="0"/>
        <v>2839.7400000000002</v>
      </c>
    </row>
    <row r="40" spans="1:6" ht="15.75" customHeight="1">
      <c r="A40" s="57" t="s">
        <v>216</v>
      </c>
      <c r="B40" s="63">
        <v>285510.44999999972</v>
      </c>
      <c r="C40" s="57">
        <v>544</v>
      </c>
      <c r="E40" s="72"/>
    </row>
  </sheetData>
  <autoFilter ref="A3:D40" xr:uid="{00000000-0009-0000-0000-00000D000000}"/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94"/>
  <sheetViews>
    <sheetView workbookViewId="0"/>
  </sheetViews>
  <sheetFormatPr defaultColWidth="11.25" defaultRowHeight="15" customHeight="1"/>
  <cols>
    <col min="1" max="1" width="23.4140625" customWidth="1"/>
    <col min="2" max="2" width="11.6640625" customWidth="1"/>
    <col min="3" max="26" width="10.6640625" customWidth="1"/>
  </cols>
  <sheetData>
    <row r="1" spans="1:16" ht="15.75" customHeight="1">
      <c r="A1" s="227" t="s">
        <v>2052</v>
      </c>
      <c r="B1" s="228"/>
      <c r="C1" s="228"/>
    </row>
    <row r="2" spans="1:16" ht="15.75" customHeight="1">
      <c r="A2" s="228" t="s">
        <v>2053</v>
      </c>
      <c r="B2" s="229">
        <v>253895.12</v>
      </c>
      <c r="C2" s="228"/>
    </row>
    <row r="3" spans="1:16" ht="15.75" customHeight="1">
      <c r="A3" s="228" t="s">
        <v>2054</v>
      </c>
      <c r="B3" s="229">
        <v>2658.92</v>
      </c>
      <c r="C3" s="228" t="s">
        <v>2055</v>
      </c>
    </row>
    <row r="4" spans="1:16" ht="15.75" customHeight="1">
      <c r="A4" s="228" t="s">
        <v>2056</v>
      </c>
      <c r="B4" s="230">
        <v>-13814.7</v>
      </c>
      <c r="C4" s="228"/>
    </row>
    <row r="5" spans="1:16" ht="15.75" customHeight="1">
      <c r="A5" s="231" t="s">
        <v>2057</v>
      </c>
      <c r="B5" s="62">
        <v>242739.34</v>
      </c>
      <c r="C5" s="228"/>
    </row>
    <row r="6" spans="1:16" ht="15.75" customHeight="1"/>
    <row r="7" spans="1:16" ht="15.75" customHeight="1"/>
    <row r="8" spans="1:16" ht="15.75" customHeight="1"/>
    <row r="9" spans="1:16" ht="15.75" customHeight="1"/>
    <row r="10" spans="1:16" ht="15.75" customHeight="1"/>
    <row r="11" spans="1:16" ht="15.75" customHeight="1">
      <c r="A11" s="227" t="s">
        <v>213</v>
      </c>
      <c r="B11" s="227" t="s">
        <v>222</v>
      </c>
      <c r="C11" s="227" t="s">
        <v>223</v>
      </c>
      <c r="D11" s="227" t="s">
        <v>224</v>
      </c>
      <c r="E11" s="227" t="s">
        <v>225</v>
      </c>
      <c r="F11" s="227" t="s">
        <v>226</v>
      </c>
      <c r="G11" s="227" t="s">
        <v>217</v>
      </c>
      <c r="H11" s="227" t="s">
        <v>218</v>
      </c>
      <c r="I11" s="227" t="s">
        <v>219</v>
      </c>
      <c r="J11" s="227" t="s">
        <v>220</v>
      </c>
      <c r="K11" s="227" t="s">
        <v>221</v>
      </c>
      <c r="L11" s="227" t="s">
        <v>2058</v>
      </c>
      <c r="M11" s="227" t="s">
        <v>2059</v>
      </c>
      <c r="N11" s="227" t="s">
        <v>2060</v>
      </c>
      <c r="O11" s="227" t="s">
        <v>2061</v>
      </c>
      <c r="P11" s="227" t="s">
        <v>2057</v>
      </c>
    </row>
    <row r="12" spans="1:16" ht="15.75" customHeight="1">
      <c r="A12" s="228">
        <v>5252711</v>
      </c>
      <c r="B12" s="228" t="s">
        <v>2062</v>
      </c>
      <c r="C12" s="228" t="s">
        <v>2062</v>
      </c>
      <c r="D12" s="229">
        <v>120.86</v>
      </c>
      <c r="E12" s="229">
        <v>120.86</v>
      </c>
      <c r="F12" s="229">
        <v>120.86</v>
      </c>
      <c r="G12" s="229">
        <v>120.86</v>
      </c>
      <c r="H12" s="229">
        <v>120.86</v>
      </c>
      <c r="I12" s="229">
        <v>0</v>
      </c>
      <c r="J12" s="229">
        <v>120.86</v>
      </c>
      <c r="K12" s="229">
        <v>120.86</v>
      </c>
      <c r="L12" s="228" t="s">
        <v>2063</v>
      </c>
      <c r="M12" s="228"/>
      <c r="N12" s="228"/>
      <c r="O12" s="228" t="s">
        <v>2064</v>
      </c>
      <c r="P12" s="229">
        <v>846.02</v>
      </c>
    </row>
    <row r="13" spans="1:16" ht="15.75" customHeight="1">
      <c r="A13" s="228">
        <v>6399716</v>
      </c>
      <c r="B13" s="228" t="s">
        <v>2062</v>
      </c>
      <c r="C13" s="228" t="s">
        <v>2062</v>
      </c>
      <c r="D13" s="229">
        <v>120.86</v>
      </c>
      <c r="E13" s="229">
        <v>120.86</v>
      </c>
      <c r="F13" s="229">
        <v>120.86</v>
      </c>
      <c r="G13" s="229">
        <v>120.86</v>
      </c>
      <c r="H13" s="229">
        <v>120.86</v>
      </c>
      <c r="I13" s="229">
        <v>0</v>
      </c>
      <c r="J13" s="229">
        <v>120.86</v>
      </c>
      <c r="K13" s="229">
        <v>120.86</v>
      </c>
      <c r="L13" s="228" t="s">
        <v>2063</v>
      </c>
      <c r="M13" s="228"/>
      <c r="N13" s="228"/>
      <c r="O13" s="228" t="s">
        <v>2064</v>
      </c>
      <c r="P13" s="229">
        <v>846.02</v>
      </c>
    </row>
    <row r="14" spans="1:16" ht="15.75" customHeight="1">
      <c r="A14" s="228">
        <v>7513863</v>
      </c>
      <c r="B14" s="228" t="s">
        <v>2062</v>
      </c>
      <c r="C14" s="228" t="s">
        <v>2062</v>
      </c>
      <c r="D14" s="229">
        <v>120.86</v>
      </c>
      <c r="E14" s="229">
        <v>120.86</v>
      </c>
      <c r="F14" s="229">
        <v>120.86</v>
      </c>
      <c r="G14" s="229">
        <v>120.86</v>
      </c>
      <c r="H14" s="229">
        <v>120.86</v>
      </c>
      <c r="I14" s="229">
        <v>0</v>
      </c>
      <c r="J14" s="229">
        <v>120.86</v>
      </c>
      <c r="K14" s="229">
        <v>120.86</v>
      </c>
      <c r="L14" s="228" t="s">
        <v>2063</v>
      </c>
      <c r="M14" s="228"/>
      <c r="N14" s="228"/>
      <c r="O14" s="228" t="s">
        <v>2064</v>
      </c>
      <c r="P14" s="229">
        <v>846.02</v>
      </c>
    </row>
    <row r="15" spans="1:16" ht="15.75" customHeight="1">
      <c r="A15" s="228">
        <v>9584645</v>
      </c>
      <c r="B15" s="228" t="s">
        <v>2062</v>
      </c>
      <c r="C15" s="228" t="s">
        <v>2062</v>
      </c>
      <c r="D15" s="228" t="s">
        <v>2062</v>
      </c>
      <c r="E15" s="228" t="s">
        <v>2062</v>
      </c>
      <c r="F15" s="228" t="s">
        <v>2062</v>
      </c>
      <c r="G15" s="228" t="s">
        <v>2062</v>
      </c>
      <c r="H15" s="228" t="s">
        <v>2062</v>
      </c>
      <c r="I15" s="228" t="s">
        <v>2062</v>
      </c>
      <c r="J15" s="229">
        <v>0</v>
      </c>
      <c r="K15" s="229">
        <v>120.86</v>
      </c>
      <c r="L15" s="228" t="s">
        <v>2063</v>
      </c>
      <c r="M15" s="228"/>
      <c r="N15" s="228"/>
      <c r="O15" s="228" t="s">
        <v>2064</v>
      </c>
      <c r="P15" s="229">
        <v>120.86</v>
      </c>
    </row>
    <row r="16" spans="1:16" ht="15.75" customHeight="1">
      <c r="A16" s="228">
        <v>3557550</v>
      </c>
      <c r="B16" s="228" t="s">
        <v>2062</v>
      </c>
      <c r="C16" s="228" t="s">
        <v>2062</v>
      </c>
      <c r="D16" s="228" t="s">
        <v>2062</v>
      </c>
      <c r="E16" s="228" t="s">
        <v>2062</v>
      </c>
      <c r="F16" s="228" t="s">
        <v>2062</v>
      </c>
      <c r="G16" s="228" t="s">
        <v>2062</v>
      </c>
      <c r="H16" s="229">
        <v>120.86</v>
      </c>
      <c r="I16" s="229">
        <v>0</v>
      </c>
      <c r="J16" s="229">
        <v>120.86</v>
      </c>
      <c r="K16" s="229">
        <v>120.86</v>
      </c>
      <c r="L16" s="228">
        <v>4</v>
      </c>
      <c r="M16" s="228">
        <v>4</v>
      </c>
      <c r="N16" s="228">
        <v>0</v>
      </c>
      <c r="O16" s="228" t="s">
        <v>2065</v>
      </c>
      <c r="P16" s="229">
        <v>362.58</v>
      </c>
    </row>
    <row r="17" spans="1:16" ht="15.75" customHeight="1">
      <c r="A17" s="228">
        <v>9111972</v>
      </c>
      <c r="B17" s="228" t="s">
        <v>2062</v>
      </c>
      <c r="C17" s="228" t="s">
        <v>2062</v>
      </c>
      <c r="D17" s="228" t="s">
        <v>2062</v>
      </c>
      <c r="E17" s="228" t="s">
        <v>2062</v>
      </c>
      <c r="F17" s="228" t="s">
        <v>2062</v>
      </c>
      <c r="G17" s="228" t="s">
        <v>2062</v>
      </c>
      <c r="H17" s="229">
        <v>120.86</v>
      </c>
      <c r="I17" s="229">
        <v>0</v>
      </c>
      <c r="J17" s="229">
        <v>120.86</v>
      </c>
      <c r="K17" s="229">
        <v>120.86</v>
      </c>
      <c r="L17" s="228">
        <v>4</v>
      </c>
      <c r="M17" s="228">
        <v>4</v>
      </c>
      <c r="N17" s="228">
        <v>0</v>
      </c>
      <c r="O17" s="228" t="s">
        <v>2065</v>
      </c>
      <c r="P17" s="229">
        <v>362.58</v>
      </c>
    </row>
    <row r="18" spans="1:16" ht="15.75" customHeight="1">
      <c r="A18" s="228">
        <v>1126964</v>
      </c>
      <c r="B18" s="228" t="s">
        <v>2062</v>
      </c>
      <c r="C18" s="228" t="s">
        <v>2062</v>
      </c>
      <c r="D18" s="228" t="s">
        <v>2062</v>
      </c>
      <c r="E18" s="228" t="s">
        <v>2062</v>
      </c>
      <c r="F18" s="228" t="s">
        <v>2062</v>
      </c>
      <c r="G18" s="229">
        <v>120.86</v>
      </c>
      <c r="H18" s="229">
        <v>120.86</v>
      </c>
      <c r="I18" s="229">
        <v>0</v>
      </c>
      <c r="J18" s="229">
        <v>120.86</v>
      </c>
      <c r="K18" s="229">
        <v>120.86</v>
      </c>
      <c r="L18" s="228">
        <v>5</v>
      </c>
      <c r="M18" s="228">
        <v>5</v>
      </c>
      <c r="N18" s="228">
        <v>0</v>
      </c>
      <c r="O18" s="228" t="s">
        <v>2065</v>
      </c>
      <c r="P18" s="229">
        <v>483.44</v>
      </c>
    </row>
    <row r="19" spans="1:16" ht="15.75" customHeight="1">
      <c r="A19" s="228">
        <v>1577532</v>
      </c>
      <c r="B19" s="228" t="s">
        <v>2062</v>
      </c>
      <c r="C19" s="228" t="s">
        <v>2062</v>
      </c>
      <c r="D19" s="228" t="s">
        <v>2062</v>
      </c>
      <c r="E19" s="228" t="s">
        <v>2062</v>
      </c>
      <c r="F19" s="228" t="s">
        <v>2062</v>
      </c>
      <c r="G19" s="229">
        <v>120.86</v>
      </c>
      <c r="H19" s="229">
        <v>120.86</v>
      </c>
      <c r="I19" s="229">
        <v>0</v>
      </c>
      <c r="J19" s="229">
        <v>120.86</v>
      </c>
      <c r="K19" s="229">
        <v>120.86</v>
      </c>
      <c r="L19" s="228">
        <v>5</v>
      </c>
      <c r="M19" s="228">
        <v>5</v>
      </c>
      <c r="N19" s="228">
        <v>0</v>
      </c>
      <c r="O19" s="228" t="s">
        <v>2065</v>
      </c>
      <c r="P19" s="229">
        <v>483.44</v>
      </c>
    </row>
    <row r="20" spans="1:16" ht="15.75" customHeight="1">
      <c r="A20" s="228">
        <v>2009608</v>
      </c>
      <c r="B20" s="228" t="s">
        <v>2062</v>
      </c>
      <c r="C20" s="228" t="s">
        <v>2062</v>
      </c>
      <c r="D20" s="228" t="s">
        <v>2062</v>
      </c>
      <c r="E20" s="228" t="s">
        <v>2062</v>
      </c>
      <c r="F20" s="228" t="s">
        <v>2062</v>
      </c>
      <c r="G20" s="229">
        <v>120.86</v>
      </c>
      <c r="H20" s="229">
        <v>120.86</v>
      </c>
      <c r="I20" s="229">
        <v>0</v>
      </c>
      <c r="J20" s="229">
        <v>120.86</v>
      </c>
      <c r="K20" s="229">
        <v>120.86</v>
      </c>
      <c r="L20" s="228">
        <v>5</v>
      </c>
      <c r="M20" s="228">
        <v>5</v>
      </c>
      <c r="N20" s="228">
        <v>0</v>
      </c>
      <c r="O20" s="228" t="s">
        <v>2065</v>
      </c>
      <c r="P20" s="229">
        <v>483.44</v>
      </c>
    </row>
    <row r="21" spans="1:16" ht="15.75" customHeight="1">
      <c r="A21" s="228">
        <v>2972602</v>
      </c>
      <c r="B21" s="228" t="s">
        <v>2062</v>
      </c>
      <c r="C21" s="228" t="s">
        <v>2062</v>
      </c>
      <c r="D21" s="228" t="s">
        <v>2062</v>
      </c>
      <c r="E21" s="228" t="s">
        <v>2062</v>
      </c>
      <c r="F21" s="228" t="s">
        <v>2062</v>
      </c>
      <c r="G21" s="229">
        <v>120.86</v>
      </c>
      <c r="H21" s="229">
        <v>120.86</v>
      </c>
      <c r="I21" s="229">
        <v>0</v>
      </c>
      <c r="J21" s="229">
        <v>120.86</v>
      </c>
      <c r="K21" s="229">
        <v>120.86</v>
      </c>
      <c r="L21" s="228">
        <v>5</v>
      </c>
      <c r="M21" s="228">
        <v>5</v>
      </c>
      <c r="N21" s="228">
        <v>0</v>
      </c>
      <c r="O21" s="228" t="s">
        <v>2065</v>
      </c>
      <c r="P21" s="229">
        <v>483.44</v>
      </c>
    </row>
    <row r="22" spans="1:16" ht="15.75" customHeight="1">
      <c r="A22" s="228">
        <v>3756337</v>
      </c>
      <c r="B22" s="228" t="s">
        <v>2062</v>
      </c>
      <c r="C22" s="228" t="s">
        <v>2062</v>
      </c>
      <c r="D22" s="228" t="s">
        <v>2062</v>
      </c>
      <c r="E22" s="228" t="s">
        <v>2062</v>
      </c>
      <c r="F22" s="228" t="s">
        <v>2062</v>
      </c>
      <c r="G22" s="229">
        <v>120.86</v>
      </c>
      <c r="H22" s="229">
        <v>120.86</v>
      </c>
      <c r="I22" s="229">
        <v>0</v>
      </c>
      <c r="J22" s="229">
        <v>120.86</v>
      </c>
      <c r="K22" s="229">
        <v>120.86</v>
      </c>
      <c r="L22" s="228">
        <v>5</v>
      </c>
      <c r="M22" s="228">
        <v>5</v>
      </c>
      <c r="N22" s="228">
        <v>0</v>
      </c>
      <c r="O22" s="228" t="s">
        <v>2065</v>
      </c>
      <c r="P22" s="229">
        <v>483.44</v>
      </c>
    </row>
    <row r="23" spans="1:16" ht="15.75" customHeight="1">
      <c r="A23" s="228">
        <v>4245373</v>
      </c>
      <c r="B23" s="228" t="s">
        <v>2062</v>
      </c>
      <c r="C23" s="228" t="s">
        <v>2062</v>
      </c>
      <c r="D23" s="228" t="s">
        <v>2062</v>
      </c>
      <c r="E23" s="228" t="s">
        <v>2062</v>
      </c>
      <c r="F23" s="228" t="s">
        <v>2062</v>
      </c>
      <c r="G23" s="229">
        <v>120.86</v>
      </c>
      <c r="H23" s="229">
        <v>120.86</v>
      </c>
      <c r="I23" s="229">
        <v>0</v>
      </c>
      <c r="J23" s="229">
        <v>120.86</v>
      </c>
      <c r="K23" s="229">
        <v>120.86</v>
      </c>
      <c r="L23" s="228">
        <v>5</v>
      </c>
      <c r="M23" s="228">
        <v>5</v>
      </c>
      <c r="N23" s="228">
        <v>0</v>
      </c>
      <c r="O23" s="228" t="s">
        <v>2065</v>
      </c>
      <c r="P23" s="229">
        <v>483.44</v>
      </c>
    </row>
    <row r="24" spans="1:16" ht="15.75" customHeight="1">
      <c r="A24" s="228">
        <v>5371890</v>
      </c>
      <c r="B24" s="228" t="s">
        <v>2062</v>
      </c>
      <c r="C24" s="228" t="s">
        <v>2062</v>
      </c>
      <c r="D24" s="228" t="s">
        <v>2062</v>
      </c>
      <c r="E24" s="228" t="s">
        <v>2062</v>
      </c>
      <c r="F24" s="228" t="s">
        <v>2062</v>
      </c>
      <c r="G24" s="229">
        <v>120.86</v>
      </c>
      <c r="H24" s="229">
        <v>120.86</v>
      </c>
      <c r="I24" s="229">
        <v>0</v>
      </c>
      <c r="J24" s="229">
        <v>120.86</v>
      </c>
      <c r="K24" s="229">
        <v>120.86</v>
      </c>
      <c r="L24" s="228">
        <v>5</v>
      </c>
      <c r="M24" s="228">
        <v>5</v>
      </c>
      <c r="N24" s="228">
        <v>0</v>
      </c>
      <c r="O24" s="228" t="s">
        <v>2065</v>
      </c>
      <c r="P24" s="229">
        <v>483.44</v>
      </c>
    </row>
    <row r="25" spans="1:16" ht="15.75" customHeight="1">
      <c r="A25" s="228">
        <v>5785262</v>
      </c>
      <c r="B25" s="228" t="s">
        <v>2062</v>
      </c>
      <c r="C25" s="228" t="s">
        <v>2062</v>
      </c>
      <c r="D25" s="228" t="s">
        <v>2062</v>
      </c>
      <c r="E25" s="228" t="s">
        <v>2062</v>
      </c>
      <c r="F25" s="228" t="s">
        <v>2062</v>
      </c>
      <c r="G25" s="229">
        <v>120.86</v>
      </c>
      <c r="H25" s="229">
        <v>120.86</v>
      </c>
      <c r="I25" s="229">
        <v>0</v>
      </c>
      <c r="J25" s="229">
        <v>120.86</v>
      </c>
      <c r="K25" s="229">
        <v>120.86</v>
      </c>
      <c r="L25" s="228">
        <v>5</v>
      </c>
      <c r="M25" s="228">
        <v>5</v>
      </c>
      <c r="N25" s="228">
        <v>0</v>
      </c>
      <c r="O25" s="228" t="s">
        <v>2065</v>
      </c>
      <c r="P25" s="229">
        <v>483.44</v>
      </c>
    </row>
    <row r="26" spans="1:16" ht="15.75" customHeight="1">
      <c r="A26" s="228">
        <v>8661612</v>
      </c>
      <c r="B26" s="228" t="s">
        <v>2062</v>
      </c>
      <c r="C26" s="228" t="s">
        <v>2062</v>
      </c>
      <c r="D26" s="228" t="s">
        <v>2062</v>
      </c>
      <c r="E26" s="228" t="s">
        <v>2062</v>
      </c>
      <c r="F26" s="228" t="s">
        <v>2062</v>
      </c>
      <c r="G26" s="229">
        <v>120.86</v>
      </c>
      <c r="H26" s="229">
        <v>120.86</v>
      </c>
      <c r="I26" s="229">
        <v>0</v>
      </c>
      <c r="J26" s="229">
        <v>120.86</v>
      </c>
      <c r="K26" s="229">
        <v>120.86</v>
      </c>
      <c r="L26" s="228">
        <v>5</v>
      </c>
      <c r="M26" s="228">
        <v>5</v>
      </c>
      <c r="N26" s="228">
        <v>0</v>
      </c>
      <c r="O26" s="228" t="s">
        <v>2065</v>
      </c>
      <c r="P26" s="229">
        <v>483.44</v>
      </c>
    </row>
    <row r="27" spans="1:16" ht="15.75" customHeight="1">
      <c r="A27" s="228">
        <v>8911518</v>
      </c>
      <c r="B27" s="228" t="s">
        <v>2062</v>
      </c>
      <c r="C27" s="228" t="s">
        <v>2062</v>
      </c>
      <c r="D27" s="228" t="s">
        <v>2062</v>
      </c>
      <c r="E27" s="228" t="s">
        <v>2062</v>
      </c>
      <c r="F27" s="228" t="s">
        <v>2062</v>
      </c>
      <c r="G27" s="229">
        <v>120.86</v>
      </c>
      <c r="H27" s="229">
        <v>120.86</v>
      </c>
      <c r="I27" s="229">
        <v>0</v>
      </c>
      <c r="J27" s="229">
        <v>120.86</v>
      </c>
      <c r="K27" s="229">
        <v>120.86</v>
      </c>
      <c r="L27" s="228">
        <v>5</v>
      </c>
      <c r="M27" s="228">
        <v>5</v>
      </c>
      <c r="N27" s="228">
        <v>0</v>
      </c>
      <c r="O27" s="228" t="s">
        <v>2065</v>
      </c>
      <c r="P27" s="229">
        <v>483.44</v>
      </c>
    </row>
    <row r="28" spans="1:16" ht="15.75" customHeight="1">
      <c r="A28" s="228">
        <v>1020786</v>
      </c>
      <c r="B28" s="228" t="s">
        <v>2062</v>
      </c>
      <c r="C28" s="228" t="s">
        <v>2062</v>
      </c>
      <c r="D28" s="228" t="s">
        <v>2062</v>
      </c>
      <c r="E28" s="228" t="s">
        <v>2062</v>
      </c>
      <c r="F28" s="229">
        <v>120.86</v>
      </c>
      <c r="G28" s="229">
        <v>120.86</v>
      </c>
      <c r="H28" s="229">
        <v>120.86</v>
      </c>
      <c r="I28" s="229">
        <v>0</v>
      </c>
      <c r="J28" s="229">
        <v>120.86</v>
      </c>
      <c r="K28" s="229">
        <v>120.86</v>
      </c>
      <c r="L28" s="228">
        <v>6</v>
      </c>
      <c r="M28" s="228">
        <v>6</v>
      </c>
      <c r="N28" s="228">
        <v>0</v>
      </c>
      <c r="O28" s="228" t="s">
        <v>2065</v>
      </c>
      <c r="P28" s="229">
        <v>604.29999999999995</v>
      </c>
    </row>
    <row r="29" spans="1:16" ht="15.75" customHeight="1">
      <c r="A29" s="228">
        <v>3956563</v>
      </c>
      <c r="B29" s="228" t="s">
        <v>2062</v>
      </c>
      <c r="C29" s="228" t="s">
        <v>2062</v>
      </c>
      <c r="D29" s="228" t="s">
        <v>2062</v>
      </c>
      <c r="E29" s="228" t="s">
        <v>2062</v>
      </c>
      <c r="F29" s="229">
        <v>120.86</v>
      </c>
      <c r="G29" s="229">
        <v>120.86</v>
      </c>
      <c r="H29" s="229">
        <v>120.86</v>
      </c>
      <c r="I29" s="229">
        <v>0</v>
      </c>
      <c r="J29" s="229">
        <v>120.86</v>
      </c>
      <c r="K29" s="229">
        <v>120.86</v>
      </c>
      <c r="L29" s="228">
        <v>6</v>
      </c>
      <c r="M29" s="228">
        <v>6</v>
      </c>
      <c r="N29" s="228">
        <v>0</v>
      </c>
      <c r="O29" s="228" t="s">
        <v>2065</v>
      </c>
      <c r="P29" s="229">
        <v>604.29999999999995</v>
      </c>
    </row>
    <row r="30" spans="1:16" ht="15.75" customHeight="1">
      <c r="A30" s="228">
        <v>6445571</v>
      </c>
      <c r="B30" s="228" t="s">
        <v>2062</v>
      </c>
      <c r="C30" s="228" t="s">
        <v>2062</v>
      </c>
      <c r="D30" s="228" t="s">
        <v>2062</v>
      </c>
      <c r="E30" s="228" t="s">
        <v>2062</v>
      </c>
      <c r="F30" s="229">
        <v>120.86</v>
      </c>
      <c r="G30" s="229">
        <v>120.86</v>
      </c>
      <c r="H30" s="229">
        <v>120.86</v>
      </c>
      <c r="I30" s="229">
        <v>0</v>
      </c>
      <c r="J30" s="229">
        <v>120.86</v>
      </c>
      <c r="K30" s="229">
        <v>120.86</v>
      </c>
      <c r="L30" s="228">
        <v>6</v>
      </c>
      <c r="M30" s="228">
        <v>6</v>
      </c>
      <c r="N30" s="228">
        <v>0</v>
      </c>
      <c r="O30" s="228" t="s">
        <v>2065</v>
      </c>
      <c r="P30" s="229">
        <v>604.29999999999995</v>
      </c>
    </row>
    <row r="31" spans="1:16" ht="15.75" customHeight="1">
      <c r="A31" s="228">
        <v>6806827</v>
      </c>
      <c r="B31" s="228" t="s">
        <v>2062</v>
      </c>
      <c r="C31" s="228" t="s">
        <v>2062</v>
      </c>
      <c r="D31" s="228" t="s">
        <v>2062</v>
      </c>
      <c r="E31" s="228" t="s">
        <v>2062</v>
      </c>
      <c r="F31" s="229">
        <v>120.86</v>
      </c>
      <c r="G31" s="229">
        <v>120.86</v>
      </c>
      <c r="H31" s="229">
        <v>120.86</v>
      </c>
      <c r="I31" s="229">
        <v>0</v>
      </c>
      <c r="J31" s="229">
        <v>120.86</v>
      </c>
      <c r="K31" s="229">
        <v>120.86</v>
      </c>
      <c r="L31" s="228">
        <v>6</v>
      </c>
      <c r="M31" s="228">
        <v>6</v>
      </c>
      <c r="N31" s="228">
        <v>0</v>
      </c>
      <c r="O31" s="228" t="s">
        <v>2065</v>
      </c>
      <c r="P31" s="229">
        <v>604.29999999999995</v>
      </c>
    </row>
    <row r="32" spans="1:16" ht="15.75" customHeight="1">
      <c r="A32" s="228">
        <v>7732731</v>
      </c>
      <c r="B32" s="228" t="s">
        <v>2062</v>
      </c>
      <c r="C32" s="228" t="s">
        <v>2062</v>
      </c>
      <c r="D32" s="228" t="s">
        <v>2062</v>
      </c>
      <c r="E32" s="228" t="s">
        <v>2062</v>
      </c>
      <c r="F32" s="229">
        <v>120.86</v>
      </c>
      <c r="G32" s="229">
        <v>120.86</v>
      </c>
      <c r="H32" s="229">
        <v>120.86</v>
      </c>
      <c r="I32" s="229">
        <v>0</v>
      </c>
      <c r="J32" s="229">
        <v>120.86</v>
      </c>
      <c r="K32" s="229">
        <v>120.86</v>
      </c>
      <c r="L32" s="228">
        <v>6</v>
      </c>
      <c r="M32" s="228">
        <v>6</v>
      </c>
      <c r="N32" s="228">
        <v>0</v>
      </c>
      <c r="O32" s="228" t="s">
        <v>2065</v>
      </c>
      <c r="P32" s="229">
        <v>604.29999999999995</v>
      </c>
    </row>
    <row r="33" spans="1:16" ht="15.75" customHeight="1">
      <c r="A33" s="228">
        <v>2525498</v>
      </c>
      <c r="B33" s="228" t="s">
        <v>2062</v>
      </c>
      <c r="C33" s="228" t="s">
        <v>2062</v>
      </c>
      <c r="D33" s="228" t="s">
        <v>2062</v>
      </c>
      <c r="E33" s="229">
        <v>120.86</v>
      </c>
      <c r="F33" s="229">
        <v>120.86</v>
      </c>
      <c r="G33" s="229">
        <v>120.86</v>
      </c>
      <c r="H33" s="229">
        <v>120.86</v>
      </c>
      <c r="I33" s="229">
        <v>0</v>
      </c>
      <c r="J33" s="229">
        <v>120.86</v>
      </c>
      <c r="K33" s="229">
        <v>120.86</v>
      </c>
      <c r="L33" s="228">
        <v>7</v>
      </c>
      <c r="M33" s="228">
        <v>7</v>
      </c>
      <c r="N33" s="228">
        <v>0</v>
      </c>
      <c r="O33" s="228" t="s">
        <v>2065</v>
      </c>
      <c r="P33" s="229">
        <v>725.16</v>
      </c>
    </row>
    <row r="34" spans="1:16" ht="15.75" customHeight="1">
      <c r="A34" s="228">
        <v>5531453</v>
      </c>
      <c r="B34" s="228" t="s">
        <v>2062</v>
      </c>
      <c r="C34" s="228" t="s">
        <v>2062</v>
      </c>
      <c r="D34" s="228" t="s">
        <v>2062</v>
      </c>
      <c r="E34" s="229">
        <v>120.86</v>
      </c>
      <c r="F34" s="229">
        <v>120.86</v>
      </c>
      <c r="G34" s="229">
        <v>120.86</v>
      </c>
      <c r="H34" s="229">
        <v>120.86</v>
      </c>
      <c r="I34" s="229">
        <v>0</v>
      </c>
      <c r="J34" s="229">
        <v>120.86</v>
      </c>
      <c r="K34" s="229">
        <v>120.86</v>
      </c>
      <c r="L34" s="228">
        <v>7</v>
      </c>
      <c r="M34" s="228">
        <v>7</v>
      </c>
      <c r="N34" s="228">
        <v>0</v>
      </c>
      <c r="O34" s="228" t="s">
        <v>2065</v>
      </c>
      <c r="P34" s="229">
        <v>725.16</v>
      </c>
    </row>
    <row r="35" spans="1:16" ht="15.75" customHeight="1">
      <c r="A35" s="228">
        <v>8172379</v>
      </c>
      <c r="B35" s="228" t="s">
        <v>2062</v>
      </c>
      <c r="C35" s="228" t="s">
        <v>2062</v>
      </c>
      <c r="D35" s="229">
        <v>120.86</v>
      </c>
      <c r="E35" s="229">
        <v>120.86</v>
      </c>
      <c r="F35" s="229">
        <v>120.86</v>
      </c>
      <c r="G35" s="229">
        <v>120.86</v>
      </c>
      <c r="H35" s="229">
        <v>120.86</v>
      </c>
      <c r="I35" s="229">
        <v>0</v>
      </c>
      <c r="J35" s="229">
        <v>120.86</v>
      </c>
      <c r="K35" s="228" t="s">
        <v>2062</v>
      </c>
      <c r="L35" s="228">
        <v>7</v>
      </c>
      <c r="M35" s="228">
        <v>7</v>
      </c>
      <c r="N35" s="228">
        <v>0</v>
      </c>
      <c r="O35" s="228" t="s">
        <v>2065</v>
      </c>
      <c r="P35" s="229">
        <v>725.16</v>
      </c>
    </row>
    <row r="36" spans="1:16" ht="15.75" customHeight="1">
      <c r="A36" s="228">
        <v>3974425</v>
      </c>
      <c r="B36" s="228" t="s">
        <v>2062</v>
      </c>
      <c r="C36" s="228" t="s">
        <v>2062</v>
      </c>
      <c r="D36" s="229">
        <v>120.86</v>
      </c>
      <c r="E36" s="229">
        <v>120.86</v>
      </c>
      <c r="F36" s="229">
        <v>120.86</v>
      </c>
      <c r="G36" s="229">
        <v>120.86</v>
      </c>
      <c r="H36" s="229">
        <v>120.86</v>
      </c>
      <c r="I36" s="229">
        <v>0</v>
      </c>
      <c r="J36" s="229">
        <v>120.86</v>
      </c>
      <c r="K36" s="229">
        <v>120.86</v>
      </c>
      <c r="L36" s="228">
        <v>8</v>
      </c>
      <c r="M36" s="228">
        <v>8</v>
      </c>
      <c r="N36" s="228">
        <v>0</v>
      </c>
      <c r="O36" s="228" t="s">
        <v>2065</v>
      </c>
      <c r="P36" s="229">
        <v>846.02</v>
      </c>
    </row>
    <row r="37" spans="1:16" ht="15.75" customHeight="1">
      <c r="A37" s="228">
        <v>4169672</v>
      </c>
      <c r="B37" s="228" t="s">
        <v>2062</v>
      </c>
      <c r="C37" s="228" t="s">
        <v>2062</v>
      </c>
      <c r="D37" s="229">
        <v>120.86</v>
      </c>
      <c r="E37" s="229">
        <v>120.86</v>
      </c>
      <c r="F37" s="229">
        <v>120.86</v>
      </c>
      <c r="G37" s="229">
        <v>120.86</v>
      </c>
      <c r="H37" s="229">
        <v>120.86</v>
      </c>
      <c r="I37" s="229">
        <v>0</v>
      </c>
      <c r="J37" s="229">
        <v>120.86</v>
      </c>
      <c r="K37" s="229">
        <v>120.86</v>
      </c>
      <c r="L37" s="228">
        <v>8</v>
      </c>
      <c r="M37" s="228">
        <v>8</v>
      </c>
      <c r="N37" s="228">
        <v>0</v>
      </c>
      <c r="O37" s="228" t="s">
        <v>2065</v>
      </c>
      <c r="P37" s="229">
        <v>846.02</v>
      </c>
    </row>
    <row r="38" spans="1:16" ht="15.75" customHeight="1">
      <c r="A38" s="228">
        <v>5067384</v>
      </c>
      <c r="B38" s="228" t="s">
        <v>2062</v>
      </c>
      <c r="C38" s="228" t="s">
        <v>2062</v>
      </c>
      <c r="D38" s="229">
        <v>120.86</v>
      </c>
      <c r="E38" s="229">
        <v>120.86</v>
      </c>
      <c r="F38" s="229">
        <v>120.86</v>
      </c>
      <c r="G38" s="229">
        <v>120.86</v>
      </c>
      <c r="H38" s="229">
        <v>120.86</v>
      </c>
      <c r="I38" s="229">
        <v>0</v>
      </c>
      <c r="J38" s="229">
        <v>120.86</v>
      </c>
      <c r="K38" s="229">
        <v>120.86</v>
      </c>
      <c r="L38" s="228">
        <v>8</v>
      </c>
      <c r="M38" s="228">
        <v>8</v>
      </c>
      <c r="N38" s="228">
        <v>0</v>
      </c>
      <c r="O38" s="228" t="s">
        <v>2065</v>
      </c>
      <c r="P38" s="229">
        <v>846.02</v>
      </c>
    </row>
    <row r="39" spans="1:16" ht="15.75" customHeight="1">
      <c r="A39" s="228">
        <v>5898785</v>
      </c>
      <c r="B39" s="228" t="s">
        <v>2062</v>
      </c>
      <c r="C39" s="228" t="s">
        <v>2062</v>
      </c>
      <c r="D39" s="229">
        <v>120.86</v>
      </c>
      <c r="E39" s="229">
        <v>120.86</v>
      </c>
      <c r="F39" s="229">
        <v>120.86</v>
      </c>
      <c r="G39" s="229">
        <v>120.86</v>
      </c>
      <c r="H39" s="229">
        <v>120.86</v>
      </c>
      <c r="I39" s="229">
        <v>0</v>
      </c>
      <c r="J39" s="229">
        <v>120.86</v>
      </c>
      <c r="K39" s="229">
        <v>120.86</v>
      </c>
      <c r="L39" s="228">
        <v>8</v>
      </c>
      <c r="M39" s="228">
        <v>8</v>
      </c>
      <c r="N39" s="228">
        <v>0</v>
      </c>
      <c r="O39" s="228" t="s">
        <v>2065</v>
      </c>
      <c r="P39" s="229">
        <v>846.02</v>
      </c>
    </row>
    <row r="40" spans="1:16" ht="15.75" customHeight="1">
      <c r="A40" s="228">
        <v>7132175</v>
      </c>
      <c r="B40" s="228" t="s">
        <v>2062</v>
      </c>
      <c r="C40" s="228" t="s">
        <v>2062</v>
      </c>
      <c r="D40" s="229">
        <v>120.86</v>
      </c>
      <c r="E40" s="229">
        <v>120.86</v>
      </c>
      <c r="F40" s="229">
        <v>120.86</v>
      </c>
      <c r="G40" s="229">
        <v>120.86</v>
      </c>
      <c r="H40" s="229">
        <v>120.86</v>
      </c>
      <c r="I40" s="229">
        <v>0</v>
      </c>
      <c r="J40" s="229">
        <v>120.86</v>
      </c>
      <c r="K40" s="229">
        <v>120.86</v>
      </c>
      <c r="L40" s="228">
        <v>8</v>
      </c>
      <c r="M40" s="228">
        <v>8</v>
      </c>
      <c r="N40" s="228">
        <v>0</v>
      </c>
      <c r="O40" s="228" t="s">
        <v>2065</v>
      </c>
      <c r="P40" s="229">
        <v>846.02</v>
      </c>
    </row>
    <row r="41" spans="1:16" ht="15.75" customHeight="1">
      <c r="A41" s="228">
        <v>7374327</v>
      </c>
      <c r="B41" s="228" t="s">
        <v>2062</v>
      </c>
      <c r="C41" s="228" t="s">
        <v>2062</v>
      </c>
      <c r="D41" s="229">
        <v>120.86</v>
      </c>
      <c r="E41" s="229">
        <v>120.86</v>
      </c>
      <c r="F41" s="229">
        <v>120.86</v>
      </c>
      <c r="G41" s="229">
        <v>120.86</v>
      </c>
      <c r="H41" s="229">
        <v>120.86</v>
      </c>
      <c r="I41" s="229">
        <v>0</v>
      </c>
      <c r="J41" s="229">
        <v>120.86</v>
      </c>
      <c r="K41" s="229">
        <v>120.86</v>
      </c>
      <c r="L41" s="228">
        <v>8</v>
      </c>
      <c r="M41" s="228">
        <v>8</v>
      </c>
      <c r="N41" s="228">
        <v>0</v>
      </c>
      <c r="O41" s="228" t="s">
        <v>2065</v>
      </c>
      <c r="P41" s="229">
        <v>846.02</v>
      </c>
    </row>
    <row r="42" spans="1:16" ht="15.75" customHeight="1">
      <c r="A42" s="228">
        <v>7792328</v>
      </c>
      <c r="B42" s="228" t="s">
        <v>2062</v>
      </c>
      <c r="C42" s="228" t="s">
        <v>2062</v>
      </c>
      <c r="D42" s="229">
        <v>120.86</v>
      </c>
      <c r="E42" s="229">
        <v>120.86</v>
      </c>
      <c r="F42" s="229">
        <v>120.86</v>
      </c>
      <c r="G42" s="229">
        <v>120.86</v>
      </c>
      <c r="H42" s="229">
        <v>120.86</v>
      </c>
      <c r="I42" s="229">
        <v>0</v>
      </c>
      <c r="J42" s="229">
        <v>120.86</v>
      </c>
      <c r="K42" s="229">
        <v>120.86</v>
      </c>
      <c r="L42" s="228">
        <v>8</v>
      </c>
      <c r="M42" s="228">
        <v>8</v>
      </c>
      <c r="N42" s="228">
        <v>0</v>
      </c>
      <c r="O42" s="228" t="s">
        <v>2065</v>
      </c>
      <c r="P42" s="229">
        <v>846.02</v>
      </c>
    </row>
    <row r="43" spans="1:16" ht="15.75" customHeight="1">
      <c r="A43" s="228">
        <v>7988814</v>
      </c>
      <c r="B43" s="228" t="s">
        <v>2062</v>
      </c>
      <c r="C43" s="228" t="s">
        <v>2062</v>
      </c>
      <c r="D43" s="229">
        <v>120.86</v>
      </c>
      <c r="E43" s="229">
        <v>120.86</v>
      </c>
      <c r="F43" s="229">
        <v>120.86</v>
      </c>
      <c r="G43" s="229">
        <v>120.86</v>
      </c>
      <c r="H43" s="229">
        <v>120.86</v>
      </c>
      <c r="I43" s="229">
        <v>0</v>
      </c>
      <c r="J43" s="229">
        <v>120.86</v>
      </c>
      <c r="K43" s="229">
        <v>120.86</v>
      </c>
      <c r="L43" s="228">
        <v>8</v>
      </c>
      <c r="M43" s="228">
        <v>8</v>
      </c>
      <c r="N43" s="228">
        <v>0</v>
      </c>
      <c r="O43" s="228" t="s">
        <v>2065</v>
      </c>
      <c r="P43" s="229">
        <v>846.02</v>
      </c>
    </row>
    <row r="44" spans="1:16" ht="15.75" customHeight="1">
      <c r="A44" s="228">
        <v>8218984</v>
      </c>
      <c r="B44" s="228" t="s">
        <v>2062</v>
      </c>
      <c r="C44" s="228" t="s">
        <v>2062</v>
      </c>
      <c r="D44" s="229">
        <v>120.86</v>
      </c>
      <c r="E44" s="229">
        <v>120.86</v>
      </c>
      <c r="F44" s="229">
        <v>120.86</v>
      </c>
      <c r="G44" s="229">
        <v>120.86</v>
      </c>
      <c r="H44" s="229">
        <v>120.86</v>
      </c>
      <c r="I44" s="229">
        <v>0</v>
      </c>
      <c r="J44" s="229">
        <v>120.86</v>
      </c>
      <c r="K44" s="229">
        <v>120.86</v>
      </c>
      <c r="L44" s="228">
        <v>8</v>
      </c>
      <c r="M44" s="228">
        <v>8</v>
      </c>
      <c r="N44" s="228">
        <v>0</v>
      </c>
      <c r="O44" s="228" t="s">
        <v>2065</v>
      </c>
      <c r="P44" s="229">
        <v>846.02</v>
      </c>
    </row>
    <row r="45" spans="1:16" ht="15.75" customHeight="1">
      <c r="A45" s="228">
        <v>8910124</v>
      </c>
      <c r="B45" s="228" t="s">
        <v>2062</v>
      </c>
      <c r="C45" s="228" t="s">
        <v>2062</v>
      </c>
      <c r="D45" s="229">
        <v>120.86</v>
      </c>
      <c r="E45" s="229">
        <v>120.86</v>
      </c>
      <c r="F45" s="229">
        <v>120.86</v>
      </c>
      <c r="G45" s="229">
        <v>120.86</v>
      </c>
      <c r="H45" s="229">
        <v>120.86</v>
      </c>
      <c r="I45" s="229">
        <v>0</v>
      </c>
      <c r="J45" s="229">
        <v>120.86</v>
      </c>
      <c r="K45" s="229">
        <v>120.86</v>
      </c>
      <c r="L45" s="228">
        <v>8</v>
      </c>
      <c r="M45" s="228">
        <v>8</v>
      </c>
      <c r="N45" s="228">
        <v>0</v>
      </c>
      <c r="O45" s="228" t="s">
        <v>2065</v>
      </c>
      <c r="P45" s="229">
        <v>846.02</v>
      </c>
    </row>
    <row r="46" spans="1:16" ht="15.75" customHeight="1">
      <c r="A46" s="228">
        <v>7480424</v>
      </c>
      <c r="B46" s="228" t="s">
        <v>2062</v>
      </c>
      <c r="C46" s="228" t="s">
        <v>2062</v>
      </c>
      <c r="D46" s="229">
        <v>120.86</v>
      </c>
      <c r="E46" s="229">
        <v>120.86</v>
      </c>
      <c r="F46" s="229">
        <v>120.86</v>
      </c>
      <c r="G46" s="229">
        <v>120.86</v>
      </c>
      <c r="H46" s="229">
        <v>120.86</v>
      </c>
      <c r="I46" s="229">
        <v>0</v>
      </c>
      <c r="J46" s="229">
        <v>120.86</v>
      </c>
      <c r="K46" s="230">
        <v>-484.22</v>
      </c>
      <c r="L46" s="228">
        <v>4</v>
      </c>
      <c r="M46" s="228">
        <v>8</v>
      </c>
      <c r="N46" s="228">
        <v>-4</v>
      </c>
      <c r="O46" s="228" t="s">
        <v>2065</v>
      </c>
      <c r="P46" s="229">
        <v>240.94</v>
      </c>
    </row>
    <row r="47" spans="1:16" ht="15.75" customHeight="1">
      <c r="A47" s="228">
        <v>3514398</v>
      </c>
      <c r="B47" s="228" t="s">
        <v>2062</v>
      </c>
      <c r="C47" s="228" t="s">
        <v>2062</v>
      </c>
      <c r="D47" s="228" t="s">
        <v>2062</v>
      </c>
      <c r="E47" s="229">
        <v>120.86</v>
      </c>
      <c r="F47" s="229">
        <v>120.86</v>
      </c>
      <c r="G47" s="229">
        <v>120.86</v>
      </c>
      <c r="H47" s="229">
        <v>120.86</v>
      </c>
      <c r="I47" s="229">
        <v>0</v>
      </c>
      <c r="J47" s="229">
        <v>120.86</v>
      </c>
      <c r="K47" s="230">
        <v>-484.22</v>
      </c>
      <c r="L47" s="228">
        <v>6</v>
      </c>
      <c r="M47" s="228">
        <v>7</v>
      </c>
      <c r="N47" s="228">
        <v>-1</v>
      </c>
      <c r="O47" s="228" t="s">
        <v>2065</v>
      </c>
      <c r="P47" s="229">
        <v>120.08</v>
      </c>
    </row>
    <row r="48" spans="1:16" ht="15.75" customHeight="1">
      <c r="A48" s="228">
        <v>2314417</v>
      </c>
      <c r="B48" s="228" t="s">
        <v>2062</v>
      </c>
      <c r="C48" s="228" t="s">
        <v>2062</v>
      </c>
      <c r="D48" s="229">
        <v>120.86</v>
      </c>
      <c r="E48" s="229">
        <v>120.86</v>
      </c>
      <c r="F48" s="229">
        <v>120.86</v>
      </c>
      <c r="G48" s="229">
        <v>120.86</v>
      </c>
      <c r="H48" s="229">
        <v>120.86</v>
      </c>
      <c r="I48" s="229">
        <v>0</v>
      </c>
      <c r="J48" s="229">
        <v>120.86</v>
      </c>
      <c r="K48" s="230">
        <v>-484.22</v>
      </c>
      <c r="L48" s="228">
        <v>7</v>
      </c>
      <c r="M48" s="228">
        <v>8</v>
      </c>
      <c r="N48" s="228">
        <v>-1</v>
      </c>
      <c r="O48" s="228" t="s">
        <v>2065</v>
      </c>
      <c r="P48" s="229">
        <v>240.94</v>
      </c>
    </row>
    <row r="49" spans="1:16" ht="15.75" customHeight="1">
      <c r="A49" s="228">
        <v>4170406</v>
      </c>
      <c r="B49" s="228" t="s">
        <v>2062</v>
      </c>
      <c r="C49" s="228" t="s">
        <v>2062</v>
      </c>
      <c r="D49" s="229">
        <v>120.86</v>
      </c>
      <c r="E49" s="229">
        <v>120.86</v>
      </c>
      <c r="F49" s="229">
        <v>120.86</v>
      </c>
      <c r="G49" s="229">
        <v>120.86</v>
      </c>
      <c r="H49" s="229">
        <v>120.86</v>
      </c>
      <c r="I49" s="229">
        <v>0</v>
      </c>
      <c r="J49" s="229">
        <v>120.86</v>
      </c>
      <c r="K49" s="230">
        <v>-484.22</v>
      </c>
      <c r="L49" s="228">
        <v>7</v>
      </c>
      <c r="M49" s="228">
        <v>8</v>
      </c>
      <c r="N49" s="228">
        <v>-1</v>
      </c>
      <c r="O49" s="228" t="s">
        <v>2065</v>
      </c>
      <c r="P49" s="229">
        <v>240.94</v>
      </c>
    </row>
    <row r="50" spans="1:16" ht="15.75" customHeight="1">
      <c r="A50" s="228">
        <v>8104951</v>
      </c>
      <c r="B50" s="228" t="s">
        <v>2062</v>
      </c>
      <c r="C50" s="228" t="s">
        <v>2062</v>
      </c>
      <c r="D50" s="229">
        <v>120.86</v>
      </c>
      <c r="E50" s="229">
        <v>120.86</v>
      </c>
      <c r="F50" s="229">
        <v>120.86</v>
      </c>
      <c r="G50" s="229">
        <v>120.86</v>
      </c>
      <c r="H50" s="229">
        <v>120.86</v>
      </c>
      <c r="I50" s="229">
        <v>0</v>
      </c>
      <c r="J50" s="229">
        <v>120.86</v>
      </c>
      <c r="K50" s="230">
        <v>-484.22</v>
      </c>
      <c r="L50" s="228">
        <v>7</v>
      </c>
      <c r="M50" s="228">
        <v>8</v>
      </c>
      <c r="N50" s="228">
        <v>-1</v>
      </c>
      <c r="O50" s="228" t="s">
        <v>2065</v>
      </c>
      <c r="P50" s="229">
        <v>240.94</v>
      </c>
    </row>
    <row r="51" spans="1:16" ht="15.75" customHeight="1">
      <c r="A51" s="228">
        <v>8567932</v>
      </c>
      <c r="B51" s="228" t="s">
        <v>2062</v>
      </c>
      <c r="C51" s="228" t="s">
        <v>2062</v>
      </c>
      <c r="D51" s="229">
        <v>120.86</v>
      </c>
      <c r="E51" s="229">
        <v>120.86</v>
      </c>
      <c r="F51" s="229">
        <v>120.86</v>
      </c>
      <c r="G51" s="229">
        <v>120.86</v>
      </c>
      <c r="H51" s="229">
        <v>120.86</v>
      </c>
      <c r="I51" s="229">
        <v>0</v>
      </c>
      <c r="J51" s="229">
        <v>120.86</v>
      </c>
      <c r="K51" s="230">
        <v>-484.22</v>
      </c>
      <c r="L51" s="228">
        <v>7</v>
      </c>
      <c r="M51" s="228">
        <v>8</v>
      </c>
      <c r="N51" s="228">
        <v>-1</v>
      </c>
      <c r="O51" s="228" t="s">
        <v>2065</v>
      </c>
      <c r="P51" s="229">
        <v>240.94</v>
      </c>
    </row>
    <row r="52" spans="1:16" ht="15.75" customHeight="1">
      <c r="A52" s="228">
        <v>8736118</v>
      </c>
      <c r="B52" s="228" t="s">
        <v>2062</v>
      </c>
      <c r="C52" s="228" t="s">
        <v>2062</v>
      </c>
      <c r="D52" s="229">
        <v>120.86</v>
      </c>
      <c r="E52" s="229">
        <v>120.86</v>
      </c>
      <c r="F52" s="229">
        <v>120.86</v>
      </c>
      <c r="G52" s="229">
        <v>120.86</v>
      </c>
      <c r="H52" s="229">
        <v>120.86</v>
      </c>
      <c r="I52" s="229">
        <v>0</v>
      </c>
      <c r="J52" s="229">
        <v>120.86</v>
      </c>
      <c r="K52" s="230">
        <v>-484.22</v>
      </c>
      <c r="L52" s="228">
        <v>7</v>
      </c>
      <c r="M52" s="228">
        <v>8</v>
      </c>
      <c r="N52" s="228">
        <v>-1</v>
      </c>
      <c r="O52" s="228" t="s">
        <v>2065</v>
      </c>
      <c r="P52" s="229">
        <v>240.94</v>
      </c>
    </row>
    <row r="53" spans="1:16" ht="15.75" customHeight="1">
      <c r="A53" s="228">
        <v>2760214</v>
      </c>
      <c r="B53" s="228" t="s">
        <v>2062</v>
      </c>
      <c r="C53" s="228" t="s">
        <v>2062</v>
      </c>
      <c r="D53" s="228" t="s">
        <v>2062</v>
      </c>
      <c r="E53" s="228" t="s">
        <v>2062</v>
      </c>
      <c r="F53" s="229">
        <v>120.86</v>
      </c>
      <c r="G53" s="229">
        <v>120.86</v>
      </c>
      <c r="H53" s="229">
        <v>120.86</v>
      </c>
      <c r="I53" s="229">
        <v>0</v>
      </c>
      <c r="J53" s="229">
        <v>120.86</v>
      </c>
      <c r="K53" s="230">
        <v>-484.22</v>
      </c>
      <c r="L53" s="228">
        <v>5</v>
      </c>
      <c r="M53" s="228">
        <v>6</v>
      </c>
      <c r="N53" s="228">
        <v>-1</v>
      </c>
      <c r="O53" s="228" t="s">
        <v>2066</v>
      </c>
      <c r="P53" s="229">
        <v>0</v>
      </c>
    </row>
    <row r="54" spans="1:16" ht="15.75" customHeight="1">
      <c r="A54" s="228">
        <v>2529360</v>
      </c>
      <c r="B54" s="228" t="s">
        <v>2062</v>
      </c>
      <c r="C54" s="228" t="s">
        <v>2062</v>
      </c>
      <c r="D54" s="229">
        <v>120.86</v>
      </c>
      <c r="E54" s="229">
        <v>120.86</v>
      </c>
      <c r="F54" s="230">
        <v>-484.22</v>
      </c>
      <c r="G54" s="230">
        <v>-484.22</v>
      </c>
      <c r="H54" s="230">
        <v>-484.22</v>
      </c>
      <c r="I54" s="230">
        <v>-605.08000000000004</v>
      </c>
      <c r="J54" s="230">
        <v>-484.22</v>
      </c>
      <c r="K54" s="230">
        <v>-484.22</v>
      </c>
      <c r="L54" s="228">
        <v>2</v>
      </c>
      <c r="M54" s="228">
        <v>8</v>
      </c>
      <c r="N54" s="228">
        <v>-6</v>
      </c>
      <c r="O54" s="228" t="s">
        <v>2067</v>
      </c>
      <c r="P54" s="230">
        <v>-2784.46</v>
      </c>
    </row>
    <row r="55" spans="1:16" ht="15.75" customHeight="1">
      <c r="A55" s="228">
        <v>6493293</v>
      </c>
      <c r="B55" s="228" t="s">
        <v>2062</v>
      </c>
      <c r="C55" s="228" t="s">
        <v>2062</v>
      </c>
      <c r="D55" s="229">
        <v>120.86</v>
      </c>
      <c r="E55" s="229">
        <v>120.86</v>
      </c>
      <c r="F55" s="230">
        <v>-484.22</v>
      </c>
      <c r="G55" s="230">
        <v>-484.22</v>
      </c>
      <c r="H55" s="230">
        <v>-484.22</v>
      </c>
      <c r="I55" s="230">
        <v>-605.08000000000004</v>
      </c>
      <c r="J55" s="230">
        <v>-484.22</v>
      </c>
      <c r="K55" s="230">
        <v>-484.22</v>
      </c>
      <c r="L55" s="228">
        <v>2</v>
      </c>
      <c r="M55" s="228">
        <v>8</v>
      </c>
      <c r="N55" s="228">
        <v>-6</v>
      </c>
      <c r="O55" s="228" t="s">
        <v>2067</v>
      </c>
      <c r="P55" s="230">
        <v>-2784.46</v>
      </c>
    </row>
    <row r="56" spans="1:16" ht="15.75" customHeight="1">
      <c r="A56" s="228">
        <v>2708302</v>
      </c>
      <c r="B56" s="228" t="s">
        <v>2062</v>
      </c>
      <c r="C56" s="228" t="s">
        <v>2062</v>
      </c>
      <c r="D56" s="228" t="s">
        <v>2062</v>
      </c>
      <c r="E56" s="228" t="s">
        <v>2062</v>
      </c>
      <c r="F56" s="228" t="s">
        <v>2062</v>
      </c>
      <c r="G56" s="229">
        <v>120.86</v>
      </c>
      <c r="H56" s="229">
        <v>120.86</v>
      </c>
      <c r="I56" s="229">
        <v>0</v>
      </c>
      <c r="J56" s="229">
        <v>120.86</v>
      </c>
      <c r="K56" s="230">
        <v>-484.22</v>
      </c>
      <c r="L56" s="228">
        <v>4</v>
      </c>
      <c r="M56" s="228">
        <v>5</v>
      </c>
      <c r="N56" s="228">
        <v>-1</v>
      </c>
      <c r="O56" s="228" t="s">
        <v>2067</v>
      </c>
      <c r="P56" s="230">
        <v>-121.64</v>
      </c>
    </row>
    <row r="57" spans="1:16" ht="15.75" customHeight="1">
      <c r="A57" s="228">
        <v>2939800</v>
      </c>
      <c r="B57" s="228" t="s">
        <v>2062</v>
      </c>
      <c r="C57" s="228" t="s">
        <v>2062</v>
      </c>
      <c r="D57" s="228" t="s">
        <v>2062</v>
      </c>
      <c r="E57" s="228" t="s">
        <v>2062</v>
      </c>
      <c r="F57" s="228" t="s">
        <v>2062</v>
      </c>
      <c r="G57" s="229">
        <v>120.86</v>
      </c>
      <c r="H57" s="229">
        <v>120.86</v>
      </c>
      <c r="I57" s="229">
        <v>0</v>
      </c>
      <c r="J57" s="229">
        <v>120.86</v>
      </c>
      <c r="K57" s="230">
        <v>-484.22</v>
      </c>
      <c r="L57" s="228">
        <v>4</v>
      </c>
      <c r="M57" s="228">
        <v>5</v>
      </c>
      <c r="N57" s="228">
        <v>-1</v>
      </c>
      <c r="O57" s="228" t="s">
        <v>2067</v>
      </c>
      <c r="P57" s="230">
        <v>-121.64</v>
      </c>
    </row>
    <row r="58" spans="1:16" ht="15.75" customHeight="1">
      <c r="A58" s="228">
        <v>3890864</v>
      </c>
      <c r="B58" s="228" t="s">
        <v>2062</v>
      </c>
      <c r="C58" s="228" t="s">
        <v>2062</v>
      </c>
      <c r="D58" s="228" t="s">
        <v>2062</v>
      </c>
      <c r="E58" s="228" t="s">
        <v>2062</v>
      </c>
      <c r="F58" s="228" t="s">
        <v>2062</v>
      </c>
      <c r="G58" s="229">
        <v>120.86</v>
      </c>
      <c r="H58" s="229">
        <v>120.86</v>
      </c>
      <c r="I58" s="229">
        <v>0</v>
      </c>
      <c r="J58" s="229">
        <v>120.86</v>
      </c>
      <c r="K58" s="230">
        <v>-484.22</v>
      </c>
      <c r="L58" s="228">
        <v>4</v>
      </c>
      <c r="M58" s="228">
        <v>5</v>
      </c>
      <c r="N58" s="228">
        <v>-1</v>
      </c>
      <c r="O58" s="228" t="s">
        <v>2067</v>
      </c>
      <c r="P58" s="230">
        <v>-121.64</v>
      </c>
    </row>
    <row r="59" spans="1:16" ht="15.75" customHeight="1">
      <c r="A59" s="228">
        <v>3993134</v>
      </c>
      <c r="B59" s="228" t="s">
        <v>2062</v>
      </c>
      <c r="C59" s="228" t="s">
        <v>2062</v>
      </c>
      <c r="D59" s="228" t="s">
        <v>2062</v>
      </c>
      <c r="E59" s="228" t="s">
        <v>2062</v>
      </c>
      <c r="F59" s="228" t="s">
        <v>2062</v>
      </c>
      <c r="G59" s="229">
        <v>120.86</v>
      </c>
      <c r="H59" s="229">
        <v>120.86</v>
      </c>
      <c r="I59" s="229">
        <v>0</v>
      </c>
      <c r="J59" s="229">
        <v>120.86</v>
      </c>
      <c r="K59" s="230">
        <v>-484.22</v>
      </c>
      <c r="L59" s="228">
        <v>4</v>
      </c>
      <c r="M59" s="228">
        <v>5</v>
      </c>
      <c r="N59" s="228">
        <v>-1</v>
      </c>
      <c r="O59" s="228" t="s">
        <v>2067</v>
      </c>
      <c r="P59" s="230">
        <v>-121.64</v>
      </c>
    </row>
    <row r="60" spans="1:16" ht="15.75" customHeight="1">
      <c r="A60" s="228">
        <v>4747649</v>
      </c>
      <c r="B60" s="228" t="s">
        <v>2062</v>
      </c>
      <c r="C60" s="228" t="s">
        <v>2062</v>
      </c>
      <c r="D60" s="229">
        <v>120.86</v>
      </c>
      <c r="E60" s="229">
        <v>120.86</v>
      </c>
      <c r="F60" s="229">
        <v>120.86</v>
      </c>
      <c r="G60" s="229">
        <v>120.86</v>
      </c>
      <c r="H60" s="230">
        <v>-484.22</v>
      </c>
      <c r="I60" s="230">
        <v>-605.08000000000004</v>
      </c>
      <c r="J60" s="230">
        <v>-484.22</v>
      </c>
      <c r="K60" s="230">
        <v>-484.22</v>
      </c>
      <c r="L60" s="228">
        <v>4</v>
      </c>
      <c r="M60" s="228">
        <v>8</v>
      </c>
      <c r="N60" s="228">
        <v>-4</v>
      </c>
      <c r="O60" s="228" t="s">
        <v>2067</v>
      </c>
      <c r="P60" s="230">
        <v>-1574.3</v>
      </c>
    </row>
    <row r="61" spans="1:16" ht="15.75" customHeight="1">
      <c r="A61" s="228">
        <v>5990025</v>
      </c>
      <c r="B61" s="228" t="s">
        <v>2062</v>
      </c>
      <c r="C61" s="228" t="s">
        <v>2062</v>
      </c>
      <c r="D61" s="228" t="s">
        <v>2062</v>
      </c>
      <c r="E61" s="228" t="s">
        <v>2062</v>
      </c>
      <c r="F61" s="228" t="s">
        <v>2062</v>
      </c>
      <c r="G61" s="229">
        <v>120.86</v>
      </c>
      <c r="H61" s="229">
        <v>120.86</v>
      </c>
      <c r="I61" s="229">
        <v>0</v>
      </c>
      <c r="J61" s="229">
        <v>120.86</v>
      </c>
      <c r="K61" s="230">
        <v>-484.22</v>
      </c>
      <c r="L61" s="228">
        <v>4</v>
      </c>
      <c r="M61" s="228">
        <v>5</v>
      </c>
      <c r="N61" s="228">
        <v>-1</v>
      </c>
      <c r="O61" s="228" t="s">
        <v>2067</v>
      </c>
      <c r="P61" s="230">
        <v>-121.64</v>
      </c>
    </row>
    <row r="62" spans="1:16" ht="15.75" customHeight="1">
      <c r="A62" s="228">
        <v>6857047</v>
      </c>
      <c r="B62" s="228" t="s">
        <v>2062</v>
      </c>
      <c r="C62" s="228" t="s">
        <v>2062</v>
      </c>
      <c r="D62" s="228" t="s">
        <v>2062</v>
      </c>
      <c r="E62" s="228" t="s">
        <v>2062</v>
      </c>
      <c r="F62" s="228" t="s">
        <v>2062</v>
      </c>
      <c r="G62" s="229">
        <v>120.86</v>
      </c>
      <c r="H62" s="229">
        <v>120.86</v>
      </c>
      <c r="I62" s="229">
        <v>0</v>
      </c>
      <c r="J62" s="229">
        <v>120.86</v>
      </c>
      <c r="K62" s="230">
        <v>-484.22</v>
      </c>
      <c r="L62" s="228">
        <v>4</v>
      </c>
      <c r="M62" s="228">
        <v>5</v>
      </c>
      <c r="N62" s="228">
        <v>-1</v>
      </c>
      <c r="O62" s="228" t="s">
        <v>2067</v>
      </c>
      <c r="P62" s="230">
        <v>-121.64</v>
      </c>
    </row>
    <row r="63" spans="1:16" ht="15.75" customHeight="1">
      <c r="A63" s="228">
        <v>8735433</v>
      </c>
      <c r="B63" s="228" t="s">
        <v>2062</v>
      </c>
      <c r="C63" s="228" t="s">
        <v>2062</v>
      </c>
      <c r="D63" s="228" t="s">
        <v>2062</v>
      </c>
      <c r="E63" s="228" t="s">
        <v>2062</v>
      </c>
      <c r="F63" s="228" t="s">
        <v>2062</v>
      </c>
      <c r="G63" s="229">
        <v>120.86</v>
      </c>
      <c r="H63" s="229">
        <v>120.86</v>
      </c>
      <c r="I63" s="229">
        <v>0</v>
      </c>
      <c r="J63" s="229">
        <v>120.86</v>
      </c>
      <c r="K63" s="230">
        <v>-484.22</v>
      </c>
      <c r="L63" s="228">
        <v>4</v>
      </c>
      <c r="M63" s="228">
        <v>5</v>
      </c>
      <c r="N63" s="228">
        <v>-1</v>
      </c>
      <c r="O63" s="228" t="s">
        <v>2067</v>
      </c>
      <c r="P63" s="230">
        <v>-121.64</v>
      </c>
    </row>
    <row r="64" spans="1:16" ht="15.75" customHeight="1">
      <c r="A64" s="228">
        <v>9880863</v>
      </c>
      <c r="B64" s="228" t="s">
        <v>2062</v>
      </c>
      <c r="C64" s="228" t="s">
        <v>2062</v>
      </c>
      <c r="D64" s="229">
        <v>120.86</v>
      </c>
      <c r="E64" s="229">
        <v>120.86</v>
      </c>
      <c r="F64" s="229">
        <v>120.86</v>
      </c>
      <c r="G64" s="229">
        <v>120.86</v>
      </c>
      <c r="H64" s="230">
        <v>-484.22</v>
      </c>
      <c r="I64" s="230">
        <v>-605.08000000000004</v>
      </c>
      <c r="J64" s="230">
        <v>-605.08000000000004</v>
      </c>
      <c r="K64" s="230">
        <v>-484.22</v>
      </c>
      <c r="L64" s="228">
        <v>4</v>
      </c>
      <c r="M64" s="228">
        <v>8</v>
      </c>
      <c r="N64" s="228">
        <v>-4</v>
      </c>
      <c r="O64" s="228" t="s">
        <v>2067</v>
      </c>
      <c r="P64" s="230">
        <v>-1695.16</v>
      </c>
    </row>
    <row r="65" spans="1:16" ht="15.75" customHeight="1">
      <c r="A65" s="228">
        <v>1504992</v>
      </c>
      <c r="B65" s="228" t="s">
        <v>2062</v>
      </c>
      <c r="C65" s="228" t="s">
        <v>2062</v>
      </c>
      <c r="D65" s="228" t="s">
        <v>2062</v>
      </c>
      <c r="E65" s="228" t="s">
        <v>2062</v>
      </c>
      <c r="F65" s="229">
        <v>120.86</v>
      </c>
      <c r="G65" s="229">
        <v>120.86</v>
      </c>
      <c r="H65" s="229">
        <v>120.86</v>
      </c>
      <c r="I65" s="229">
        <v>0</v>
      </c>
      <c r="J65" s="229">
        <v>120.86</v>
      </c>
      <c r="K65" s="230">
        <v>-484.22</v>
      </c>
      <c r="L65" s="228">
        <v>5</v>
      </c>
      <c r="M65" s="228">
        <v>6</v>
      </c>
      <c r="N65" s="228">
        <v>-1</v>
      </c>
      <c r="O65" s="228" t="s">
        <v>2067</v>
      </c>
      <c r="P65" s="230">
        <v>-0.78</v>
      </c>
    </row>
    <row r="66" spans="1:16" ht="15.75" customHeight="1">
      <c r="A66" s="228">
        <v>1788687</v>
      </c>
      <c r="B66" s="228" t="s">
        <v>2062</v>
      </c>
      <c r="C66" s="228" t="s">
        <v>2062</v>
      </c>
      <c r="D66" s="228" t="s">
        <v>2062</v>
      </c>
      <c r="E66" s="228" t="s">
        <v>2062</v>
      </c>
      <c r="F66" s="229">
        <v>120.86</v>
      </c>
      <c r="G66" s="229">
        <v>120.86</v>
      </c>
      <c r="H66" s="229">
        <v>120.86</v>
      </c>
      <c r="I66" s="229">
        <v>0</v>
      </c>
      <c r="J66" s="229">
        <v>120.86</v>
      </c>
      <c r="K66" s="230">
        <v>-484.22</v>
      </c>
      <c r="L66" s="228">
        <v>5</v>
      </c>
      <c r="M66" s="228">
        <v>6</v>
      </c>
      <c r="N66" s="228">
        <v>-1</v>
      </c>
      <c r="O66" s="228" t="s">
        <v>2067</v>
      </c>
      <c r="P66" s="230">
        <v>-0.78</v>
      </c>
    </row>
    <row r="67" spans="1:16" ht="15.75" customHeight="1">
      <c r="A67" s="228">
        <v>2691335</v>
      </c>
      <c r="B67" s="228" t="s">
        <v>2062</v>
      </c>
      <c r="C67" s="228" t="s">
        <v>2062</v>
      </c>
      <c r="D67" s="229">
        <v>120.86</v>
      </c>
      <c r="E67" s="229">
        <v>120.86</v>
      </c>
      <c r="F67" s="229">
        <v>120.86</v>
      </c>
      <c r="G67" s="229">
        <v>120.86</v>
      </c>
      <c r="H67" s="229">
        <v>120.86</v>
      </c>
      <c r="I67" s="230">
        <v>-605.08000000000004</v>
      </c>
      <c r="J67" s="230">
        <v>-484.22</v>
      </c>
      <c r="K67" s="230">
        <v>-484.22</v>
      </c>
      <c r="L67" s="228">
        <v>5</v>
      </c>
      <c r="M67" s="228">
        <v>8</v>
      </c>
      <c r="N67" s="228">
        <v>-3</v>
      </c>
      <c r="O67" s="228" t="s">
        <v>2067</v>
      </c>
      <c r="P67" s="230">
        <v>-969.22</v>
      </c>
    </row>
    <row r="68" spans="1:16" ht="15.75" customHeight="1">
      <c r="A68" s="228">
        <v>5191215</v>
      </c>
      <c r="B68" s="228" t="s">
        <v>2062</v>
      </c>
      <c r="C68" s="228" t="s">
        <v>2062</v>
      </c>
      <c r="D68" s="229">
        <v>120.86</v>
      </c>
      <c r="E68" s="229">
        <v>120.86</v>
      </c>
      <c r="F68" s="229">
        <v>120.86</v>
      </c>
      <c r="G68" s="229">
        <v>120.86</v>
      </c>
      <c r="H68" s="229">
        <v>120.86</v>
      </c>
      <c r="I68" s="230">
        <v>-605.08000000000004</v>
      </c>
      <c r="J68" s="230">
        <v>-484.22</v>
      </c>
      <c r="K68" s="230">
        <v>-484.22</v>
      </c>
      <c r="L68" s="228">
        <v>5</v>
      </c>
      <c r="M68" s="228">
        <v>8</v>
      </c>
      <c r="N68" s="228">
        <v>-3</v>
      </c>
      <c r="O68" s="228" t="s">
        <v>2067</v>
      </c>
      <c r="P68" s="230">
        <v>-969.22</v>
      </c>
    </row>
    <row r="69" spans="1:16" ht="15.75" customHeight="1">
      <c r="A69" s="228">
        <v>5197497</v>
      </c>
      <c r="B69" s="228" t="s">
        <v>2062</v>
      </c>
      <c r="C69" s="228" t="s">
        <v>2062</v>
      </c>
      <c r="D69" s="228" t="s">
        <v>2062</v>
      </c>
      <c r="E69" s="228" t="s">
        <v>2062</v>
      </c>
      <c r="F69" s="229">
        <v>120.86</v>
      </c>
      <c r="G69" s="229">
        <v>120.86</v>
      </c>
      <c r="H69" s="229">
        <v>120.86</v>
      </c>
      <c r="I69" s="229">
        <v>0</v>
      </c>
      <c r="J69" s="229">
        <v>120.86</v>
      </c>
      <c r="K69" s="230">
        <v>-484.22</v>
      </c>
      <c r="L69" s="228">
        <v>5</v>
      </c>
      <c r="M69" s="228">
        <v>6</v>
      </c>
      <c r="N69" s="228">
        <v>-1</v>
      </c>
      <c r="O69" s="228" t="s">
        <v>2067</v>
      </c>
      <c r="P69" s="230">
        <v>-0.78</v>
      </c>
    </row>
    <row r="70" spans="1:16" ht="15.75" customHeight="1">
      <c r="A70" s="228">
        <v>5621258</v>
      </c>
      <c r="B70" s="228" t="s">
        <v>2062</v>
      </c>
      <c r="C70" s="228" t="s">
        <v>2062</v>
      </c>
      <c r="D70" s="228" t="s">
        <v>2062</v>
      </c>
      <c r="E70" s="228" t="s">
        <v>2062</v>
      </c>
      <c r="F70" s="229">
        <v>120.86</v>
      </c>
      <c r="G70" s="229">
        <v>120.86</v>
      </c>
      <c r="H70" s="229">
        <v>120.86</v>
      </c>
      <c r="I70" s="229">
        <v>0</v>
      </c>
      <c r="J70" s="229">
        <v>120.86</v>
      </c>
      <c r="K70" s="230">
        <v>-484.22</v>
      </c>
      <c r="L70" s="228">
        <v>5</v>
      </c>
      <c r="M70" s="228">
        <v>6</v>
      </c>
      <c r="N70" s="228">
        <v>-1</v>
      </c>
      <c r="O70" s="228" t="s">
        <v>2067</v>
      </c>
      <c r="P70" s="230">
        <v>-0.78</v>
      </c>
    </row>
    <row r="71" spans="1:16" ht="15.75" customHeight="1">
      <c r="A71" s="228">
        <v>6243884</v>
      </c>
      <c r="B71" s="228" t="s">
        <v>2062</v>
      </c>
      <c r="C71" s="228" t="s">
        <v>2062</v>
      </c>
      <c r="D71" s="229">
        <v>120.86</v>
      </c>
      <c r="E71" s="229">
        <v>120.86</v>
      </c>
      <c r="F71" s="229">
        <v>120.86</v>
      </c>
      <c r="G71" s="229">
        <v>120.86</v>
      </c>
      <c r="H71" s="229">
        <v>120.86</v>
      </c>
      <c r="I71" s="230">
        <v>-605.08000000000004</v>
      </c>
      <c r="J71" s="230">
        <v>-484.22</v>
      </c>
      <c r="K71" s="230">
        <v>-484.22</v>
      </c>
      <c r="L71" s="228">
        <v>5</v>
      </c>
      <c r="M71" s="228">
        <v>8</v>
      </c>
      <c r="N71" s="228">
        <v>-3</v>
      </c>
      <c r="O71" s="228" t="s">
        <v>2067</v>
      </c>
      <c r="P71" s="230">
        <v>-969.22</v>
      </c>
    </row>
    <row r="72" spans="1:16" ht="15.75" customHeight="1">
      <c r="A72" s="228">
        <v>9093629</v>
      </c>
      <c r="B72" s="228" t="s">
        <v>2062</v>
      </c>
      <c r="C72" s="228" t="s">
        <v>2062</v>
      </c>
      <c r="D72" s="228" t="s">
        <v>2062</v>
      </c>
      <c r="E72" s="228" t="s">
        <v>2062</v>
      </c>
      <c r="F72" s="229">
        <v>120.86</v>
      </c>
      <c r="G72" s="229">
        <v>120.86</v>
      </c>
      <c r="H72" s="229">
        <v>120.86</v>
      </c>
      <c r="I72" s="229">
        <v>0</v>
      </c>
      <c r="J72" s="229">
        <v>120.86</v>
      </c>
      <c r="K72" s="230">
        <v>-484.22</v>
      </c>
      <c r="L72" s="228">
        <v>5</v>
      </c>
      <c r="M72" s="228">
        <v>6</v>
      </c>
      <c r="N72" s="228">
        <v>-1</v>
      </c>
      <c r="O72" s="228" t="s">
        <v>2067</v>
      </c>
      <c r="P72" s="230">
        <v>-0.78</v>
      </c>
    </row>
    <row r="73" spans="1:16" ht="15.75" customHeight="1">
      <c r="A73" s="228">
        <v>1032263</v>
      </c>
      <c r="B73" s="228" t="s">
        <v>2062</v>
      </c>
      <c r="C73" s="228" t="s">
        <v>2062</v>
      </c>
      <c r="D73" s="229">
        <v>120.86</v>
      </c>
      <c r="E73" s="229">
        <v>120.86</v>
      </c>
      <c r="F73" s="229">
        <v>120.86</v>
      </c>
      <c r="G73" s="229">
        <v>120.86</v>
      </c>
      <c r="H73" s="229">
        <v>120.86</v>
      </c>
      <c r="I73" s="229">
        <v>0</v>
      </c>
      <c r="J73" s="230">
        <v>-484.22</v>
      </c>
      <c r="K73" s="230">
        <v>-484.22</v>
      </c>
      <c r="L73" s="228">
        <v>6</v>
      </c>
      <c r="M73" s="228">
        <v>8</v>
      </c>
      <c r="N73" s="228">
        <v>-2</v>
      </c>
      <c r="O73" s="228" t="s">
        <v>2067</v>
      </c>
      <c r="P73" s="230">
        <v>-364.14</v>
      </c>
    </row>
    <row r="74" spans="1:16" ht="15.75" customHeight="1">
      <c r="A74" s="228">
        <v>8341555</v>
      </c>
      <c r="B74" s="228" t="s">
        <v>2062</v>
      </c>
      <c r="C74" s="228" t="s">
        <v>2062</v>
      </c>
      <c r="D74" s="229">
        <v>120.86</v>
      </c>
      <c r="E74" s="229">
        <v>120.86</v>
      </c>
      <c r="F74" s="229">
        <v>120.86</v>
      </c>
      <c r="G74" s="229">
        <v>120.86</v>
      </c>
      <c r="H74" s="229">
        <v>120.86</v>
      </c>
      <c r="I74" s="229">
        <v>0</v>
      </c>
      <c r="J74" s="230">
        <v>-484.22</v>
      </c>
      <c r="K74" s="230">
        <v>-484.22</v>
      </c>
      <c r="L74" s="228">
        <v>6</v>
      </c>
      <c r="M74" s="228">
        <v>8</v>
      </c>
      <c r="N74" s="228">
        <v>-2</v>
      </c>
      <c r="O74" s="228" t="s">
        <v>2067</v>
      </c>
      <c r="P74" s="230">
        <v>-364.14</v>
      </c>
    </row>
    <row r="75" spans="1:16" ht="15.75" customHeight="1">
      <c r="A75" s="228">
        <v>9362789</v>
      </c>
      <c r="B75" s="228" t="s">
        <v>2062</v>
      </c>
      <c r="C75" s="228" t="s">
        <v>2062</v>
      </c>
      <c r="D75" s="229">
        <v>120.86</v>
      </c>
      <c r="E75" s="229">
        <v>120.86</v>
      </c>
      <c r="F75" s="229">
        <v>120.86</v>
      </c>
      <c r="G75" s="229">
        <v>120.86</v>
      </c>
      <c r="H75" s="229">
        <v>120.86</v>
      </c>
      <c r="I75" s="229">
        <v>0</v>
      </c>
      <c r="J75" s="230">
        <v>-605.08000000000004</v>
      </c>
      <c r="K75" s="230">
        <v>-484.22</v>
      </c>
      <c r="L75" s="228">
        <v>6</v>
      </c>
      <c r="M75" s="228">
        <v>8</v>
      </c>
      <c r="N75" s="228">
        <v>-2</v>
      </c>
      <c r="O75" s="228" t="s">
        <v>2067</v>
      </c>
      <c r="P75" s="230">
        <v>-485</v>
      </c>
    </row>
    <row r="76" spans="1:16" ht="15.75" customHeight="1">
      <c r="A76" s="228">
        <v>4779536</v>
      </c>
      <c r="B76" s="228" t="s">
        <v>2062</v>
      </c>
      <c r="C76" s="228" t="s">
        <v>2062</v>
      </c>
      <c r="D76" s="228" t="s">
        <v>2062</v>
      </c>
      <c r="E76" s="228" t="s">
        <v>2062</v>
      </c>
      <c r="F76" s="228" t="s">
        <v>2062</v>
      </c>
      <c r="G76" s="228" t="s">
        <v>2062</v>
      </c>
      <c r="H76" s="229">
        <v>605.08000000000004</v>
      </c>
      <c r="I76" s="229">
        <v>605.08000000000004</v>
      </c>
      <c r="J76" s="229">
        <v>120.86</v>
      </c>
      <c r="K76" s="229">
        <v>120.86</v>
      </c>
      <c r="L76" s="228">
        <v>4</v>
      </c>
      <c r="M76" s="228">
        <v>2</v>
      </c>
      <c r="N76" s="228">
        <v>2</v>
      </c>
      <c r="O76" s="228" t="s">
        <v>2068</v>
      </c>
      <c r="P76" s="229">
        <v>1451.88</v>
      </c>
    </row>
    <row r="77" spans="1:16" ht="15.75" customHeight="1">
      <c r="A77" s="228">
        <v>5525510</v>
      </c>
      <c r="B77" s="228" t="s">
        <v>2062</v>
      </c>
      <c r="C77" s="228" t="s">
        <v>2062</v>
      </c>
      <c r="D77" s="228" t="s">
        <v>2062</v>
      </c>
      <c r="E77" s="228" t="s">
        <v>2062</v>
      </c>
      <c r="F77" s="228" t="s">
        <v>2062</v>
      </c>
      <c r="G77" s="228" t="s">
        <v>2062</v>
      </c>
      <c r="H77" s="229">
        <v>605.08000000000004</v>
      </c>
      <c r="I77" s="229">
        <v>605.08000000000004</v>
      </c>
      <c r="J77" s="229">
        <v>120.86</v>
      </c>
      <c r="K77" s="229">
        <v>120.86</v>
      </c>
      <c r="L77" s="228">
        <v>4</v>
      </c>
      <c r="M77" s="228">
        <v>2</v>
      </c>
      <c r="N77" s="228">
        <v>2</v>
      </c>
      <c r="O77" s="228" t="s">
        <v>2068</v>
      </c>
      <c r="P77" s="229">
        <v>1451.88</v>
      </c>
    </row>
    <row r="78" spans="1:16" ht="15.75" customHeight="1">
      <c r="A78" s="228">
        <v>9359298</v>
      </c>
      <c r="B78" s="228" t="s">
        <v>2062</v>
      </c>
      <c r="C78" s="228" t="s">
        <v>2062</v>
      </c>
      <c r="D78" s="228" t="s">
        <v>2062</v>
      </c>
      <c r="E78" s="228" t="s">
        <v>2062</v>
      </c>
      <c r="F78" s="228" t="s">
        <v>2062</v>
      </c>
      <c r="G78" s="228" t="s">
        <v>2062</v>
      </c>
      <c r="H78" s="229">
        <v>605.08000000000004</v>
      </c>
      <c r="I78" s="229">
        <v>0</v>
      </c>
      <c r="J78" s="229">
        <v>0</v>
      </c>
      <c r="K78" s="229">
        <v>120.86</v>
      </c>
      <c r="L78" s="228">
        <v>4</v>
      </c>
      <c r="M78" s="228">
        <v>3</v>
      </c>
      <c r="N78" s="228">
        <v>1</v>
      </c>
      <c r="O78" s="228" t="s">
        <v>2068</v>
      </c>
      <c r="P78" s="229">
        <v>725.94</v>
      </c>
    </row>
    <row r="79" spans="1:16" ht="15.75" customHeight="1">
      <c r="A79" s="228">
        <v>1748205</v>
      </c>
      <c r="B79" s="228" t="s">
        <v>2062</v>
      </c>
      <c r="C79" s="228" t="s">
        <v>2062</v>
      </c>
      <c r="D79" s="228" t="s">
        <v>2062</v>
      </c>
      <c r="E79" s="228" t="s">
        <v>2062</v>
      </c>
      <c r="F79" s="228" t="s">
        <v>2062</v>
      </c>
      <c r="G79" s="229">
        <v>605.08000000000004</v>
      </c>
      <c r="H79" s="229">
        <v>605.08000000000004</v>
      </c>
      <c r="I79" s="229">
        <v>605.08000000000004</v>
      </c>
      <c r="J79" s="229">
        <v>120.86</v>
      </c>
      <c r="K79" s="229">
        <v>120.86</v>
      </c>
      <c r="L79" s="228">
        <v>5</v>
      </c>
      <c r="M79" s="228">
        <v>2</v>
      </c>
      <c r="N79" s="228">
        <v>3</v>
      </c>
      <c r="O79" s="228" t="s">
        <v>2068</v>
      </c>
      <c r="P79" s="229">
        <v>2056.96</v>
      </c>
    </row>
    <row r="80" spans="1:16" ht="15.75" customHeight="1">
      <c r="A80" s="228">
        <v>9420138</v>
      </c>
      <c r="B80" s="228" t="s">
        <v>2062</v>
      </c>
      <c r="C80" s="228" t="s">
        <v>2062</v>
      </c>
      <c r="D80" s="228" t="s">
        <v>2062</v>
      </c>
      <c r="E80" s="228" t="s">
        <v>2062</v>
      </c>
      <c r="F80" s="228" t="s">
        <v>2062</v>
      </c>
      <c r="G80" s="229">
        <v>605.08000000000004</v>
      </c>
      <c r="H80" s="229">
        <v>605.08000000000004</v>
      </c>
      <c r="I80" s="229">
        <v>605.08000000000004</v>
      </c>
      <c r="J80" s="229">
        <v>120.86</v>
      </c>
      <c r="K80" s="229">
        <v>120.86</v>
      </c>
      <c r="L80" s="228">
        <v>5</v>
      </c>
      <c r="M80" s="228">
        <v>2</v>
      </c>
      <c r="N80" s="228">
        <v>3</v>
      </c>
      <c r="O80" s="228" t="s">
        <v>2068</v>
      </c>
      <c r="P80" s="229">
        <v>2056.96</v>
      </c>
    </row>
    <row r="81" spans="1:16" ht="15.75" customHeight="1">
      <c r="A81" s="228">
        <v>7479445</v>
      </c>
      <c r="B81" s="228" t="s">
        <v>2062</v>
      </c>
      <c r="C81" s="228" t="s">
        <v>2062</v>
      </c>
      <c r="D81" s="228" t="s">
        <v>2062</v>
      </c>
      <c r="E81" s="228" t="s">
        <v>2062</v>
      </c>
      <c r="F81" s="229">
        <v>605.08000000000004</v>
      </c>
      <c r="G81" s="229">
        <v>605.08000000000004</v>
      </c>
      <c r="H81" s="229">
        <v>120.86</v>
      </c>
      <c r="I81" s="229">
        <v>0</v>
      </c>
      <c r="J81" s="229">
        <v>120.86</v>
      </c>
      <c r="K81" s="229">
        <v>120.86</v>
      </c>
      <c r="L81" s="228">
        <v>6</v>
      </c>
      <c r="M81" s="228">
        <v>4</v>
      </c>
      <c r="N81" s="228">
        <v>2</v>
      </c>
      <c r="O81" s="228" t="s">
        <v>2068</v>
      </c>
      <c r="P81" s="229">
        <v>1572.74</v>
      </c>
    </row>
    <row r="82" spans="1:16" ht="15.75" customHeight="1">
      <c r="A82" s="228">
        <v>9718566</v>
      </c>
      <c r="B82" s="228" t="s">
        <v>2062</v>
      </c>
      <c r="C82" s="228" t="s">
        <v>2062</v>
      </c>
      <c r="D82" s="228" t="s">
        <v>2062</v>
      </c>
      <c r="E82" s="228" t="s">
        <v>2062</v>
      </c>
      <c r="F82" s="229">
        <v>605.08000000000004</v>
      </c>
      <c r="G82" s="229">
        <v>605.08000000000004</v>
      </c>
      <c r="H82" s="229">
        <v>605.08000000000004</v>
      </c>
      <c r="I82" s="229">
        <v>605.08000000000004</v>
      </c>
      <c r="J82" s="229">
        <v>120.86</v>
      </c>
      <c r="K82" s="229">
        <v>120.86</v>
      </c>
      <c r="L82" s="228">
        <v>6</v>
      </c>
      <c r="M82" s="228">
        <v>2</v>
      </c>
      <c r="N82" s="228">
        <v>4</v>
      </c>
      <c r="O82" s="228" t="s">
        <v>2068</v>
      </c>
      <c r="P82" s="229">
        <v>2662.04</v>
      </c>
    </row>
    <row r="83" spans="1:16" ht="15.75" customHeight="1">
      <c r="A83" s="228">
        <v>1535770</v>
      </c>
      <c r="B83" s="228" t="s">
        <v>2062</v>
      </c>
      <c r="C83" s="228" t="s">
        <v>2062</v>
      </c>
      <c r="D83" s="228" t="s">
        <v>2062</v>
      </c>
      <c r="E83" s="229">
        <v>605.08000000000004</v>
      </c>
      <c r="F83" s="229">
        <v>120.86</v>
      </c>
      <c r="G83" s="229">
        <v>120.86</v>
      </c>
      <c r="H83" s="229">
        <v>120.86</v>
      </c>
      <c r="I83" s="229">
        <v>0</v>
      </c>
      <c r="J83" s="229">
        <v>120.86</v>
      </c>
      <c r="K83" s="229">
        <v>120.86</v>
      </c>
      <c r="L83" s="228">
        <v>7</v>
      </c>
      <c r="M83" s="228">
        <v>6</v>
      </c>
      <c r="N83" s="228">
        <v>1</v>
      </c>
      <c r="O83" s="228" t="s">
        <v>2068</v>
      </c>
      <c r="P83" s="229">
        <v>1209.3800000000001</v>
      </c>
    </row>
    <row r="84" spans="1:16" ht="15.75" customHeight="1">
      <c r="A84" s="228">
        <v>2187112</v>
      </c>
      <c r="B84" s="228" t="s">
        <v>2062</v>
      </c>
      <c r="C84" s="228" t="s">
        <v>2062</v>
      </c>
      <c r="D84" s="228" t="s">
        <v>2062</v>
      </c>
      <c r="E84" s="229">
        <v>605.08000000000004</v>
      </c>
      <c r="F84" s="229">
        <v>605.08000000000004</v>
      </c>
      <c r="G84" s="229">
        <v>120.86</v>
      </c>
      <c r="H84" s="229">
        <v>120.86</v>
      </c>
      <c r="I84" s="229">
        <v>0</v>
      </c>
      <c r="J84" s="229">
        <v>120.86</v>
      </c>
      <c r="K84" s="229">
        <v>120.86</v>
      </c>
      <c r="L84" s="228">
        <v>7</v>
      </c>
      <c r="M84" s="228">
        <v>5</v>
      </c>
      <c r="N84" s="228">
        <v>2</v>
      </c>
      <c r="O84" s="228" t="s">
        <v>2068</v>
      </c>
      <c r="P84" s="229">
        <v>1693.6</v>
      </c>
    </row>
    <row r="85" spans="1:16" ht="15.75" customHeight="1">
      <c r="A85" s="228">
        <v>7055444</v>
      </c>
      <c r="B85" s="228" t="s">
        <v>2062</v>
      </c>
      <c r="C85" s="228" t="s">
        <v>2062</v>
      </c>
      <c r="D85" s="228" t="s">
        <v>2062</v>
      </c>
      <c r="E85" s="229">
        <v>605.08000000000004</v>
      </c>
      <c r="F85" s="229">
        <v>120.86</v>
      </c>
      <c r="G85" s="229">
        <v>120.86</v>
      </c>
      <c r="H85" s="229">
        <v>120.86</v>
      </c>
      <c r="I85" s="229">
        <v>0</v>
      </c>
      <c r="J85" s="229">
        <v>120.86</v>
      </c>
      <c r="K85" s="229">
        <v>120.86</v>
      </c>
      <c r="L85" s="228">
        <v>7</v>
      </c>
      <c r="M85" s="228">
        <v>6</v>
      </c>
      <c r="N85" s="228">
        <v>1</v>
      </c>
      <c r="O85" s="228" t="s">
        <v>2068</v>
      </c>
      <c r="P85" s="229">
        <v>1209.3800000000001</v>
      </c>
    </row>
    <row r="86" spans="1:16" ht="15.75" customHeight="1">
      <c r="A86" s="228">
        <v>6765704</v>
      </c>
      <c r="B86" s="228" t="s">
        <v>2062</v>
      </c>
      <c r="C86" s="228" t="s">
        <v>2062</v>
      </c>
      <c r="D86" s="229">
        <v>605.08000000000004</v>
      </c>
      <c r="E86" s="229">
        <v>120.86</v>
      </c>
      <c r="F86" s="229">
        <v>120.86</v>
      </c>
      <c r="G86" s="229">
        <v>120.86</v>
      </c>
      <c r="H86" s="229">
        <v>120.86</v>
      </c>
      <c r="I86" s="229">
        <v>0</v>
      </c>
      <c r="J86" s="229">
        <v>120.86</v>
      </c>
      <c r="K86" s="229">
        <v>120.86</v>
      </c>
      <c r="L86" s="228">
        <v>8</v>
      </c>
      <c r="M86" s="228">
        <v>7</v>
      </c>
      <c r="N86" s="228">
        <v>1</v>
      </c>
      <c r="O86" s="228" t="s">
        <v>2068</v>
      </c>
      <c r="P86" s="229">
        <v>1330.24</v>
      </c>
    </row>
    <row r="87" spans="1:16" ht="15.75" customHeight="1">
      <c r="A87" s="228">
        <v>8573262</v>
      </c>
      <c r="B87" s="228" t="s">
        <v>2062</v>
      </c>
      <c r="C87" s="228" t="s">
        <v>2062</v>
      </c>
      <c r="D87" s="229">
        <v>605.08000000000004</v>
      </c>
      <c r="E87" s="229">
        <v>605.08000000000004</v>
      </c>
      <c r="F87" s="229">
        <v>120.86</v>
      </c>
      <c r="G87" s="229">
        <v>120.86</v>
      </c>
      <c r="H87" s="229">
        <v>120.86</v>
      </c>
      <c r="I87" s="229">
        <v>0</v>
      </c>
      <c r="J87" s="229">
        <v>120.86</v>
      </c>
      <c r="K87" s="229">
        <v>120.86</v>
      </c>
      <c r="L87" s="228">
        <v>8</v>
      </c>
      <c r="M87" s="228">
        <v>6</v>
      </c>
      <c r="N87" s="228">
        <v>2</v>
      </c>
      <c r="O87" s="228" t="s">
        <v>2068</v>
      </c>
      <c r="P87" s="229">
        <v>1814.46</v>
      </c>
    </row>
    <row r="88" spans="1:16" ht="15.75" customHeight="1">
      <c r="A88" s="228">
        <v>1083062</v>
      </c>
      <c r="B88" s="228" t="s">
        <v>2062</v>
      </c>
      <c r="C88" s="228">
        <v>605.08000000000004</v>
      </c>
      <c r="D88" s="229">
        <v>605.08000000000004</v>
      </c>
      <c r="E88" s="229">
        <v>605.08000000000004</v>
      </c>
      <c r="F88" s="229">
        <v>605.08000000000004</v>
      </c>
      <c r="G88" s="229">
        <v>120.86</v>
      </c>
      <c r="H88" s="229">
        <v>120.86</v>
      </c>
      <c r="I88" s="229">
        <v>0</v>
      </c>
      <c r="J88" s="229">
        <v>120.86</v>
      </c>
      <c r="K88" s="229">
        <v>120.86</v>
      </c>
      <c r="L88" s="228">
        <v>9</v>
      </c>
      <c r="M88" s="228">
        <v>5</v>
      </c>
      <c r="N88" s="228">
        <v>4</v>
      </c>
      <c r="O88" s="228" t="s">
        <v>2068</v>
      </c>
      <c r="P88" s="229">
        <v>2903.76</v>
      </c>
    </row>
    <row r="89" spans="1:16" ht="15.75" customHeight="1">
      <c r="A89" s="228">
        <v>2989865</v>
      </c>
      <c r="B89" s="228" t="s">
        <v>2062</v>
      </c>
      <c r="C89" s="228">
        <v>605.08000000000004</v>
      </c>
      <c r="D89" s="229">
        <v>120.86</v>
      </c>
      <c r="E89" s="229">
        <v>120.86</v>
      </c>
      <c r="F89" s="229">
        <v>120.86</v>
      </c>
      <c r="G89" s="229">
        <v>120.86</v>
      </c>
      <c r="H89" s="229">
        <v>120.86</v>
      </c>
      <c r="I89" s="229">
        <v>0</v>
      </c>
      <c r="J89" s="229">
        <v>120.86</v>
      </c>
      <c r="K89" s="229">
        <v>120.86</v>
      </c>
      <c r="L89" s="228">
        <v>9</v>
      </c>
      <c r="M89" s="228">
        <v>8</v>
      </c>
      <c r="N89" s="228">
        <v>1</v>
      </c>
      <c r="O89" s="228" t="s">
        <v>2068</v>
      </c>
      <c r="P89" s="229">
        <v>1451.1</v>
      </c>
    </row>
    <row r="90" spans="1:16" ht="15.75" customHeight="1">
      <c r="A90" s="228">
        <v>3264122</v>
      </c>
      <c r="B90" s="228" t="s">
        <v>2062</v>
      </c>
      <c r="C90" s="228">
        <v>605.08000000000004</v>
      </c>
      <c r="D90" s="229">
        <v>120.86</v>
      </c>
      <c r="E90" s="229">
        <v>120.86</v>
      </c>
      <c r="F90" s="229">
        <v>120.86</v>
      </c>
      <c r="G90" s="229">
        <v>120.86</v>
      </c>
      <c r="H90" s="229">
        <v>120.86</v>
      </c>
      <c r="I90" s="229">
        <v>0</v>
      </c>
      <c r="J90" s="229">
        <v>120.86</v>
      </c>
      <c r="K90" s="229">
        <v>120.86</v>
      </c>
      <c r="L90" s="228">
        <v>9</v>
      </c>
      <c r="M90" s="228">
        <v>8</v>
      </c>
      <c r="N90" s="228">
        <v>1</v>
      </c>
      <c r="O90" s="228" t="s">
        <v>2068</v>
      </c>
      <c r="P90" s="229">
        <v>1451.1</v>
      </c>
    </row>
    <row r="91" spans="1:16" ht="15.75" customHeight="1">
      <c r="A91" s="228">
        <v>3301683</v>
      </c>
      <c r="B91" s="228" t="s">
        <v>2062</v>
      </c>
      <c r="C91" s="228">
        <v>605.08000000000004</v>
      </c>
      <c r="D91" s="229">
        <v>120.86</v>
      </c>
      <c r="E91" s="229">
        <v>120.86</v>
      </c>
      <c r="F91" s="229">
        <v>120.86</v>
      </c>
      <c r="G91" s="229">
        <v>120.86</v>
      </c>
      <c r="H91" s="229">
        <v>120.86</v>
      </c>
      <c r="I91" s="229">
        <v>0</v>
      </c>
      <c r="J91" s="229">
        <v>120.86</v>
      </c>
      <c r="K91" s="229">
        <v>120.86</v>
      </c>
      <c r="L91" s="228">
        <v>9</v>
      </c>
      <c r="M91" s="228">
        <v>8</v>
      </c>
      <c r="N91" s="228">
        <v>1</v>
      </c>
      <c r="O91" s="228" t="s">
        <v>2068</v>
      </c>
      <c r="P91" s="229">
        <v>1451.1</v>
      </c>
    </row>
    <row r="92" spans="1:16" ht="15.75" customHeight="1">
      <c r="A92" s="228">
        <v>4902418</v>
      </c>
      <c r="B92" s="228" t="s">
        <v>2062</v>
      </c>
      <c r="C92" s="228">
        <v>605.08000000000004</v>
      </c>
      <c r="D92" s="229">
        <v>120.86</v>
      </c>
      <c r="E92" s="229">
        <v>120.86</v>
      </c>
      <c r="F92" s="229">
        <v>120.86</v>
      </c>
      <c r="G92" s="229">
        <v>120.86</v>
      </c>
      <c r="H92" s="229">
        <v>120.86</v>
      </c>
      <c r="I92" s="229">
        <v>0</v>
      </c>
      <c r="J92" s="229">
        <v>120.86</v>
      </c>
      <c r="K92" s="229">
        <v>120.86</v>
      </c>
      <c r="L92" s="228">
        <v>9</v>
      </c>
      <c r="M92" s="228">
        <v>8</v>
      </c>
      <c r="N92" s="228">
        <v>1</v>
      </c>
      <c r="O92" s="228" t="s">
        <v>2068</v>
      </c>
      <c r="P92" s="229">
        <v>1451.1</v>
      </c>
    </row>
    <row r="93" spans="1:16" ht="15.75" customHeight="1">
      <c r="A93" s="228">
        <v>5753549</v>
      </c>
      <c r="B93" s="228" t="s">
        <v>2062</v>
      </c>
      <c r="C93" s="228">
        <v>605.08000000000004</v>
      </c>
      <c r="D93" s="229">
        <v>120.86</v>
      </c>
      <c r="E93" s="229">
        <v>120.86</v>
      </c>
      <c r="F93" s="229">
        <v>120.86</v>
      </c>
      <c r="G93" s="229">
        <v>120.86</v>
      </c>
      <c r="H93" s="229">
        <v>120.86</v>
      </c>
      <c r="I93" s="229">
        <v>0</v>
      </c>
      <c r="J93" s="229">
        <v>120.86</v>
      </c>
      <c r="K93" s="229">
        <v>120.86</v>
      </c>
      <c r="L93" s="228">
        <v>9</v>
      </c>
      <c r="M93" s="228">
        <v>8</v>
      </c>
      <c r="N93" s="228">
        <v>1</v>
      </c>
      <c r="O93" s="228" t="s">
        <v>2068</v>
      </c>
      <c r="P93" s="229">
        <v>1451.1</v>
      </c>
    </row>
    <row r="94" spans="1:16" ht="15.75" customHeight="1">
      <c r="A94" s="228">
        <v>5872007</v>
      </c>
      <c r="B94" s="228" t="s">
        <v>2062</v>
      </c>
      <c r="C94" s="228">
        <v>605.08000000000004</v>
      </c>
      <c r="D94" s="229">
        <v>120.86</v>
      </c>
      <c r="E94" s="229">
        <v>120.86</v>
      </c>
      <c r="F94" s="229">
        <v>120.86</v>
      </c>
      <c r="G94" s="229">
        <v>120.86</v>
      </c>
      <c r="H94" s="229">
        <v>120.86</v>
      </c>
      <c r="I94" s="229">
        <v>0</v>
      </c>
      <c r="J94" s="229">
        <v>120.86</v>
      </c>
      <c r="K94" s="229">
        <v>120.86</v>
      </c>
      <c r="L94" s="228">
        <v>9</v>
      </c>
      <c r="M94" s="228">
        <v>8</v>
      </c>
      <c r="N94" s="228">
        <v>1</v>
      </c>
      <c r="O94" s="228" t="s">
        <v>2068</v>
      </c>
      <c r="P94" s="229">
        <v>1451.1</v>
      </c>
    </row>
    <row r="95" spans="1:16" ht="15.75" customHeight="1">
      <c r="A95" s="228">
        <v>8291166</v>
      </c>
      <c r="B95" s="228" t="s">
        <v>2062</v>
      </c>
      <c r="C95" s="228">
        <v>605.08000000000004</v>
      </c>
      <c r="D95" s="229">
        <v>120.86</v>
      </c>
      <c r="E95" s="229">
        <v>120.86</v>
      </c>
      <c r="F95" s="229">
        <v>120.86</v>
      </c>
      <c r="G95" s="229">
        <v>120.86</v>
      </c>
      <c r="H95" s="229">
        <v>120.86</v>
      </c>
      <c r="I95" s="229">
        <v>0</v>
      </c>
      <c r="J95" s="229">
        <v>120.86</v>
      </c>
      <c r="K95" s="229">
        <v>120.86</v>
      </c>
      <c r="L95" s="228">
        <v>9</v>
      </c>
      <c r="M95" s="228">
        <v>8</v>
      </c>
      <c r="N95" s="228">
        <v>1</v>
      </c>
      <c r="O95" s="228" t="s">
        <v>2068</v>
      </c>
      <c r="P95" s="229">
        <v>1451.1</v>
      </c>
    </row>
    <row r="96" spans="1:16" ht="15.75" customHeight="1">
      <c r="A96" s="228">
        <v>8336814</v>
      </c>
      <c r="B96" s="228" t="s">
        <v>2062</v>
      </c>
      <c r="C96" s="228">
        <v>605.08000000000004</v>
      </c>
      <c r="D96" s="229">
        <v>120.86</v>
      </c>
      <c r="E96" s="229">
        <v>120.86</v>
      </c>
      <c r="F96" s="229">
        <v>120.86</v>
      </c>
      <c r="G96" s="229">
        <v>120.86</v>
      </c>
      <c r="H96" s="229">
        <v>120.86</v>
      </c>
      <c r="I96" s="229">
        <v>0</v>
      </c>
      <c r="J96" s="229">
        <v>120.86</v>
      </c>
      <c r="K96" s="229">
        <v>120.86</v>
      </c>
      <c r="L96" s="228">
        <v>9</v>
      </c>
      <c r="M96" s="228">
        <v>8</v>
      </c>
      <c r="N96" s="228">
        <v>1</v>
      </c>
      <c r="O96" s="228" t="s">
        <v>2068</v>
      </c>
      <c r="P96" s="229">
        <v>1451.1</v>
      </c>
    </row>
    <row r="97" spans="1:16" ht="15.75" customHeight="1">
      <c r="A97" s="228">
        <v>8671096</v>
      </c>
      <c r="B97" s="228" t="s">
        <v>2062</v>
      </c>
      <c r="C97" s="228">
        <v>605.08000000000004</v>
      </c>
      <c r="D97" s="229">
        <v>120.86</v>
      </c>
      <c r="E97" s="229">
        <v>120.86</v>
      </c>
      <c r="F97" s="229">
        <v>120.86</v>
      </c>
      <c r="G97" s="229">
        <v>120.86</v>
      </c>
      <c r="H97" s="229">
        <v>120.86</v>
      </c>
      <c r="I97" s="229">
        <v>0</v>
      </c>
      <c r="J97" s="229">
        <v>120.86</v>
      </c>
      <c r="K97" s="229">
        <v>120.86</v>
      </c>
      <c r="L97" s="228">
        <v>9</v>
      </c>
      <c r="M97" s="228">
        <v>8</v>
      </c>
      <c r="N97" s="228">
        <v>1</v>
      </c>
      <c r="O97" s="228" t="s">
        <v>2068</v>
      </c>
      <c r="P97" s="229">
        <v>1451.1</v>
      </c>
    </row>
    <row r="98" spans="1:16" ht="15.75" customHeight="1">
      <c r="A98" s="228">
        <v>8826196</v>
      </c>
      <c r="B98" s="228" t="s">
        <v>2062</v>
      </c>
      <c r="C98" s="228">
        <v>605.08000000000004</v>
      </c>
      <c r="D98" s="229">
        <v>120.86</v>
      </c>
      <c r="E98" s="229">
        <v>120.86</v>
      </c>
      <c r="F98" s="229">
        <v>120.86</v>
      </c>
      <c r="G98" s="229">
        <v>120.86</v>
      </c>
      <c r="H98" s="229">
        <v>120.86</v>
      </c>
      <c r="I98" s="229">
        <v>0</v>
      </c>
      <c r="J98" s="229">
        <v>120.86</v>
      </c>
      <c r="K98" s="229">
        <v>120.86</v>
      </c>
      <c r="L98" s="228">
        <v>9</v>
      </c>
      <c r="M98" s="228">
        <v>8</v>
      </c>
      <c r="N98" s="228">
        <v>1</v>
      </c>
      <c r="O98" s="228" t="s">
        <v>2068</v>
      </c>
      <c r="P98" s="229">
        <v>1451.1</v>
      </c>
    </row>
    <row r="99" spans="1:16" ht="15.75" customHeight="1">
      <c r="A99" s="228">
        <v>9516893</v>
      </c>
      <c r="B99" s="228" t="s">
        <v>2062</v>
      </c>
      <c r="C99" s="228">
        <v>605.08000000000004</v>
      </c>
      <c r="D99" s="229">
        <v>120.86</v>
      </c>
      <c r="E99" s="229">
        <v>120.86</v>
      </c>
      <c r="F99" s="229">
        <v>120.86</v>
      </c>
      <c r="G99" s="229">
        <v>120.86</v>
      </c>
      <c r="H99" s="229">
        <v>120.86</v>
      </c>
      <c r="I99" s="229">
        <v>0</v>
      </c>
      <c r="J99" s="229">
        <v>0</v>
      </c>
      <c r="K99" s="229">
        <v>120.86</v>
      </c>
      <c r="L99" s="228">
        <v>9</v>
      </c>
      <c r="M99" s="228">
        <v>8</v>
      </c>
      <c r="N99" s="228">
        <v>1</v>
      </c>
      <c r="O99" s="228" t="s">
        <v>2068</v>
      </c>
      <c r="P99" s="229">
        <v>1330.24</v>
      </c>
    </row>
    <row r="100" spans="1:16" ht="15.75" customHeight="1">
      <c r="A100" s="228">
        <v>9697967</v>
      </c>
      <c r="B100" s="228" t="s">
        <v>2062</v>
      </c>
      <c r="C100" s="228">
        <v>605.08000000000004</v>
      </c>
      <c r="D100" s="229">
        <v>120.86</v>
      </c>
      <c r="E100" s="229">
        <v>120.86</v>
      </c>
      <c r="F100" s="229">
        <v>120.86</v>
      </c>
      <c r="G100" s="229">
        <v>120.86</v>
      </c>
      <c r="H100" s="229">
        <v>120.86</v>
      </c>
      <c r="I100" s="229">
        <v>0</v>
      </c>
      <c r="J100" s="229">
        <v>0</v>
      </c>
      <c r="K100" s="229">
        <v>120.86</v>
      </c>
      <c r="L100" s="228">
        <v>9</v>
      </c>
      <c r="M100" s="228">
        <v>8</v>
      </c>
      <c r="N100" s="228">
        <v>1</v>
      </c>
      <c r="O100" s="228" t="s">
        <v>2068</v>
      </c>
      <c r="P100" s="229">
        <v>1330.24</v>
      </c>
    </row>
    <row r="101" spans="1:16" ht="15.75" customHeight="1">
      <c r="A101" s="228">
        <v>1323497</v>
      </c>
      <c r="B101" s="228">
        <v>605.08000000000004</v>
      </c>
      <c r="C101" s="228">
        <v>605.08000000000004</v>
      </c>
      <c r="D101" s="229">
        <v>120.86</v>
      </c>
      <c r="E101" s="229">
        <v>120.86</v>
      </c>
      <c r="F101" s="229">
        <v>120.86</v>
      </c>
      <c r="G101" s="229">
        <v>120.86</v>
      </c>
      <c r="H101" s="229">
        <v>120.86</v>
      </c>
      <c r="I101" s="229">
        <v>0</v>
      </c>
      <c r="J101" s="229">
        <v>120.86</v>
      </c>
      <c r="K101" s="229">
        <v>120.86</v>
      </c>
      <c r="L101" s="228">
        <v>10</v>
      </c>
      <c r="M101" s="228">
        <v>8</v>
      </c>
      <c r="N101" s="228">
        <v>2</v>
      </c>
      <c r="O101" s="228" t="s">
        <v>2068</v>
      </c>
      <c r="P101" s="229">
        <v>2056.1799999999998</v>
      </c>
    </row>
    <row r="102" spans="1:16" ht="15.75" customHeight="1">
      <c r="A102" s="228">
        <v>1390216</v>
      </c>
      <c r="B102" s="228">
        <v>605.08000000000004</v>
      </c>
      <c r="C102" s="228">
        <v>605.08000000000004</v>
      </c>
      <c r="D102" s="229">
        <v>120.86</v>
      </c>
      <c r="E102" s="229">
        <v>120.86</v>
      </c>
      <c r="F102" s="229">
        <v>120.86</v>
      </c>
      <c r="G102" s="229">
        <v>120.86</v>
      </c>
      <c r="H102" s="229">
        <v>120.86</v>
      </c>
      <c r="I102" s="229">
        <v>0</v>
      </c>
      <c r="J102" s="229">
        <v>120.86</v>
      </c>
      <c r="K102" s="229">
        <v>120.86</v>
      </c>
      <c r="L102" s="228">
        <v>10</v>
      </c>
      <c r="M102" s="228">
        <v>8</v>
      </c>
      <c r="N102" s="228">
        <v>2</v>
      </c>
      <c r="O102" s="228" t="s">
        <v>2068</v>
      </c>
      <c r="P102" s="229">
        <v>2056.1799999999998</v>
      </c>
    </row>
    <row r="103" spans="1:16" ht="15.75" customHeight="1">
      <c r="A103" s="228">
        <v>1411257</v>
      </c>
      <c r="B103" s="228">
        <v>605.08000000000004</v>
      </c>
      <c r="C103" s="228">
        <v>605.08000000000004</v>
      </c>
      <c r="D103" s="229">
        <v>120.86</v>
      </c>
      <c r="E103" s="229">
        <v>120.86</v>
      </c>
      <c r="F103" s="229">
        <v>120.86</v>
      </c>
      <c r="G103" s="229">
        <v>120.86</v>
      </c>
      <c r="H103" s="229">
        <v>120.86</v>
      </c>
      <c r="I103" s="229">
        <v>0</v>
      </c>
      <c r="J103" s="229">
        <v>120.86</v>
      </c>
      <c r="K103" s="229">
        <v>120.86</v>
      </c>
      <c r="L103" s="228">
        <v>10</v>
      </c>
      <c r="M103" s="228">
        <v>8</v>
      </c>
      <c r="N103" s="228">
        <v>2</v>
      </c>
      <c r="O103" s="228" t="s">
        <v>2068</v>
      </c>
      <c r="P103" s="229">
        <v>2056.1799999999998</v>
      </c>
    </row>
    <row r="104" spans="1:16" ht="15.75" customHeight="1">
      <c r="A104" s="228">
        <v>1577704</v>
      </c>
      <c r="B104" s="228">
        <v>605.08000000000004</v>
      </c>
      <c r="C104" s="228">
        <v>605.08000000000004</v>
      </c>
      <c r="D104" s="229">
        <v>120.86</v>
      </c>
      <c r="E104" s="229">
        <v>120.86</v>
      </c>
      <c r="F104" s="229">
        <v>120.86</v>
      </c>
      <c r="G104" s="229">
        <v>120.86</v>
      </c>
      <c r="H104" s="229">
        <v>120.86</v>
      </c>
      <c r="I104" s="229">
        <v>0</v>
      </c>
      <c r="J104" s="229">
        <v>120.86</v>
      </c>
      <c r="K104" s="229">
        <v>120.86</v>
      </c>
      <c r="L104" s="228">
        <v>10</v>
      </c>
      <c r="M104" s="228">
        <v>8</v>
      </c>
      <c r="N104" s="228">
        <v>2</v>
      </c>
      <c r="O104" s="228" t="s">
        <v>2068</v>
      </c>
      <c r="P104" s="229">
        <v>2056.1799999999998</v>
      </c>
    </row>
    <row r="105" spans="1:16" ht="15.75" customHeight="1">
      <c r="A105" s="228">
        <v>1707350</v>
      </c>
      <c r="B105" s="228">
        <v>605.08000000000004</v>
      </c>
      <c r="C105" s="228">
        <v>605.08000000000004</v>
      </c>
      <c r="D105" s="229">
        <v>120.86</v>
      </c>
      <c r="E105" s="229">
        <v>120.86</v>
      </c>
      <c r="F105" s="229">
        <v>120.86</v>
      </c>
      <c r="G105" s="229">
        <v>120.86</v>
      </c>
      <c r="H105" s="229">
        <v>120.86</v>
      </c>
      <c r="I105" s="229">
        <v>0</v>
      </c>
      <c r="J105" s="229">
        <v>120.86</v>
      </c>
      <c r="K105" s="229">
        <v>120.86</v>
      </c>
      <c r="L105" s="228">
        <v>10</v>
      </c>
      <c r="M105" s="228">
        <v>8</v>
      </c>
      <c r="N105" s="228">
        <v>2</v>
      </c>
      <c r="O105" s="228" t="s">
        <v>2068</v>
      </c>
      <c r="P105" s="229">
        <v>2056.1799999999998</v>
      </c>
    </row>
    <row r="106" spans="1:16" ht="15.75" customHeight="1">
      <c r="A106" s="228">
        <v>1789120</v>
      </c>
      <c r="B106" s="228">
        <v>605.08000000000004</v>
      </c>
      <c r="C106" s="228">
        <v>605.08000000000004</v>
      </c>
      <c r="D106" s="229">
        <v>120.86</v>
      </c>
      <c r="E106" s="229">
        <v>120.86</v>
      </c>
      <c r="F106" s="229">
        <v>120.86</v>
      </c>
      <c r="G106" s="229">
        <v>120.86</v>
      </c>
      <c r="H106" s="229">
        <v>120.86</v>
      </c>
      <c r="I106" s="229">
        <v>0</v>
      </c>
      <c r="J106" s="229">
        <v>120.86</v>
      </c>
      <c r="K106" s="229">
        <v>120.86</v>
      </c>
      <c r="L106" s="228">
        <v>10</v>
      </c>
      <c r="M106" s="228">
        <v>8</v>
      </c>
      <c r="N106" s="228">
        <v>2</v>
      </c>
      <c r="O106" s="228" t="s">
        <v>2068</v>
      </c>
      <c r="P106" s="229">
        <v>2056.1799999999998</v>
      </c>
    </row>
    <row r="107" spans="1:16" ht="15.75" customHeight="1">
      <c r="A107" s="228">
        <v>1946600</v>
      </c>
      <c r="B107" s="228">
        <v>605.08000000000004</v>
      </c>
      <c r="C107" s="228">
        <v>605.08000000000004</v>
      </c>
      <c r="D107" s="229">
        <v>120.86</v>
      </c>
      <c r="E107" s="229">
        <v>120.86</v>
      </c>
      <c r="F107" s="229">
        <v>120.86</v>
      </c>
      <c r="G107" s="229">
        <v>120.86</v>
      </c>
      <c r="H107" s="229">
        <v>120.86</v>
      </c>
      <c r="I107" s="229">
        <v>0</v>
      </c>
      <c r="J107" s="229">
        <v>120.86</v>
      </c>
      <c r="K107" s="229">
        <v>120.86</v>
      </c>
      <c r="L107" s="228">
        <v>10</v>
      </c>
      <c r="M107" s="228">
        <v>8</v>
      </c>
      <c r="N107" s="228">
        <v>2</v>
      </c>
      <c r="O107" s="228" t="s">
        <v>2068</v>
      </c>
      <c r="P107" s="229">
        <v>2056.1799999999998</v>
      </c>
    </row>
    <row r="108" spans="1:16" ht="15.75" customHeight="1">
      <c r="A108" s="228">
        <v>2109743</v>
      </c>
      <c r="B108" s="228">
        <v>605.08000000000004</v>
      </c>
      <c r="C108" s="228">
        <v>605.08000000000004</v>
      </c>
      <c r="D108" s="229">
        <v>605.08000000000004</v>
      </c>
      <c r="E108" s="229">
        <v>605.08000000000004</v>
      </c>
      <c r="F108" s="229">
        <v>120.86</v>
      </c>
      <c r="G108" s="229">
        <v>120.86</v>
      </c>
      <c r="H108" s="229">
        <v>120.86</v>
      </c>
      <c r="I108" s="229">
        <v>0</v>
      </c>
      <c r="J108" s="229">
        <v>120.86</v>
      </c>
      <c r="K108" s="229">
        <v>120.86</v>
      </c>
      <c r="L108" s="228">
        <v>10</v>
      </c>
      <c r="M108" s="228">
        <v>6</v>
      </c>
      <c r="N108" s="228">
        <v>4</v>
      </c>
      <c r="O108" s="228" t="s">
        <v>2068</v>
      </c>
      <c r="P108" s="229">
        <v>3024.62</v>
      </c>
    </row>
    <row r="109" spans="1:16" ht="15.75" customHeight="1">
      <c r="A109" s="228">
        <v>2111431</v>
      </c>
      <c r="B109" s="228">
        <v>605.08000000000004</v>
      </c>
      <c r="C109" s="228">
        <v>605.08000000000004</v>
      </c>
      <c r="D109" s="229">
        <v>120.86</v>
      </c>
      <c r="E109" s="229">
        <v>120.86</v>
      </c>
      <c r="F109" s="229">
        <v>120.86</v>
      </c>
      <c r="G109" s="229">
        <v>120.86</v>
      </c>
      <c r="H109" s="229">
        <v>120.86</v>
      </c>
      <c r="I109" s="229">
        <v>0</v>
      </c>
      <c r="J109" s="229">
        <v>120.86</v>
      </c>
      <c r="K109" s="229">
        <v>120.86</v>
      </c>
      <c r="L109" s="228">
        <v>10</v>
      </c>
      <c r="M109" s="228">
        <v>8</v>
      </c>
      <c r="N109" s="228">
        <v>2</v>
      </c>
      <c r="O109" s="228" t="s">
        <v>2068</v>
      </c>
      <c r="P109" s="229">
        <v>2056.1799999999998</v>
      </c>
    </row>
    <row r="110" spans="1:16" ht="15.75" customHeight="1">
      <c r="A110" s="228">
        <v>2158665</v>
      </c>
      <c r="B110" s="228">
        <v>605.08000000000004</v>
      </c>
      <c r="C110" s="228">
        <v>605.08000000000004</v>
      </c>
      <c r="D110" s="229">
        <v>120.86</v>
      </c>
      <c r="E110" s="229">
        <v>120.86</v>
      </c>
      <c r="F110" s="229">
        <v>120.86</v>
      </c>
      <c r="G110" s="229">
        <v>120.86</v>
      </c>
      <c r="H110" s="229">
        <v>120.86</v>
      </c>
      <c r="I110" s="229">
        <v>0</v>
      </c>
      <c r="J110" s="229">
        <v>120.86</v>
      </c>
      <c r="K110" s="229">
        <v>120.86</v>
      </c>
      <c r="L110" s="228">
        <v>10</v>
      </c>
      <c r="M110" s="228">
        <v>8</v>
      </c>
      <c r="N110" s="228">
        <v>2</v>
      </c>
      <c r="O110" s="228" t="s">
        <v>2068</v>
      </c>
      <c r="P110" s="229">
        <v>2056.1799999999998</v>
      </c>
    </row>
    <row r="111" spans="1:16" ht="15.75" customHeight="1">
      <c r="A111" s="228">
        <v>2224335</v>
      </c>
      <c r="B111" s="228">
        <v>605.08000000000004</v>
      </c>
      <c r="C111" s="228">
        <v>605.08000000000004</v>
      </c>
      <c r="D111" s="229">
        <v>120.86</v>
      </c>
      <c r="E111" s="229">
        <v>120.86</v>
      </c>
      <c r="F111" s="229">
        <v>120.86</v>
      </c>
      <c r="G111" s="229">
        <v>120.86</v>
      </c>
      <c r="H111" s="229">
        <v>120.86</v>
      </c>
      <c r="I111" s="229">
        <v>0</v>
      </c>
      <c r="J111" s="229">
        <v>120.86</v>
      </c>
      <c r="K111" s="229">
        <v>120.86</v>
      </c>
      <c r="L111" s="228">
        <v>10</v>
      </c>
      <c r="M111" s="228">
        <v>8</v>
      </c>
      <c r="N111" s="228">
        <v>2</v>
      </c>
      <c r="O111" s="228" t="s">
        <v>2068</v>
      </c>
      <c r="P111" s="229">
        <v>2056.1799999999998</v>
      </c>
    </row>
    <row r="112" spans="1:16" ht="15.75" customHeight="1">
      <c r="A112" s="228">
        <v>2315389</v>
      </c>
      <c r="B112" s="228">
        <v>605.08000000000004</v>
      </c>
      <c r="C112" s="228">
        <v>605.08000000000004</v>
      </c>
      <c r="D112" s="229">
        <v>120.86</v>
      </c>
      <c r="E112" s="229">
        <v>120.86</v>
      </c>
      <c r="F112" s="229">
        <v>120.86</v>
      </c>
      <c r="G112" s="229">
        <v>120.86</v>
      </c>
      <c r="H112" s="229">
        <v>120.86</v>
      </c>
      <c r="I112" s="229">
        <v>0</v>
      </c>
      <c r="J112" s="229">
        <v>120.86</v>
      </c>
      <c r="K112" s="229">
        <v>120.86</v>
      </c>
      <c r="L112" s="228">
        <v>10</v>
      </c>
      <c r="M112" s="228">
        <v>8</v>
      </c>
      <c r="N112" s="228">
        <v>2</v>
      </c>
      <c r="O112" s="228" t="s">
        <v>2068</v>
      </c>
      <c r="P112" s="229">
        <v>2056.1799999999998</v>
      </c>
    </row>
    <row r="113" spans="1:16" ht="15.75" customHeight="1">
      <c r="A113" s="228">
        <v>2324238</v>
      </c>
      <c r="B113" s="228">
        <v>605.08000000000004</v>
      </c>
      <c r="C113" s="228">
        <v>605.08000000000004</v>
      </c>
      <c r="D113" s="229">
        <v>120.86</v>
      </c>
      <c r="E113" s="229">
        <v>120.86</v>
      </c>
      <c r="F113" s="229">
        <v>120.86</v>
      </c>
      <c r="G113" s="229">
        <v>120.86</v>
      </c>
      <c r="H113" s="229">
        <v>120.86</v>
      </c>
      <c r="I113" s="229">
        <v>0</v>
      </c>
      <c r="J113" s="229">
        <v>120.86</v>
      </c>
      <c r="K113" s="229">
        <v>120.86</v>
      </c>
      <c r="L113" s="228">
        <v>10</v>
      </c>
      <c r="M113" s="228">
        <v>8</v>
      </c>
      <c r="N113" s="228">
        <v>2</v>
      </c>
      <c r="O113" s="228" t="s">
        <v>2068</v>
      </c>
      <c r="P113" s="229">
        <v>2056.1799999999998</v>
      </c>
    </row>
    <row r="114" spans="1:16" ht="15.75" customHeight="1">
      <c r="A114" s="228">
        <v>2391966</v>
      </c>
      <c r="B114" s="228">
        <v>605.08000000000004</v>
      </c>
      <c r="C114" s="228">
        <v>605.08000000000004</v>
      </c>
      <c r="D114" s="229">
        <v>120.86</v>
      </c>
      <c r="E114" s="229">
        <v>120.86</v>
      </c>
      <c r="F114" s="229">
        <v>120.86</v>
      </c>
      <c r="G114" s="229">
        <v>120.86</v>
      </c>
      <c r="H114" s="229">
        <v>120.86</v>
      </c>
      <c r="I114" s="229">
        <v>0</v>
      </c>
      <c r="J114" s="229">
        <v>120.86</v>
      </c>
      <c r="K114" s="229">
        <v>120.86</v>
      </c>
      <c r="L114" s="228">
        <v>10</v>
      </c>
      <c r="M114" s="228">
        <v>8</v>
      </c>
      <c r="N114" s="228">
        <v>2</v>
      </c>
      <c r="O114" s="228" t="s">
        <v>2068</v>
      </c>
      <c r="P114" s="229">
        <v>2056.1799999999998</v>
      </c>
    </row>
    <row r="115" spans="1:16" ht="15.75" customHeight="1">
      <c r="A115" s="228">
        <v>2572434</v>
      </c>
      <c r="B115" s="228">
        <v>605.08000000000004</v>
      </c>
      <c r="C115" s="228">
        <v>605.08000000000004</v>
      </c>
      <c r="D115" s="229">
        <v>120.86</v>
      </c>
      <c r="E115" s="229">
        <v>120.86</v>
      </c>
      <c r="F115" s="229">
        <v>120.86</v>
      </c>
      <c r="G115" s="229">
        <v>120.86</v>
      </c>
      <c r="H115" s="229">
        <v>120.86</v>
      </c>
      <c r="I115" s="229">
        <v>0</v>
      </c>
      <c r="J115" s="229">
        <v>120.86</v>
      </c>
      <c r="K115" s="229">
        <v>120.86</v>
      </c>
      <c r="L115" s="228">
        <v>10</v>
      </c>
      <c r="M115" s="228">
        <v>8</v>
      </c>
      <c r="N115" s="228">
        <v>2</v>
      </c>
      <c r="O115" s="228" t="s">
        <v>2068</v>
      </c>
      <c r="P115" s="229">
        <v>2056.1799999999998</v>
      </c>
    </row>
    <row r="116" spans="1:16" ht="15.75" customHeight="1">
      <c r="A116" s="228">
        <v>2647041</v>
      </c>
      <c r="B116" s="228">
        <v>605.08000000000004</v>
      </c>
      <c r="C116" s="228">
        <v>605.08000000000004</v>
      </c>
      <c r="D116" s="229">
        <v>120.86</v>
      </c>
      <c r="E116" s="229">
        <v>120.86</v>
      </c>
      <c r="F116" s="229">
        <v>120.86</v>
      </c>
      <c r="G116" s="229">
        <v>120.86</v>
      </c>
      <c r="H116" s="229">
        <v>120.86</v>
      </c>
      <c r="I116" s="229">
        <v>0</v>
      </c>
      <c r="J116" s="229">
        <v>120.86</v>
      </c>
      <c r="K116" s="229">
        <v>120.86</v>
      </c>
      <c r="L116" s="228">
        <v>10</v>
      </c>
      <c r="M116" s="228">
        <v>8</v>
      </c>
      <c r="N116" s="228">
        <v>2</v>
      </c>
      <c r="O116" s="228" t="s">
        <v>2068</v>
      </c>
      <c r="P116" s="229">
        <v>2056.1799999999998</v>
      </c>
    </row>
    <row r="117" spans="1:16" ht="15.75" customHeight="1">
      <c r="A117" s="228">
        <v>2823513</v>
      </c>
      <c r="B117" s="228">
        <v>605.08000000000004</v>
      </c>
      <c r="C117" s="228">
        <v>605.08000000000004</v>
      </c>
      <c r="D117" s="229">
        <v>120.86</v>
      </c>
      <c r="E117" s="229">
        <v>120.86</v>
      </c>
      <c r="F117" s="229">
        <v>120.86</v>
      </c>
      <c r="G117" s="229">
        <v>120.86</v>
      </c>
      <c r="H117" s="229">
        <v>120.86</v>
      </c>
      <c r="I117" s="229">
        <v>0</v>
      </c>
      <c r="J117" s="229">
        <v>120.86</v>
      </c>
      <c r="K117" s="229">
        <v>120.86</v>
      </c>
      <c r="L117" s="228">
        <v>10</v>
      </c>
      <c r="M117" s="228">
        <v>8</v>
      </c>
      <c r="N117" s="228">
        <v>2</v>
      </c>
      <c r="O117" s="228" t="s">
        <v>2068</v>
      </c>
      <c r="P117" s="229">
        <v>2056.1799999999998</v>
      </c>
    </row>
    <row r="118" spans="1:16" ht="15.75" customHeight="1">
      <c r="A118" s="228">
        <v>2905203</v>
      </c>
      <c r="B118" s="228">
        <v>605.08000000000004</v>
      </c>
      <c r="C118" s="228">
        <v>605.08000000000004</v>
      </c>
      <c r="D118" s="229">
        <v>120.86</v>
      </c>
      <c r="E118" s="229">
        <v>120.86</v>
      </c>
      <c r="F118" s="229">
        <v>120.86</v>
      </c>
      <c r="G118" s="229">
        <v>120.86</v>
      </c>
      <c r="H118" s="229">
        <v>120.86</v>
      </c>
      <c r="I118" s="229">
        <v>0</v>
      </c>
      <c r="J118" s="229">
        <v>120.86</v>
      </c>
      <c r="K118" s="229">
        <v>120.86</v>
      </c>
      <c r="L118" s="228">
        <v>10</v>
      </c>
      <c r="M118" s="228">
        <v>8</v>
      </c>
      <c r="N118" s="228">
        <v>2</v>
      </c>
      <c r="O118" s="228" t="s">
        <v>2068</v>
      </c>
      <c r="P118" s="229">
        <v>2056.1799999999998</v>
      </c>
    </row>
    <row r="119" spans="1:16" ht="15.75" customHeight="1">
      <c r="A119" s="228">
        <v>2982073</v>
      </c>
      <c r="B119" s="228">
        <v>605.08000000000004</v>
      </c>
      <c r="C119" s="228">
        <v>605.08000000000004</v>
      </c>
      <c r="D119" s="229">
        <v>120.86</v>
      </c>
      <c r="E119" s="229">
        <v>120.86</v>
      </c>
      <c r="F119" s="229">
        <v>120.86</v>
      </c>
      <c r="G119" s="229">
        <v>120.86</v>
      </c>
      <c r="H119" s="229">
        <v>120.86</v>
      </c>
      <c r="I119" s="229">
        <v>0</v>
      </c>
      <c r="J119" s="229">
        <v>120.86</v>
      </c>
      <c r="K119" s="229">
        <v>120.86</v>
      </c>
      <c r="L119" s="228">
        <v>10</v>
      </c>
      <c r="M119" s="228">
        <v>8</v>
      </c>
      <c r="N119" s="228">
        <v>2</v>
      </c>
      <c r="O119" s="228" t="s">
        <v>2068</v>
      </c>
      <c r="P119" s="229">
        <v>2056.1799999999998</v>
      </c>
    </row>
    <row r="120" spans="1:16" ht="15.75" customHeight="1">
      <c r="A120" s="228">
        <v>3112656</v>
      </c>
      <c r="B120" s="228">
        <v>605.08000000000004</v>
      </c>
      <c r="C120" s="228">
        <v>605.08000000000004</v>
      </c>
      <c r="D120" s="229">
        <v>120.86</v>
      </c>
      <c r="E120" s="229">
        <v>120.86</v>
      </c>
      <c r="F120" s="229">
        <v>120.86</v>
      </c>
      <c r="G120" s="229">
        <v>120.86</v>
      </c>
      <c r="H120" s="229">
        <v>120.86</v>
      </c>
      <c r="I120" s="229">
        <v>0</v>
      </c>
      <c r="J120" s="229">
        <v>120.86</v>
      </c>
      <c r="K120" s="229">
        <v>120.86</v>
      </c>
      <c r="L120" s="228">
        <v>10</v>
      </c>
      <c r="M120" s="228">
        <v>8</v>
      </c>
      <c r="N120" s="228">
        <v>2</v>
      </c>
      <c r="O120" s="228" t="s">
        <v>2068</v>
      </c>
      <c r="P120" s="229">
        <v>2056.1799999999998</v>
      </c>
    </row>
    <row r="121" spans="1:16" ht="15.75" customHeight="1">
      <c r="A121" s="228">
        <v>3253285</v>
      </c>
      <c r="B121" s="228">
        <v>605.08000000000004</v>
      </c>
      <c r="C121" s="228">
        <v>605.08000000000004</v>
      </c>
      <c r="D121" s="229">
        <v>120.86</v>
      </c>
      <c r="E121" s="229">
        <v>120.86</v>
      </c>
      <c r="F121" s="229">
        <v>120.86</v>
      </c>
      <c r="G121" s="229">
        <v>120.86</v>
      </c>
      <c r="H121" s="229">
        <v>120.86</v>
      </c>
      <c r="I121" s="229">
        <v>0</v>
      </c>
      <c r="J121" s="229">
        <v>120.86</v>
      </c>
      <c r="K121" s="229">
        <v>120.86</v>
      </c>
      <c r="L121" s="228">
        <v>10</v>
      </c>
      <c r="M121" s="228">
        <v>8</v>
      </c>
      <c r="N121" s="228">
        <v>2</v>
      </c>
      <c r="O121" s="228" t="s">
        <v>2068</v>
      </c>
      <c r="P121" s="229">
        <v>2056.1799999999998</v>
      </c>
    </row>
    <row r="122" spans="1:16" ht="15.75" customHeight="1">
      <c r="A122" s="228">
        <v>3299239</v>
      </c>
      <c r="B122" s="228">
        <v>605.08000000000004</v>
      </c>
      <c r="C122" s="228">
        <v>605.08000000000004</v>
      </c>
      <c r="D122" s="229">
        <v>120.86</v>
      </c>
      <c r="E122" s="229">
        <v>120.86</v>
      </c>
      <c r="F122" s="229">
        <v>120.86</v>
      </c>
      <c r="G122" s="229">
        <v>120.86</v>
      </c>
      <c r="H122" s="229">
        <v>120.86</v>
      </c>
      <c r="I122" s="229">
        <v>0</v>
      </c>
      <c r="J122" s="229">
        <v>120.86</v>
      </c>
      <c r="K122" s="229">
        <v>120.86</v>
      </c>
      <c r="L122" s="228">
        <v>10</v>
      </c>
      <c r="M122" s="228">
        <v>8</v>
      </c>
      <c r="N122" s="228">
        <v>2</v>
      </c>
      <c r="O122" s="228" t="s">
        <v>2068</v>
      </c>
      <c r="P122" s="229">
        <v>2056.1799999999998</v>
      </c>
    </row>
    <row r="123" spans="1:16" ht="15.75" customHeight="1">
      <c r="A123" s="228">
        <v>3301640</v>
      </c>
      <c r="B123" s="228">
        <v>605.08000000000004</v>
      </c>
      <c r="C123" s="228">
        <v>605.08000000000004</v>
      </c>
      <c r="D123" s="229">
        <v>120.86</v>
      </c>
      <c r="E123" s="229">
        <v>120.86</v>
      </c>
      <c r="F123" s="229">
        <v>120.86</v>
      </c>
      <c r="G123" s="229">
        <v>120.86</v>
      </c>
      <c r="H123" s="229">
        <v>120.86</v>
      </c>
      <c r="I123" s="229">
        <v>0</v>
      </c>
      <c r="J123" s="229">
        <v>120.86</v>
      </c>
      <c r="K123" s="229">
        <v>120.86</v>
      </c>
      <c r="L123" s="228">
        <v>10</v>
      </c>
      <c r="M123" s="228">
        <v>8</v>
      </c>
      <c r="N123" s="228">
        <v>2</v>
      </c>
      <c r="O123" s="228" t="s">
        <v>2068</v>
      </c>
      <c r="P123" s="229">
        <v>2056.1799999999998</v>
      </c>
    </row>
    <row r="124" spans="1:16" ht="15.75" customHeight="1">
      <c r="A124" s="228">
        <v>3352851</v>
      </c>
      <c r="B124" s="228">
        <v>605.08000000000004</v>
      </c>
      <c r="C124" s="228">
        <v>605.08000000000004</v>
      </c>
      <c r="D124" s="229">
        <v>120.86</v>
      </c>
      <c r="E124" s="229">
        <v>120.86</v>
      </c>
      <c r="F124" s="229">
        <v>120.86</v>
      </c>
      <c r="G124" s="229">
        <v>120.86</v>
      </c>
      <c r="H124" s="229">
        <v>120.86</v>
      </c>
      <c r="I124" s="229">
        <v>0</v>
      </c>
      <c r="J124" s="229">
        <v>120.86</v>
      </c>
      <c r="K124" s="229">
        <v>120.86</v>
      </c>
      <c r="L124" s="228">
        <v>10</v>
      </c>
      <c r="M124" s="228">
        <v>8</v>
      </c>
      <c r="N124" s="228">
        <v>2</v>
      </c>
      <c r="O124" s="228" t="s">
        <v>2068</v>
      </c>
      <c r="P124" s="229">
        <v>2056.1799999999998</v>
      </c>
    </row>
    <row r="125" spans="1:16" ht="15.75" customHeight="1">
      <c r="A125" s="228">
        <v>3482260</v>
      </c>
      <c r="B125" s="228">
        <v>605.08000000000004</v>
      </c>
      <c r="C125" s="228">
        <v>605.08000000000004</v>
      </c>
      <c r="D125" s="229">
        <v>120.86</v>
      </c>
      <c r="E125" s="229">
        <v>120.86</v>
      </c>
      <c r="F125" s="229">
        <v>120.86</v>
      </c>
      <c r="G125" s="229">
        <v>120.86</v>
      </c>
      <c r="H125" s="229">
        <v>120.86</v>
      </c>
      <c r="I125" s="229">
        <v>0</v>
      </c>
      <c r="J125" s="229">
        <v>120.86</v>
      </c>
      <c r="K125" s="229">
        <v>120.86</v>
      </c>
      <c r="L125" s="228">
        <v>10</v>
      </c>
      <c r="M125" s="228">
        <v>8</v>
      </c>
      <c r="N125" s="228">
        <v>2</v>
      </c>
      <c r="O125" s="228" t="s">
        <v>2068</v>
      </c>
      <c r="P125" s="229">
        <v>2056.1799999999998</v>
      </c>
    </row>
    <row r="126" spans="1:16" ht="15.75" customHeight="1">
      <c r="A126" s="228">
        <v>3658334</v>
      </c>
      <c r="B126" s="228">
        <v>605.08000000000004</v>
      </c>
      <c r="C126" s="228">
        <v>605.08000000000004</v>
      </c>
      <c r="D126" s="229">
        <v>120.86</v>
      </c>
      <c r="E126" s="229">
        <v>120.86</v>
      </c>
      <c r="F126" s="229">
        <v>120.86</v>
      </c>
      <c r="G126" s="229">
        <v>120.86</v>
      </c>
      <c r="H126" s="229">
        <v>120.86</v>
      </c>
      <c r="I126" s="229">
        <v>0</v>
      </c>
      <c r="J126" s="229">
        <v>120.86</v>
      </c>
      <c r="K126" s="229">
        <v>120.86</v>
      </c>
      <c r="L126" s="228">
        <v>10</v>
      </c>
      <c r="M126" s="228">
        <v>8</v>
      </c>
      <c r="N126" s="228">
        <v>2</v>
      </c>
      <c r="O126" s="228" t="s">
        <v>2068</v>
      </c>
      <c r="P126" s="229">
        <v>2056.1799999999998</v>
      </c>
    </row>
    <row r="127" spans="1:16" ht="15.75" customHeight="1">
      <c r="A127" s="228">
        <v>3672386</v>
      </c>
      <c r="B127" s="228">
        <v>605.08000000000004</v>
      </c>
      <c r="C127" s="228">
        <v>605.08000000000004</v>
      </c>
      <c r="D127" s="229">
        <v>120.86</v>
      </c>
      <c r="E127" s="229">
        <v>120.86</v>
      </c>
      <c r="F127" s="229">
        <v>120.86</v>
      </c>
      <c r="G127" s="229">
        <v>120.86</v>
      </c>
      <c r="H127" s="229">
        <v>120.86</v>
      </c>
      <c r="I127" s="229">
        <v>0</v>
      </c>
      <c r="J127" s="229">
        <v>120.86</v>
      </c>
      <c r="K127" s="229">
        <v>120.86</v>
      </c>
      <c r="L127" s="228">
        <v>10</v>
      </c>
      <c r="M127" s="228">
        <v>8</v>
      </c>
      <c r="N127" s="228">
        <v>2</v>
      </c>
      <c r="O127" s="228" t="s">
        <v>2068</v>
      </c>
      <c r="P127" s="229">
        <v>2056.1799999999998</v>
      </c>
    </row>
    <row r="128" spans="1:16" ht="15.75" customHeight="1">
      <c r="A128" s="228">
        <v>3742002</v>
      </c>
      <c r="B128" s="228">
        <v>605.08000000000004</v>
      </c>
      <c r="C128" s="228">
        <v>605.08000000000004</v>
      </c>
      <c r="D128" s="229">
        <v>120.86</v>
      </c>
      <c r="E128" s="229">
        <v>120.86</v>
      </c>
      <c r="F128" s="229">
        <v>120.86</v>
      </c>
      <c r="G128" s="229">
        <v>120.86</v>
      </c>
      <c r="H128" s="229">
        <v>120.86</v>
      </c>
      <c r="I128" s="229">
        <v>0</v>
      </c>
      <c r="J128" s="229">
        <v>120.86</v>
      </c>
      <c r="K128" s="229">
        <v>120.86</v>
      </c>
      <c r="L128" s="228">
        <v>10</v>
      </c>
      <c r="M128" s="228">
        <v>8</v>
      </c>
      <c r="N128" s="228">
        <v>2</v>
      </c>
      <c r="O128" s="228" t="s">
        <v>2068</v>
      </c>
      <c r="P128" s="229">
        <v>2056.1799999999998</v>
      </c>
    </row>
    <row r="129" spans="1:16" ht="15.75" customHeight="1">
      <c r="A129" s="228">
        <v>3817501</v>
      </c>
      <c r="B129" s="228">
        <v>605.08000000000004</v>
      </c>
      <c r="C129" s="228">
        <v>605.08000000000004</v>
      </c>
      <c r="D129" s="229">
        <v>120.86</v>
      </c>
      <c r="E129" s="229">
        <v>120.86</v>
      </c>
      <c r="F129" s="229">
        <v>120.86</v>
      </c>
      <c r="G129" s="229">
        <v>120.86</v>
      </c>
      <c r="H129" s="229">
        <v>120.86</v>
      </c>
      <c r="I129" s="229">
        <v>0</v>
      </c>
      <c r="J129" s="229">
        <v>120.86</v>
      </c>
      <c r="K129" s="229">
        <v>120.86</v>
      </c>
      <c r="L129" s="228">
        <v>10</v>
      </c>
      <c r="M129" s="228">
        <v>8</v>
      </c>
      <c r="N129" s="228">
        <v>2</v>
      </c>
      <c r="O129" s="228" t="s">
        <v>2068</v>
      </c>
      <c r="P129" s="229">
        <v>2056.1799999999998</v>
      </c>
    </row>
    <row r="130" spans="1:16" ht="15.75" customHeight="1">
      <c r="A130" s="228">
        <v>3852046</v>
      </c>
      <c r="B130" s="228">
        <v>605.08000000000004</v>
      </c>
      <c r="C130" s="228">
        <v>605.08000000000004</v>
      </c>
      <c r="D130" s="229">
        <v>120.86</v>
      </c>
      <c r="E130" s="229">
        <v>120.86</v>
      </c>
      <c r="F130" s="229">
        <v>120.86</v>
      </c>
      <c r="G130" s="229">
        <v>120.86</v>
      </c>
      <c r="H130" s="229">
        <v>120.86</v>
      </c>
      <c r="I130" s="229">
        <v>0</v>
      </c>
      <c r="J130" s="229">
        <v>120.86</v>
      </c>
      <c r="K130" s="229">
        <v>120.86</v>
      </c>
      <c r="L130" s="228">
        <v>10</v>
      </c>
      <c r="M130" s="228">
        <v>8</v>
      </c>
      <c r="N130" s="228">
        <v>2</v>
      </c>
      <c r="O130" s="228" t="s">
        <v>2068</v>
      </c>
      <c r="P130" s="229">
        <v>2056.1799999999998</v>
      </c>
    </row>
    <row r="131" spans="1:16" ht="15.75" customHeight="1">
      <c r="A131" s="228">
        <v>4138791</v>
      </c>
      <c r="B131" s="228">
        <v>605.08000000000004</v>
      </c>
      <c r="C131" s="228">
        <v>605.08000000000004</v>
      </c>
      <c r="D131" s="229">
        <v>120.86</v>
      </c>
      <c r="E131" s="229">
        <v>120.86</v>
      </c>
      <c r="F131" s="229">
        <v>120.86</v>
      </c>
      <c r="G131" s="229">
        <v>120.86</v>
      </c>
      <c r="H131" s="229">
        <v>120.86</v>
      </c>
      <c r="I131" s="229">
        <v>0</v>
      </c>
      <c r="J131" s="229">
        <v>120.86</v>
      </c>
      <c r="K131" s="229">
        <v>120.86</v>
      </c>
      <c r="L131" s="228">
        <v>10</v>
      </c>
      <c r="M131" s="228">
        <v>8</v>
      </c>
      <c r="N131" s="228">
        <v>2</v>
      </c>
      <c r="O131" s="228" t="s">
        <v>2068</v>
      </c>
      <c r="P131" s="229">
        <v>2056.1799999999998</v>
      </c>
    </row>
    <row r="132" spans="1:16" ht="15.75" customHeight="1">
      <c r="A132" s="228">
        <v>4337042</v>
      </c>
      <c r="B132" s="228">
        <v>605.08000000000004</v>
      </c>
      <c r="C132" s="228">
        <v>605.08000000000004</v>
      </c>
      <c r="D132" s="229">
        <v>120.86</v>
      </c>
      <c r="E132" s="229">
        <v>120.86</v>
      </c>
      <c r="F132" s="229">
        <v>120.86</v>
      </c>
      <c r="G132" s="229">
        <v>120.86</v>
      </c>
      <c r="H132" s="229">
        <v>120.86</v>
      </c>
      <c r="I132" s="229">
        <v>0</v>
      </c>
      <c r="J132" s="229">
        <v>120.86</v>
      </c>
      <c r="K132" s="229">
        <v>120.86</v>
      </c>
      <c r="L132" s="228">
        <v>10</v>
      </c>
      <c r="M132" s="228">
        <v>8</v>
      </c>
      <c r="N132" s="228">
        <v>2</v>
      </c>
      <c r="O132" s="228" t="s">
        <v>2068</v>
      </c>
      <c r="P132" s="229">
        <v>2056.1799999999998</v>
      </c>
    </row>
    <row r="133" spans="1:16" ht="15.75" customHeight="1">
      <c r="A133" s="228">
        <v>4343073</v>
      </c>
      <c r="B133" s="228">
        <v>605.08000000000004</v>
      </c>
      <c r="C133" s="228">
        <v>605.08000000000004</v>
      </c>
      <c r="D133" s="229">
        <v>120.86</v>
      </c>
      <c r="E133" s="229">
        <v>120.86</v>
      </c>
      <c r="F133" s="229">
        <v>120.86</v>
      </c>
      <c r="G133" s="229">
        <v>120.86</v>
      </c>
      <c r="H133" s="229">
        <v>120.86</v>
      </c>
      <c r="I133" s="229">
        <v>0</v>
      </c>
      <c r="J133" s="229">
        <v>120.86</v>
      </c>
      <c r="K133" s="229">
        <v>120.86</v>
      </c>
      <c r="L133" s="228">
        <v>10</v>
      </c>
      <c r="M133" s="228">
        <v>8</v>
      </c>
      <c r="N133" s="228">
        <v>2</v>
      </c>
      <c r="O133" s="228" t="s">
        <v>2068</v>
      </c>
      <c r="P133" s="229">
        <v>2056.1799999999998</v>
      </c>
    </row>
    <row r="134" spans="1:16" ht="15.75" customHeight="1">
      <c r="A134" s="228">
        <v>4405952</v>
      </c>
      <c r="B134" s="228">
        <v>605.08000000000004</v>
      </c>
      <c r="C134" s="228">
        <v>605.08000000000004</v>
      </c>
      <c r="D134" s="229">
        <v>120.86</v>
      </c>
      <c r="E134" s="229">
        <v>120.86</v>
      </c>
      <c r="F134" s="229">
        <v>120.86</v>
      </c>
      <c r="G134" s="229">
        <v>120.86</v>
      </c>
      <c r="H134" s="229">
        <v>120.86</v>
      </c>
      <c r="I134" s="229">
        <v>0</v>
      </c>
      <c r="J134" s="229">
        <v>120.86</v>
      </c>
      <c r="K134" s="229">
        <v>120.86</v>
      </c>
      <c r="L134" s="228">
        <v>10</v>
      </c>
      <c r="M134" s="228">
        <v>8</v>
      </c>
      <c r="N134" s="228">
        <v>2</v>
      </c>
      <c r="O134" s="228" t="s">
        <v>2068</v>
      </c>
      <c r="P134" s="229">
        <v>2056.1799999999998</v>
      </c>
    </row>
    <row r="135" spans="1:16" ht="15.75" customHeight="1">
      <c r="A135" s="228">
        <v>4469891</v>
      </c>
      <c r="B135" s="228">
        <v>605.08000000000004</v>
      </c>
      <c r="C135" s="228">
        <v>605.08000000000004</v>
      </c>
      <c r="D135" s="229">
        <v>120.86</v>
      </c>
      <c r="E135" s="229">
        <v>120.86</v>
      </c>
      <c r="F135" s="229">
        <v>120.86</v>
      </c>
      <c r="G135" s="229">
        <v>120.86</v>
      </c>
      <c r="H135" s="229">
        <v>120.86</v>
      </c>
      <c r="I135" s="229">
        <v>0</v>
      </c>
      <c r="J135" s="229">
        <v>120.86</v>
      </c>
      <c r="K135" s="229">
        <v>120.86</v>
      </c>
      <c r="L135" s="228">
        <v>10</v>
      </c>
      <c r="M135" s="228">
        <v>8</v>
      </c>
      <c r="N135" s="228">
        <v>2</v>
      </c>
      <c r="O135" s="228" t="s">
        <v>2068</v>
      </c>
      <c r="P135" s="229">
        <v>2056.1799999999998</v>
      </c>
    </row>
    <row r="136" spans="1:16" ht="15.75" customHeight="1">
      <c r="A136" s="228">
        <v>4516986</v>
      </c>
      <c r="B136" s="228">
        <v>605.08000000000004</v>
      </c>
      <c r="C136" s="228">
        <v>605.08000000000004</v>
      </c>
      <c r="D136" s="229">
        <v>120.86</v>
      </c>
      <c r="E136" s="229">
        <v>120.86</v>
      </c>
      <c r="F136" s="229">
        <v>120.86</v>
      </c>
      <c r="G136" s="229">
        <v>120.86</v>
      </c>
      <c r="H136" s="229">
        <v>120.86</v>
      </c>
      <c r="I136" s="229">
        <v>0</v>
      </c>
      <c r="J136" s="229">
        <v>120.86</v>
      </c>
      <c r="K136" s="229">
        <v>120.86</v>
      </c>
      <c r="L136" s="228">
        <v>10</v>
      </c>
      <c r="M136" s="228">
        <v>8</v>
      </c>
      <c r="N136" s="228">
        <v>2</v>
      </c>
      <c r="O136" s="228" t="s">
        <v>2068</v>
      </c>
      <c r="P136" s="229">
        <v>2056.1799999999998</v>
      </c>
    </row>
    <row r="137" spans="1:16" ht="15.75" customHeight="1">
      <c r="A137" s="228">
        <v>4567273</v>
      </c>
      <c r="B137" s="228">
        <v>605.08000000000004</v>
      </c>
      <c r="C137" s="228">
        <v>605.08000000000004</v>
      </c>
      <c r="D137" s="229">
        <v>120.86</v>
      </c>
      <c r="E137" s="229">
        <v>120.86</v>
      </c>
      <c r="F137" s="229">
        <v>120.86</v>
      </c>
      <c r="G137" s="229">
        <v>120.86</v>
      </c>
      <c r="H137" s="229">
        <v>120.86</v>
      </c>
      <c r="I137" s="229">
        <v>0</v>
      </c>
      <c r="J137" s="229">
        <v>120.86</v>
      </c>
      <c r="K137" s="229">
        <v>120.86</v>
      </c>
      <c r="L137" s="228">
        <v>10</v>
      </c>
      <c r="M137" s="228">
        <v>8</v>
      </c>
      <c r="N137" s="228">
        <v>2</v>
      </c>
      <c r="O137" s="228" t="s">
        <v>2068</v>
      </c>
      <c r="P137" s="229">
        <v>2056.1799999999998</v>
      </c>
    </row>
    <row r="138" spans="1:16" ht="15.75" customHeight="1">
      <c r="A138" s="228">
        <v>4727288</v>
      </c>
      <c r="B138" s="228">
        <v>605.08000000000004</v>
      </c>
      <c r="C138" s="228">
        <v>605.08000000000004</v>
      </c>
      <c r="D138" s="229">
        <v>120.86</v>
      </c>
      <c r="E138" s="229">
        <v>120.86</v>
      </c>
      <c r="F138" s="229">
        <v>120.86</v>
      </c>
      <c r="G138" s="229">
        <v>120.86</v>
      </c>
      <c r="H138" s="229">
        <v>120.86</v>
      </c>
      <c r="I138" s="229">
        <v>0</v>
      </c>
      <c r="J138" s="229">
        <v>120.86</v>
      </c>
      <c r="K138" s="229">
        <v>120.86</v>
      </c>
      <c r="L138" s="228">
        <v>10</v>
      </c>
      <c r="M138" s="228">
        <v>8</v>
      </c>
      <c r="N138" s="228">
        <v>2</v>
      </c>
      <c r="O138" s="228" t="s">
        <v>2068</v>
      </c>
      <c r="P138" s="229">
        <v>2056.1799999999998</v>
      </c>
    </row>
    <row r="139" spans="1:16" ht="15.75" customHeight="1">
      <c r="A139" s="228">
        <v>4798618</v>
      </c>
      <c r="B139" s="228">
        <v>605.08000000000004</v>
      </c>
      <c r="C139" s="228">
        <v>605.08000000000004</v>
      </c>
      <c r="D139" s="229">
        <v>120.86</v>
      </c>
      <c r="E139" s="229">
        <v>120.86</v>
      </c>
      <c r="F139" s="229">
        <v>120.86</v>
      </c>
      <c r="G139" s="229">
        <v>120.86</v>
      </c>
      <c r="H139" s="229">
        <v>120.86</v>
      </c>
      <c r="I139" s="229">
        <v>0</v>
      </c>
      <c r="J139" s="229">
        <v>120.86</v>
      </c>
      <c r="K139" s="229">
        <v>120.86</v>
      </c>
      <c r="L139" s="228">
        <v>10</v>
      </c>
      <c r="M139" s="228">
        <v>8</v>
      </c>
      <c r="N139" s="228">
        <v>2</v>
      </c>
      <c r="O139" s="228" t="s">
        <v>2068</v>
      </c>
      <c r="P139" s="229">
        <v>2056.1799999999998</v>
      </c>
    </row>
    <row r="140" spans="1:16" ht="15.75" customHeight="1">
      <c r="A140" s="228">
        <v>4818059</v>
      </c>
      <c r="B140" s="228">
        <v>605.08000000000004</v>
      </c>
      <c r="C140" s="228">
        <v>605.08000000000004</v>
      </c>
      <c r="D140" s="229">
        <v>120.86</v>
      </c>
      <c r="E140" s="229">
        <v>120.86</v>
      </c>
      <c r="F140" s="229">
        <v>120.86</v>
      </c>
      <c r="G140" s="229">
        <v>120.86</v>
      </c>
      <c r="H140" s="229">
        <v>120.86</v>
      </c>
      <c r="I140" s="229">
        <v>0</v>
      </c>
      <c r="J140" s="229">
        <v>120.86</v>
      </c>
      <c r="K140" s="229">
        <v>120.86</v>
      </c>
      <c r="L140" s="228">
        <v>10</v>
      </c>
      <c r="M140" s="228">
        <v>8</v>
      </c>
      <c r="N140" s="228">
        <v>2</v>
      </c>
      <c r="O140" s="228" t="s">
        <v>2068</v>
      </c>
      <c r="P140" s="229">
        <v>2056.1799999999998</v>
      </c>
    </row>
    <row r="141" spans="1:16" ht="15.75" customHeight="1">
      <c r="A141" s="228">
        <v>4900114</v>
      </c>
      <c r="B141" s="228">
        <v>605.08000000000004</v>
      </c>
      <c r="C141" s="228">
        <v>605.08000000000004</v>
      </c>
      <c r="D141" s="229">
        <v>120.86</v>
      </c>
      <c r="E141" s="229">
        <v>120.86</v>
      </c>
      <c r="F141" s="229">
        <v>120.86</v>
      </c>
      <c r="G141" s="229">
        <v>120.86</v>
      </c>
      <c r="H141" s="229">
        <v>120.86</v>
      </c>
      <c r="I141" s="229">
        <v>0</v>
      </c>
      <c r="J141" s="229">
        <v>120.86</v>
      </c>
      <c r="K141" s="229">
        <v>120.86</v>
      </c>
      <c r="L141" s="228">
        <v>10</v>
      </c>
      <c r="M141" s="228">
        <v>8</v>
      </c>
      <c r="N141" s="228">
        <v>2</v>
      </c>
      <c r="O141" s="228" t="s">
        <v>2068</v>
      </c>
      <c r="P141" s="229">
        <v>2056.1799999999998</v>
      </c>
    </row>
    <row r="142" spans="1:16" ht="15.75" customHeight="1">
      <c r="A142" s="228">
        <v>4924870</v>
      </c>
      <c r="B142" s="228">
        <v>605.08000000000004</v>
      </c>
      <c r="C142" s="228">
        <v>605.08000000000004</v>
      </c>
      <c r="D142" s="229">
        <v>120.86</v>
      </c>
      <c r="E142" s="229">
        <v>120.86</v>
      </c>
      <c r="F142" s="229">
        <v>120.86</v>
      </c>
      <c r="G142" s="229">
        <v>120.86</v>
      </c>
      <c r="H142" s="229">
        <v>120.86</v>
      </c>
      <c r="I142" s="229">
        <v>0</v>
      </c>
      <c r="J142" s="229">
        <v>120.86</v>
      </c>
      <c r="K142" s="229">
        <v>120.86</v>
      </c>
      <c r="L142" s="228">
        <v>10</v>
      </c>
      <c r="M142" s="228">
        <v>8</v>
      </c>
      <c r="N142" s="228">
        <v>2</v>
      </c>
      <c r="O142" s="228" t="s">
        <v>2068</v>
      </c>
      <c r="P142" s="229">
        <v>2056.1799999999998</v>
      </c>
    </row>
    <row r="143" spans="1:16" ht="15.75" customHeight="1">
      <c r="A143" s="228">
        <v>5129304</v>
      </c>
      <c r="B143" s="228">
        <v>605.08000000000004</v>
      </c>
      <c r="C143" s="228">
        <v>605.08000000000004</v>
      </c>
      <c r="D143" s="229">
        <v>120.86</v>
      </c>
      <c r="E143" s="229">
        <v>120.86</v>
      </c>
      <c r="F143" s="229">
        <v>120.86</v>
      </c>
      <c r="G143" s="229">
        <v>120.86</v>
      </c>
      <c r="H143" s="229">
        <v>120.86</v>
      </c>
      <c r="I143" s="229">
        <v>0</v>
      </c>
      <c r="J143" s="229">
        <v>120.86</v>
      </c>
      <c r="K143" s="229">
        <v>120.86</v>
      </c>
      <c r="L143" s="228">
        <v>10</v>
      </c>
      <c r="M143" s="228">
        <v>8</v>
      </c>
      <c r="N143" s="228">
        <v>2</v>
      </c>
      <c r="O143" s="228" t="s">
        <v>2068</v>
      </c>
      <c r="P143" s="229">
        <v>2056.1799999999998</v>
      </c>
    </row>
    <row r="144" spans="1:16" ht="15.75" customHeight="1">
      <c r="A144" s="228">
        <v>5130617</v>
      </c>
      <c r="B144" s="228">
        <v>605.08000000000004</v>
      </c>
      <c r="C144" s="228">
        <v>605.08000000000004</v>
      </c>
      <c r="D144" s="229">
        <v>120.86</v>
      </c>
      <c r="E144" s="229">
        <v>120.86</v>
      </c>
      <c r="F144" s="229">
        <v>120.86</v>
      </c>
      <c r="G144" s="229">
        <v>120.86</v>
      </c>
      <c r="H144" s="229">
        <v>120.86</v>
      </c>
      <c r="I144" s="229">
        <v>0</v>
      </c>
      <c r="J144" s="229">
        <v>120.86</v>
      </c>
      <c r="K144" s="229">
        <v>120.86</v>
      </c>
      <c r="L144" s="228">
        <v>10</v>
      </c>
      <c r="M144" s="228">
        <v>8</v>
      </c>
      <c r="N144" s="228">
        <v>2</v>
      </c>
      <c r="O144" s="228" t="s">
        <v>2068</v>
      </c>
      <c r="P144" s="229">
        <v>2056.1799999999998</v>
      </c>
    </row>
    <row r="145" spans="1:16" ht="15.75" customHeight="1">
      <c r="A145" s="228">
        <v>5178815</v>
      </c>
      <c r="B145" s="228">
        <v>605.08000000000004</v>
      </c>
      <c r="C145" s="228">
        <v>605.08000000000004</v>
      </c>
      <c r="D145" s="229">
        <v>120.86</v>
      </c>
      <c r="E145" s="229">
        <v>120.86</v>
      </c>
      <c r="F145" s="229">
        <v>120.86</v>
      </c>
      <c r="G145" s="229">
        <v>120.86</v>
      </c>
      <c r="H145" s="229">
        <v>120.86</v>
      </c>
      <c r="I145" s="229">
        <v>0</v>
      </c>
      <c r="J145" s="229">
        <v>120.86</v>
      </c>
      <c r="K145" s="229">
        <v>120.86</v>
      </c>
      <c r="L145" s="228">
        <v>10</v>
      </c>
      <c r="M145" s="228">
        <v>8</v>
      </c>
      <c r="N145" s="228">
        <v>2</v>
      </c>
      <c r="O145" s="228" t="s">
        <v>2068</v>
      </c>
      <c r="P145" s="229">
        <v>2056.1799999999998</v>
      </c>
    </row>
    <row r="146" spans="1:16" ht="15.75" customHeight="1">
      <c r="A146" s="228">
        <v>5179821</v>
      </c>
      <c r="B146" s="228">
        <v>605.08000000000004</v>
      </c>
      <c r="C146" s="228">
        <v>605.08000000000004</v>
      </c>
      <c r="D146" s="229">
        <v>120.86</v>
      </c>
      <c r="E146" s="229">
        <v>120.86</v>
      </c>
      <c r="F146" s="229">
        <v>120.86</v>
      </c>
      <c r="G146" s="229">
        <v>120.86</v>
      </c>
      <c r="H146" s="229">
        <v>120.86</v>
      </c>
      <c r="I146" s="229">
        <v>0</v>
      </c>
      <c r="J146" s="229">
        <v>120.86</v>
      </c>
      <c r="K146" s="229">
        <v>120.86</v>
      </c>
      <c r="L146" s="228">
        <v>10</v>
      </c>
      <c r="M146" s="228">
        <v>8</v>
      </c>
      <c r="N146" s="228">
        <v>2</v>
      </c>
      <c r="O146" s="228" t="s">
        <v>2068</v>
      </c>
      <c r="P146" s="229">
        <v>2056.1799999999998</v>
      </c>
    </row>
    <row r="147" spans="1:16" ht="15.75" customHeight="1">
      <c r="A147" s="228">
        <v>5225912</v>
      </c>
      <c r="B147" s="228">
        <v>605.08000000000004</v>
      </c>
      <c r="C147" s="228">
        <v>605.08000000000004</v>
      </c>
      <c r="D147" s="229">
        <v>120.86</v>
      </c>
      <c r="E147" s="229">
        <v>120.86</v>
      </c>
      <c r="F147" s="229">
        <v>120.86</v>
      </c>
      <c r="G147" s="229">
        <v>120.86</v>
      </c>
      <c r="H147" s="229">
        <v>120.86</v>
      </c>
      <c r="I147" s="229">
        <v>0</v>
      </c>
      <c r="J147" s="229">
        <v>120.86</v>
      </c>
      <c r="K147" s="229">
        <v>120.86</v>
      </c>
      <c r="L147" s="228">
        <v>10</v>
      </c>
      <c r="M147" s="228">
        <v>8</v>
      </c>
      <c r="N147" s="228">
        <v>2</v>
      </c>
      <c r="O147" s="228" t="s">
        <v>2068</v>
      </c>
      <c r="P147" s="229">
        <v>2056.1799999999998</v>
      </c>
    </row>
    <row r="148" spans="1:16" ht="15.75" customHeight="1">
      <c r="A148" s="228">
        <v>5239702</v>
      </c>
      <c r="B148" s="228">
        <v>605.08000000000004</v>
      </c>
      <c r="C148" s="228">
        <v>605.08000000000004</v>
      </c>
      <c r="D148" s="229">
        <v>120.86</v>
      </c>
      <c r="E148" s="229">
        <v>120.86</v>
      </c>
      <c r="F148" s="229">
        <v>120.86</v>
      </c>
      <c r="G148" s="229">
        <v>120.86</v>
      </c>
      <c r="H148" s="229">
        <v>120.86</v>
      </c>
      <c r="I148" s="229">
        <v>0</v>
      </c>
      <c r="J148" s="229">
        <v>120.86</v>
      </c>
      <c r="K148" s="229">
        <v>120.86</v>
      </c>
      <c r="L148" s="228">
        <v>10</v>
      </c>
      <c r="M148" s="228">
        <v>8</v>
      </c>
      <c r="N148" s="228">
        <v>2</v>
      </c>
      <c r="O148" s="228" t="s">
        <v>2068</v>
      </c>
      <c r="P148" s="229">
        <v>2056.1799999999998</v>
      </c>
    </row>
    <row r="149" spans="1:16" ht="15.75" customHeight="1">
      <c r="A149" s="228">
        <v>5494667</v>
      </c>
      <c r="B149" s="228">
        <v>605.08000000000004</v>
      </c>
      <c r="C149" s="228">
        <v>605.08000000000004</v>
      </c>
      <c r="D149" s="229">
        <v>120.86</v>
      </c>
      <c r="E149" s="229">
        <v>120.86</v>
      </c>
      <c r="F149" s="229">
        <v>120.86</v>
      </c>
      <c r="G149" s="229">
        <v>120.86</v>
      </c>
      <c r="H149" s="229">
        <v>120.86</v>
      </c>
      <c r="I149" s="229">
        <v>0</v>
      </c>
      <c r="J149" s="229">
        <v>120.86</v>
      </c>
      <c r="K149" s="229">
        <v>120.86</v>
      </c>
      <c r="L149" s="228">
        <v>10</v>
      </c>
      <c r="M149" s="228">
        <v>8</v>
      </c>
      <c r="N149" s="228">
        <v>2</v>
      </c>
      <c r="O149" s="228" t="s">
        <v>2068</v>
      </c>
      <c r="P149" s="229">
        <v>2056.1799999999998</v>
      </c>
    </row>
    <row r="150" spans="1:16" ht="15.75" customHeight="1">
      <c r="A150" s="228">
        <v>5598372</v>
      </c>
      <c r="B150" s="228">
        <v>605.08000000000004</v>
      </c>
      <c r="C150" s="228">
        <v>605.08000000000004</v>
      </c>
      <c r="D150" s="229">
        <v>120.86</v>
      </c>
      <c r="E150" s="229">
        <v>120.86</v>
      </c>
      <c r="F150" s="229">
        <v>120.86</v>
      </c>
      <c r="G150" s="229">
        <v>120.86</v>
      </c>
      <c r="H150" s="229">
        <v>120.86</v>
      </c>
      <c r="I150" s="229">
        <v>0</v>
      </c>
      <c r="J150" s="229">
        <v>120.86</v>
      </c>
      <c r="K150" s="229">
        <v>120.86</v>
      </c>
      <c r="L150" s="228">
        <v>10</v>
      </c>
      <c r="M150" s="228">
        <v>8</v>
      </c>
      <c r="N150" s="228">
        <v>2</v>
      </c>
      <c r="O150" s="228" t="s">
        <v>2068</v>
      </c>
      <c r="P150" s="229">
        <v>2056.1799999999998</v>
      </c>
    </row>
    <row r="151" spans="1:16" ht="15.75" customHeight="1">
      <c r="A151" s="228">
        <v>5623840</v>
      </c>
      <c r="B151" s="228">
        <v>605.08000000000004</v>
      </c>
      <c r="C151" s="228">
        <v>605.08000000000004</v>
      </c>
      <c r="D151" s="229">
        <v>120.86</v>
      </c>
      <c r="E151" s="229">
        <v>120.86</v>
      </c>
      <c r="F151" s="229">
        <v>120.86</v>
      </c>
      <c r="G151" s="229">
        <v>120.86</v>
      </c>
      <c r="H151" s="229">
        <v>120.86</v>
      </c>
      <c r="I151" s="229">
        <v>0</v>
      </c>
      <c r="J151" s="229">
        <v>120.86</v>
      </c>
      <c r="K151" s="229">
        <v>120.86</v>
      </c>
      <c r="L151" s="228">
        <v>10</v>
      </c>
      <c r="M151" s="228">
        <v>8</v>
      </c>
      <c r="N151" s="228">
        <v>2</v>
      </c>
      <c r="O151" s="228" t="s">
        <v>2068</v>
      </c>
      <c r="P151" s="229">
        <v>2056.1799999999998</v>
      </c>
    </row>
    <row r="152" spans="1:16" ht="15.75" customHeight="1">
      <c r="A152" s="228">
        <v>5949781</v>
      </c>
      <c r="B152" s="228">
        <v>605.08000000000004</v>
      </c>
      <c r="C152" s="228">
        <v>605.08000000000004</v>
      </c>
      <c r="D152" s="229">
        <v>120.86</v>
      </c>
      <c r="E152" s="229">
        <v>120.86</v>
      </c>
      <c r="F152" s="229">
        <v>120.86</v>
      </c>
      <c r="G152" s="229">
        <v>120.86</v>
      </c>
      <c r="H152" s="229">
        <v>120.86</v>
      </c>
      <c r="I152" s="229">
        <v>0</v>
      </c>
      <c r="J152" s="229">
        <v>120.86</v>
      </c>
      <c r="K152" s="229">
        <v>120.86</v>
      </c>
      <c r="L152" s="228">
        <v>10</v>
      </c>
      <c r="M152" s="228">
        <v>8</v>
      </c>
      <c r="N152" s="228">
        <v>2</v>
      </c>
      <c r="O152" s="228" t="s">
        <v>2068</v>
      </c>
      <c r="P152" s="229">
        <v>2056.1799999999998</v>
      </c>
    </row>
    <row r="153" spans="1:16" ht="15.75" customHeight="1">
      <c r="A153" s="228">
        <v>6013994</v>
      </c>
      <c r="B153" s="228">
        <v>605.08000000000004</v>
      </c>
      <c r="C153" s="228">
        <v>605.08000000000004</v>
      </c>
      <c r="D153" s="229">
        <v>120.86</v>
      </c>
      <c r="E153" s="229">
        <v>120.86</v>
      </c>
      <c r="F153" s="229">
        <v>120.86</v>
      </c>
      <c r="G153" s="229">
        <v>120.86</v>
      </c>
      <c r="H153" s="229">
        <v>120.86</v>
      </c>
      <c r="I153" s="229">
        <v>0</v>
      </c>
      <c r="J153" s="229">
        <v>120.86</v>
      </c>
      <c r="K153" s="229">
        <v>120.86</v>
      </c>
      <c r="L153" s="228">
        <v>10</v>
      </c>
      <c r="M153" s="228">
        <v>8</v>
      </c>
      <c r="N153" s="228">
        <v>2</v>
      </c>
      <c r="O153" s="228" t="s">
        <v>2068</v>
      </c>
      <c r="P153" s="229">
        <v>2056.1799999999998</v>
      </c>
    </row>
    <row r="154" spans="1:16" ht="15.75" customHeight="1">
      <c r="A154" s="228">
        <v>6066971</v>
      </c>
      <c r="B154" s="228">
        <v>605.08000000000004</v>
      </c>
      <c r="C154" s="228">
        <v>605.08000000000004</v>
      </c>
      <c r="D154" s="229">
        <v>120.86</v>
      </c>
      <c r="E154" s="229">
        <v>120.86</v>
      </c>
      <c r="F154" s="229">
        <v>120.86</v>
      </c>
      <c r="G154" s="229">
        <v>120.86</v>
      </c>
      <c r="H154" s="229">
        <v>120.86</v>
      </c>
      <c r="I154" s="229">
        <v>0</v>
      </c>
      <c r="J154" s="229">
        <v>120.86</v>
      </c>
      <c r="K154" s="229">
        <v>120.86</v>
      </c>
      <c r="L154" s="228">
        <v>10</v>
      </c>
      <c r="M154" s="228">
        <v>8</v>
      </c>
      <c r="N154" s="228">
        <v>2</v>
      </c>
      <c r="O154" s="228" t="s">
        <v>2068</v>
      </c>
      <c r="P154" s="229">
        <v>2056.1799999999998</v>
      </c>
    </row>
    <row r="155" spans="1:16" ht="15.75" customHeight="1">
      <c r="A155" s="228">
        <v>6082569</v>
      </c>
      <c r="B155" s="228">
        <v>605.08000000000004</v>
      </c>
      <c r="C155" s="228">
        <v>605.08000000000004</v>
      </c>
      <c r="D155" s="229">
        <v>120.86</v>
      </c>
      <c r="E155" s="229">
        <v>120.86</v>
      </c>
      <c r="F155" s="229">
        <v>120.86</v>
      </c>
      <c r="G155" s="229">
        <v>120.86</v>
      </c>
      <c r="H155" s="229">
        <v>120.86</v>
      </c>
      <c r="I155" s="229">
        <v>0</v>
      </c>
      <c r="J155" s="229">
        <v>120.86</v>
      </c>
      <c r="K155" s="229">
        <v>120.86</v>
      </c>
      <c r="L155" s="228">
        <v>10</v>
      </c>
      <c r="M155" s="228">
        <v>8</v>
      </c>
      <c r="N155" s="228">
        <v>2</v>
      </c>
      <c r="O155" s="228" t="s">
        <v>2068</v>
      </c>
      <c r="P155" s="229">
        <v>2056.1799999999998</v>
      </c>
    </row>
    <row r="156" spans="1:16" ht="15.75" customHeight="1">
      <c r="A156" s="228">
        <v>6122988</v>
      </c>
      <c r="B156" s="228">
        <v>605.08000000000004</v>
      </c>
      <c r="C156" s="228">
        <v>605.08000000000004</v>
      </c>
      <c r="D156" s="229">
        <v>120.86</v>
      </c>
      <c r="E156" s="229">
        <v>120.86</v>
      </c>
      <c r="F156" s="229">
        <v>120.86</v>
      </c>
      <c r="G156" s="229">
        <v>120.86</v>
      </c>
      <c r="H156" s="229">
        <v>120.86</v>
      </c>
      <c r="I156" s="229">
        <v>0</v>
      </c>
      <c r="J156" s="229">
        <v>120.86</v>
      </c>
      <c r="K156" s="229">
        <v>120.86</v>
      </c>
      <c r="L156" s="228">
        <v>10</v>
      </c>
      <c r="M156" s="228">
        <v>8</v>
      </c>
      <c r="N156" s="228">
        <v>2</v>
      </c>
      <c r="O156" s="228" t="s">
        <v>2068</v>
      </c>
      <c r="P156" s="229">
        <v>2056.1799999999998</v>
      </c>
    </row>
    <row r="157" spans="1:16" ht="15.75" customHeight="1">
      <c r="A157" s="228">
        <v>6164234</v>
      </c>
      <c r="B157" s="228">
        <v>605.08000000000004</v>
      </c>
      <c r="C157" s="228">
        <v>605.08000000000004</v>
      </c>
      <c r="D157" s="229">
        <v>120.86</v>
      </c>
      <c r="E157" s="229">
        <v>120.86</v>
      </c>
      <c r="F157" s="229">
        <v>120.86</v>
      </c>
      <c r="G157" s="229">
        <v>120.86</v>
      </c>
      <c r="H157" s="229">
        <v>120.86</v>
      </c>
      <c r="I157" s="229">
        <v>0</v>
      </c>
      <c r="J157" s="229">
        <v>120.86</v>
      </c>
      <c r="K157" s="229">
        <v>120.86</v>
      </c>
      <c r="L157" s="228">
        <v>10</v>
      </c>
      <c r="M157" s="228">
        <v>8</v>
      </c>
      <c r="N157" s="228">
        <v>2</v>
      </c>
      <c r="O157" s="228" t="s">
        <v>2068</v>
      </c>
      <c r="P157" s="229">
        <v>2056.1799999999998</v>
      </c>
    </row>
    <row r="158" spans="1:16" ht="15.75" customHeight="1">
      <c r="A158" s="228">
        <v>6204580</v>
      </c>
      <c r="B158" s="228">
        <v>605.08000000000004</v>
      </c>
      <c r="C158" s="228">
        <v>605.08000000000004</v>
      </c>
      <c r="D158" s="229">
        <v>120.86</v>
      </c>
      <c r="E158" s="229">
        <v>120.86</v>
      </c>
      <c r="F158" s="229">
        <v>120.86</v>
      </c>
      <c r="G158" s="229">
        <v>120.86</v>
      </c>
      <c r="H158" s="229">
        <v>120.86</v>
      </c>
      <c r="I158" s="229">
        <v>0</v>
      </c>
      <c r="J158" s="229">
        <v>120.86</v>
      </c>
      <c r="K158" s="229">
        <v>120.86</v>
      </c>
      <c r="L158" s="228">
        <v>10</v>
      </c>
      <c r="M158" s="228">
        <v>8</v>
      </c>
      <c r="N158" s="228">
        <v>2</v>
      </c>
      <c r="O158" s="228" t="s">
        <v>2068</v>
      </c>
      <c r="P158" s="229">
        <v>2056.1799999999998</v>
      </c>
    </row>
    <row r="159" spans="1:16" ht="15.75" customHeight="1">
      <c r="A159" s="228">
        <v>6373460</v>
      </c>
      <c r="B159" s="228">
        <v>605.08000000000004</v>
      </c>
      <c r="C159" s="228">
        <v>605.08000000000004</v>
      </c>
      <c r="D159" s="229">
        <v>120.86</v>
      </c>
      <c r="E159" s="229">
        <v>120.86</v>
      </c>
      <c r="F159" s="229">
        <v>120.86</v>
      </c>
      <c r="G159" s="229">
        <v>120.86</v>
      </c>
      <c r="H159" s="229">
        <v>120.86</v>
      </c>
      <c r="I159" s="229">
        <v>0</v>
      </c>
      <c r="J159" s="229">
        <v>120.86</v>
      </c>
      <c r="K159" s="229">
        <v>120.86</v>
      </c>
      <c r="L159" s="228">
        <v>10</v>
      </c>
      <c r="M159" s="228">
        <v>8</v>
      </c>
      <c r="N159" s="228">
        <v>2</v>
      </c>
      <c r="O159" s="228" t="s">
        <v>2068</v>
      </c>
      <c r="P159" s="229">
        <v>2056.1799999999998</v>
      </c>
    </row>
    <row r="160" spans="1:16" ht="15.75" customHeight="1">
      <c r="A160" s="228">
        <v>6442845</v>
      </c>
      <c r="B160" s="228">
        <v>605.08000000000004</v>
      </c>
      <c r="C160" s="228">
        <v>605.08000000000004</v>
      </c>
      <c r="D160" s="229">
        <v>120.86</v>
      </c>
      <c r="E160" s="229">
        <v>120.86</v>
      </c>
      <c r="F160" s="229">
        <v>120.86</v>
      </c>
      <c r="G160" s="229">
        <v>120.86</v>
      </c>
      <c r="H160" s="229">
        <v>120.86</v>
      </c>
      <c r="I160" s="229">
        <v>0</v>
      </c>
      <c r="J160" s="229">
        <v>120.86</v>
      </c>
      <c r="K160" s="229">
        <v>120.86</v>
      </c>
      <c r="L160" s="228">
        <v>10</v>
      </c>
      <c r="M160" s="228">
        <v>8</v>
      </c>
      <c r="N160" s="228">
        <v>2</v>
      </c>
      <c r="O160" s="228" t="s">
        <v>2068</v>
      </c>
      <c r="P160" s="229">
        <v>2056.1799999999998</v>
      </c>
    </row>
    <row r="161" spans="1:16" ht="15.75" customHeight="1">
      <c r="A161" s="228">
        <v>6489740</v>
      </c>
      <c r="B161" s="228">
        <v>605.08000000000004</v>
      </c>
      <c r="C161" s="228">
        <v>605.08000000000004</v>
      </c>
      <c r="D161" s="229">
        <v>120.86</v>
      </c>
      <c r="E161" s="229">
        <v>120.86</v>
      </c>
      <c r="F161" s="229">
        <v>120.86</v>
      </c>
      <c r="G161" s="229">
        <v>120.86</v>
      </c>
      <c r="H161" s="229">
        <v>120.86</v>
      </c>
      <c r="I161" s="229">
        <v>0</v>
      </c>
      <c r="J161" s="229">
        <v>120.86</v>
      </c>
      <c r="K161" s="229">
        <v>120.86</v>
      </c>
      <c r="L161" s="228">
        <v>10</v>
      </c>
      <c r="M161" s="228">
        <v>8</v>
      </c>
      <c r="N161" s="228">
        <v>2</v>
      </c>
      <c r="O161" s="228" t="s">
        <v>2068</v>
      </c>
      <c r="P161" s="229">
        <v>2056.1799999999998</v>
      </c>
    </row>
    <row r="162" spans="1:16" ht="15.75" customHeight="1">
      <c r="A162" s="228">
        <v>6600681</v>
      </c>
      <c r="B162" s="228">
        <v>605.08000000000004</v>
      </c>
      <c r="C162" s="228">
        <v>605.08000000000004</v>
      </c>
      <c r="D162" s="229">
        <v>120.86</v>
      </c>
      <c r="E162" s="229">
        <v>120.86</v>
      </c>
      <c r="F162" s="229">
        <v>120.86</v>
      </c>
      <c r="G162" s="229">
        <v>120.86</v>
      </c>
      <c r="H162" s="229">
        <v>120.86</v>
      </c>
      <c r="I162" s="229">
        <v>0</v>
      </c>
      <c r="J162" s="229">
        <v>120.86</v>
      </c>
      <c r="K162" s="229">
        <v>120.86</v>
      </c>
      <c r="L162" s="228">
        <v>10</v>
      </c>
      <c r="M162" s="228">
        <v>8</v>
      </c>
      <c r="N162" s="228">
        <v>2</v>
      </c>
      <c r="O162" s="228" t="s">
        <v>2068</v>
      </c>
      <c r="P162" s="229">
        <v>2056.1799999999998</v>
      </c>
    </row>
    <row r="163" spans="1:16" ht="15.75" customHeight="1">
      <c r="A163" s="228">
        <v>6636390</v>
      </c>
      <c r="B163" s="228">
        <v>605.08000000000004</v>
      </c>
      <c r="C163" s="228">
        <v>605.08000000000004</v>
      </c>
      <c r="D163" s="229">
        <v>120.86</v>
      </c>
      <c r="E163" s="229">
        <v>120.86</v>
      </c>
      <c r="F163" s="229">
        <v>120.86</v>
      </c>
      <c r="G163" s="229">
        <v>120.86</v>
      </c>
      <c r="H163" s="229">
        <v>120.86</v>
      </c>
      <c r="I163" s="229">
        <v>0</v>
      </c>
      <c r="J163" s="229">
        <v>120.86</v>
      </c>
      <c r="K163" s="229">
        <v>120.86</v>
      </c>
      <c r="L163" s="228">
        <v>10</v>
      </c>
      <c r="M163" s="228">
        <v>8</v>
      </c>
      <c r="N163" s="228">
        <v>2</v>
      </c>
      <c r="O163" s="228" t="s">
        <v>2068</v>
      </c>
      <c r="P163" s="229">
        <v>2056.1799999999998</v>
      </c>
    </row>
    <row r="164" spans="1:16" ht="15.75" customHeight="1">
      <c r="A164" s="228">
        <v>6636420</v>
      </c>
      <c r="B164" s="228">
        <v>605.08000000000004</v>
      </c>
      <c r="C164" s="228">
        <v>605.08000000000004</v>
      </c>
      <c r="D164" s="229">
        <v>120.86</v>
      </c>
      <c r="E164" s="229">
        <v>120.86</v>
      </c>
      <c r="F164" s="229">
        <v>120.86</v>
      </c>
      <c r="G164" s="229">
        <v>120.86</v>
      </c>
      <c r="H164" s="229">
        <v>120.86</v>
      </c>
      <c r="I164" s="229">
        <v>0</v>
      </c>
      <c r="J164" s="229">
        <v>120.86</v>
      </c>
      <c r="K164" s="229">
        <v>120.86</v>
      </c>
      <c r="L164" s="228">
        <v>10</v>
      </c>
      <c r="M164" s="228">
        <v>8</v>
      </c>
      <c r="N164" s="228">
        <v>2</v>
      </c>
      <c r="O164" s="228" t="s">
        <v>2068</v>
      </c>
      <c r="P164" s="229">
        <v>2056.1799999999998</v>
      </c>
    </row>
    <row r="165" spans="1:16" ht="15.75" customHeight="1">
      <c r="A165" s="228">
        <v>6767870</v>
      </c>
      <c r="B165" s="228">
        <v>605.08000000000004</v>
      </c>
      <c r="C165" s="228">
        <v>605.08000000000004</v>
      </c>
      <c r="D165" s="229">
        <v>120.86</v>
      </c>
      <c r="E165" s="229">
        <v>120.86</v>
      </c>
      <c r="F165" s="229">
        <v>120.86</v>
      </c>
      <c r="G165" s="229">
        <v>120.86</v>
      </c>
      <c r="H165" s="229">
        <v>120.86</v>
      </c>
      <c r="I165" s="229">
        <v>0</v>
      </c>
      <c r="J165" s="229">
        <v>120.86</v>
      </c>
      <c r="K165" s="229">
        <v>120.86</v>
      </c>
      <c r="L165" s="228">
        <v>10</v>
      </c>
      <c r="M165" s="228">
        <v>8</v>
      </c>
      <c r="N165" s="228">
        <v>2</v>
      </c>
      <c r="O165" s="228" t="s">
        <v>2068</v>
      </c>
      <c r="P165" s="229">
        <v>2056.1799999999998</v>
      </c>
    </row>
    <row r="166" spans="1:16" ht="15.75" customHeight="1">
      <c r="A166" s="228">
        <v>6784634</v>
      </c>
      <c r="B166" s="228">
        <v>605.08000000000004</v>
      </c>
      <c r="C166" s="228">
        <v>605.08000000000004</v>
      </c>
      <c r="D166" s="229">
        <v>120.86</v>
      </c>
      <c r="E166" s="229">
        <v>120.86</v>
      </c>
      <c r="F166" s="229">
        <v>120.86</v>
      </c>
      <c r="G166" s="229">
        <v>120.86</v>
      </c>
      <c r="H166" s="229">
        <v>120.86</v>
      </c>
      <c r="I166" s="229">
        <v>0</v>
      </c>
      <c r="J166" s="229">
        <v>120.86</v>
      </c>
      <c r="K166" s="229">
        <v>120.86</v>
      </c>
      <c r="L166" s="228">
        <v>10</v>
      </c>
      <c r="M166" s="228">
        <v>8</v>
      </c>
      <c r="N166" s="228">
        <v>2</v>
      </c>
      <c r="O166" s="228" t="s">
        <v>2068</v>
      </c>
      <c r="P166" s="229">
        <v>2056.1799999999998</v>
      </c>
    </row>
    <row r="167" spans="1:16" ht="15.75" customHeight="1">
      <c r="A167" s="228">
        <v>6844133</v>
      </c>
      <c r="B167" s="228">
        <v>605.08000000000004</v>
      </c>
      <c r="C167" s="228">
        <v>605.08000000000004</v>
      </c>
      <c r="D167" s="229">
        <v>120.86</v>
      </c>
      <c r="E167" s="229">
        <v>120.86</v>
      </c>
      <c r="F167" s="229">
        <v>120.86</v>
      </c>
      <c r="G167" s="229">
        <v>120.86</v>
      </c>
      <c r="H167" s="229">
        <v>120.86</v>
      </c>
      <c r="I167" s="229">
        <v>0</v>
      </c>
      <c r="J167" s="229">
        <v>120.86</v>
      </c>
      <c r="K167" s="229">
        <v>120.86</v>
      </c>
      <c r="L167" s="228">
        <v>10</v>
      </c>
      <c r="M167" s="228">
        <v>8</v>
      </c>
      <c r="N167" s="228">
        <v>2</v>
      </c>
      <c r="O167" s="228" t="s">
        <v>2068</v>
      </c>
      <c r="P167" s="229">
        <v>2056.1799999999998</v>
      </c>
    </row>
    <row r="168" spans="1:16" ht="15.75" customHeight="1">
      <c r="A168" s="228">
        <v>6910748</v>
      </c>
      <c r="B168" s="228">
        <v>605.08000000000004</v>
      </c>
      <c r="C168" s="228">
        <v>605.08000000000004</v>
      </c>
      <c r="D168" s="229">
        <v>120.86</v>
      </c>
      <c r="E168" s="229">
        <v>120.86</v>
      </c>
      <c r="F168" s="229">
        <v>120.86</v>
      </c>
      <c r="G168" s="229">
        <v>120.86</v>
      </c>
      <c r="H168" s="229">
        <v>120.86</v>
      </c>
      <c r="I168" s="229">
        <v>0</v>
      </c>
      <c r="J168" s="229">
        <v>120.86</v>
      </c>
      <c r="K168" s="229">
        <v>120.86</v>
      </c>
      <c r="L168" s="228">
        <v>10</v>
      </c>
      <c r="M168" s="228">
        <v>8</v>
      </c>
      <c r="N168" s="228">
        <v>2</v>
      </c>
      <c r="O168" s="228" t="s">
        <v>2068</v>
      </c>
      <c r="P168" s="229">
        <v>2056.1799999999998</v>
      </c>
    </row>
    <row r="169" spans="1:16" ht="15.75" customHeight="1">
      <c r="A169" s="228">
        <v>6915090</v>
      </c>
      <c r="B169" s="228">
        <v>605.08000000000004</v>
      </c>
      <c r="C169" s="228">
        <v>605.08000000000004</v>
      </c>
      <c r="D169" s="229">
        <v>120.86</v>
      </c>
      <c r="E169" s="229">
        <v>120.86</v>
      </c>
      <c r="F169" s="229">
        <v>120.86</v>
      </c>
      <c r="G169" s="229">
        <v>120.86</v>
      </c>
      <c r="H169" s="229">
        <v>120.86</v>
      </c>
      <c r="I169" s="229">
        <v>0</v>
      </c>
      <c r="J169" s="229">
        <v>120.86</v>
      </c>
      <c r="K169" s="229">
        <v>120.86</v>
      </c>
      <c r="L169" s="228">
        <v>10</v>
      </c>
      <c r="M169" s="228">
        <v>8</v>
      </c>
      <c r="N169" s="228">
        <v>2</v>
      </c>
      <c r="O169" s="228" t="s">
        <v>2068</v>
      </c>
      <c r="P169" s="229">
        <v>2056.1799999999998</v>
      </c>
    </row>
    <row r="170" spans="1:16" ht="15.75" customHeight="1">
      <c r="A170" s="228">
        <v>6992002</v>
      </c>
      <c r="B170" s="228">
        <v>605.08000000000004</v>
      </c>
      <c r="C170" s="228">
        <v>605.08000000000004</v>
      </c>
      <c r="D170" s="229">
        <v>120.86</v>
      </c>
      <c r="E170" s="229">
        <v>120.86</v>
      </c>
      <c r="F170" s="229">
        <v>120.86</v>
      </c>
      <c r="G170" s="229">
        <v>120.86</v>
      </c>
      <c r="H170" s="229">
        <v>120.86</v>
      </c>
      <c r="I170" s="229">
        <v>0</v>
      </c>
      <c r="J170" s="229">
        <v>120.86</v>
      </c>
      <c r="K170" s="229">
        <v>120.86</v>
      </c>
      <c r="L170" s="228">
        <v>10</v>
      </c>
      <c r="M170" s="228">
        <v>8</v>
      </c>
      <c r="N170" s="228">
        <v>2</v>
      </c>
      <c r="O170" s="228" t="s">
        <v>2068</v>
      </c>
      <c r="P170" s="229">
        <v>2056.1799999999998</v>
      </c>
    </row>
    <row r="171" spans="1:16" ht="15.75" customHeight="1">
      <c r="A171" s="228">
        <v>7087575</v>
      </c>
      <c r="B171" s="228">
        <v>605.08000000000004</v>
      </c>
      <c r="C171" s="228">
        <v>605.08000000000004</v>
      </c>
      <c r="D171" s="229">
        <v>120.86</v>
      </c>
      <c r="E171" s="229">
        <v>120.86</v>
      </c>
      <c r="F171" s="229">
        <v>120.86</v>
      </c>
      <c r="G171" s="229">
        <v>120.86</v>
      </c>
      <c r="H171" s="229">
        <v>120.86</v>
      </c>
      <c r="I171" s="229">
        <v>0</v>
      </c>
      <c r="J171" s="229">
        <v>120.86</v>
      </c>
      <c r="K171" s="229">
        <v>120.86</v>
      </c>
      <c r="L171" s="228">
        <v>10</v>
      </c>
      <c r="M171" s="228">
        <v>8</v>
      </c>
      <c r="N171" s="228">
        <v>2</v>
      </c>
      <c r="O171" s="228" t="s">
        <v>2068</v>
      </c>
      <c r="P171" s="229">
        <v>2056.1799999999998</v>
      </c>
    </row>
    <row r="172" spans="1:16" ht="15.75" customHeight="1">
      <c r="A172" s="228">
        <v>7179076</v>
      </c>
      <c r="B172" s="228">
        <v>605.08000000000004</v>
      </c>
      <c r="C172" s="228">
        <v>605.08000000000004</v>
      </c>
      <c r="D172" s="229">
        <v>120.86</v>
      </c>
      <c r="E172" s="229">
        <v>120.86</v>
      </c>
      <c r="F172" s="229">
        <v>120.86</v>
      </c>
      <c r="G172" s="229">
        <v>120.86</v>
      </c>
      <c r="H172" s="229">
        <v>120.86</v>
      </c>
      <c r="I172" s="229">
        <v>0</v>
      </c>
      <c r="J172" s="229">
        <v>120.86</v>
      </c>
      <c r="K172" s="229">
        <v>120.86</v>
      </c>
      <c r="L172" s="228">
        <v>10</v>
      </c>
      <c r="M172" s="228">
        <v>8</v>
      </c>
      <c r="N172" s="228">
        <v>2</v>
      </c>
      <c r="O172" s="228" t="s">
        <v>2068</v>
      </c>
      <c r="P172" s="229">
        <v>2056.1799999999998</v>
      </c>
    </row>
    <row r="173" spans="1:16" ht="15.75" customHeight="1">
      <c r="A173" s="228">
        <v>7384811</v>
      </c>
      <c r="B173" s="228">
        <v>605.08000000000004</v>
      </c>
      <c r="C173" s="228">
        <v>605.08000000000004</v>
      </c>
      <c r="D173" s="229">
        <v>120.86</v>
      </c>
      <c r="E173" s="229">
        <v>120.86</v>
      </c>
      <c r="F173" s="229">
        <v>120.86</v>
      </c>
      <c r="G173" s="229">
        <v>120.86</v>
      </c>
      <c r="H173" s="229">
        <v>120.86</v>
      </c>
      <c r="I173" s="229">
        <v>0</v>
      </c>
      <c r="J173" s="229">
        <v>120.86</v>
      </c>
      <c r="K173" s="229">
        <v>120.86</v>
      </c>
      <c r="L173" s="228">
        <v>10</v>
      </c>
      <c r="M173" s="228">
        <v>8</v>
      </c>
      <c r="N173" s="228">
        <v>2</v>
      </c>
      <c r="O173" s="228" t="s">
        <v>2068</v>
      </c>
      <c r="P173" s="229">
        <v>2056.1799999999998</v>
      </c>
    </row>
    <row r="174" spans="1:16" ht="15.75" customHeight="1">
      <c r="A174" s="228">
        <v>7452081</v>
      </c>
      <c r="B174" s="228">
        <v>605.08000000000004</v>
      </c>
      <c r="C174" s="228">
        <v>605.08000000000004</v>
      </c>
      <c r="D174" s="229">
        <v>120.86</v>
      </c>
      <c r="E174" s="229">
        <v>120.86</v>
      </c>
      <c r="F174" s="229">
        <v>120.86</v>
      </c>
      <c r="G174" s="229">
        <v>120.86</v>
      </c>
      <c r="H174" s="229">
        <v>120.86</v>
      </c>
      <c r="I174" s="229">
        <v>0</v>
      </c>
      <c r="J174" s="229">
        <v>120.86</v>
      </c>
      <c r="K174" s="229">
        <v>120.86</v>
      </c>
      <c r="L174" s="228">
        <v>10</v>
      </c>
      <c r="M174" s="228">
        <v>8</v>
      </c>
      <c r="N174" s="228">
        <v>2</v>
      </c>
      <c r="O174" s="228" t="s">
        <v>2068</v>
      </c>
      <c r="P174" s="229">
        <v>2056.1799999999998</v>
      </c>
    </row>
    <row r="175" spans="1:16" ht="15.75" customHeight="1">
      <c r="A175" s="228">
        <v>7556188</v>
      </c>
      <c r="B175" s="228">
        <v>605.08000000000004</v>
      </c>
      <c r="C175" s="228">
        <v>605.08000000000004</v>
      </c>
      <c r="D175" s="229">
        <v>120.86</v>
      </c>
      <c r="E175" s="229">
        <v>120.86</v>
      </c>
      <c r="F175" s="229">
        <v>120.86</v>
      </c>
      <c r="G175" s="229">
        <v>120.86</v>
      </c>
      <c r="H175" s="229">
        <v>120.86</v>
      </c>
      <c r="I175" s="229">
        <v>0</v>
      </c>
      <c r="J175" s="229">
        <v>120.86</v>
      </c>
      <c r="K175" s="229">
        <v>120.86</v>
      </c>
      <c r="L175" s="228">
        <v>10</v>
      </c>
      <c r="M175" s="228">
        <v>8</v>
      </c>
      <c r="N175" s="228">
        <v>2</v>
      </c>
      <c r="O175" s="228" t="s">
        <v>2068</v>
      </c>
      <c r="P175" s="229">
        <v>2056.1799999999998</v>
      </c>
    </row>
    <row r="176" spans="1:16" ht="15.75" customHeight="1">
      <c r="A176" s="228">
        <v>7796364</v>
      </c>
      <c r="B176" s="228">
        <v>605.08000000000004</v>
      </c>
      <c r="C176" s="228">
        <v>605.08000000000004</v>
      </c>
      <c r="D176" s="229">
        <v>120.86</v>
      </c>
      <c r="E176" s="229">
        <v>120.86</v>
      </c>
      <c r="F176" s="229">
        <v>120.86</v>
      </c>
      <c r="G176" s="229">
        <v>120.86</v>
      </c>
      <c r="H176" s="229">
        <v>120.86</v>
      </c>
      <c r="I176" s="229">
        <v>0</v>
      </c>
      <c r="J176" s="229">
        <v>120.86</v>
      </c>
      <c r="K176" s="229">
        <v>120.86</v>
      </c>
      <c r="L176" s="228">
        <v>10</v>
      </c>
      <c r="M176" s="228">
        <v>8</v>
      </c>
      <c r="N176" s="228">
        <v>2</v>
      </c>
      <c r="O176" s="228" t="s">
        <v>2068</v>
      </c>
      <c r="P176" s="229">
        <v>2056.1799999999998</v>
      </c>
    </row>
    <row r="177" spans="1:16" ht="15.75" customHeight="1">
      <c r="A177" s="228">
        <v>7823491</v>
      </c>
      <c r="B177" s="228">
        <v>605.08000000000004</v>
      </c>
      <c r="C177" s="228">
        <v>605.08000000000004</v>
      </c>
      <c r="D177" s="229">
        <v>120.86</v>
      </c>
      <c r="E177" s="229">
        <v>120.86</v>
      </c>
      <c r="F177" s="229">
        <v>120.86</v>
      </c>
      <c r="G177" s="229">
        <v>120.86</v>
      </c>
      <c r="H177" s="229">
        <v>120.86</v>
      </c>
      <c r="I177" s="229">
        <v>0</v>
      </c>
      <c r="J177" s="229">
        <v>120.86</v>
      </c>
      <c r="K177" s="229">
        <v>120.86</v>
      </c>
      <c r="L177" s="228">
        <v>10</v>
      </c>
      <c r="M177" s="228">
        <v>8</v>
      </c>
      <c r="N177" s="228">
        <v>2</v>
      </c>
      <c r="O177" s="228" t="s">
        <v>2068</v>
      </c>
      <c r="P177" s="229">
        <v>2056.1799999999998</v>
      </c>
    </row>
    <row r="178" spans="1:16" ht="15.75" customHeight="1">
      <c r="A178" s="228">
        <v>8023227</v>
      </c>
      <c r="B178" s="228">
        <v>605.08000000000004</v>
      </c>
      <c r="C178" s="228">
        <v>605.08000000000004</v>
      </c>
      <c r="D178" s="229">
        <v>120.86</v>
      </c>
      <c r="E178" s="229">
        <v>120.86</v>
      </c>
      <c r="F178" s="229">
        <v>120.86</v>
      </c>
      <c r="G178" s="229">
        <v>120.86</v>
      </c>
      <c r="H178" s="229">
        <v>120.86</v>
      </c>
      <c r="I178" s="229">
        <v>0</v>
      </c>
      <c r="J178" s="229">
        <v>120.86</v>
      </c>
      <c r="K178" s="229">
        <v>120.86</v>
      </c>
      <c r="L178" s="228">
        <v>10</v>
      </c>
      <c r="M178" s="228">
        <v>8</v>
      </c>
      <c r="N178" s="228">
        <v>2</v>
      </c>
      <c r="O178" s="228" t="s">
        <v>2068</v>
      </c>
      <c r="P178" s="229">
        <v>2056.1799999999998</v>
      </c>
    </row>
    <row r="179" spans="1:16" ht="15.75" customHeight="1">
      <c r="A179" s="228">
        <v>8074531</v>
      </c>
      <c r="B179" s="228">
        <v>605.08000000000004</v>
      </c>
      <c r="C179" s="228">
        <v>605.08000000000004</v>
      </c>
      <c r="D179" s="229">
        <v>120.86</v>
      </c>
      <c r="E179" s="229">
        <v>120.86</v>
      </c>
      <c r="F179" s="229">
        <v>120.86</v>
      </c>
      <c r="G179" s="229">
        <v>120.86</v>
      </c>
      <c r="H179" s="229">
        <v>120.86</v>
      </c>
      <c r="I179" s="229">
        <v>0</v>
      </c>
      <c r="J179" s="229">
        <v>120.86</v>
      </c>
      <c r="K179" s="229">
        <v>120.86</v>
      </c>
      <c r="L179" s="228">
        <v>10</v>
      </c>
      <c r="M179" s="228">
        <v>8</v>
      </c>
      <c r="N179" s="228">
        <v>2</v>
      </c>
      <c r="O179" s="228" t="s">
        <v>2068</v>
      </c>
      <c r="P179" s="229">
        <v>2056.1799999999998</v>
      </c>
    </row>
    <row r="180" spans="1:16" ht="15.75" customHeight="1">
      <c r="A180" s="228">
        <v>8177065</v>
      </c>
      <c r="B180" s="228">
        <v>605.08000000000004</v>
      </c>
      <c r="C180" s="228">
        <v>605.08000000000004</v>
      </c>
      <c r="D180" s="229">
        <v>605.08000000000004</v>
      </c>
      <c r="E180" s="229">
        <v>605.08000000000004</v>
      </c>
      <c r="F180" s="229">
        <v>120.86</v>
      </c>
      <c r="G180" s="229">
        <v>120.86</v>
      </c>
      <c r="H180" s="229">
        <v>120.86</v>
      </c>
      <c r="I180" s="229">
        <v>0</v>
      </c>
      <c r="J180" s="229">
        <v>120.86</v>
      </c>
      <c r="K180" s="229">
        <v>120.86</v>
      </c>
      <c r="L180" s="228">
        <v>10</v>
      </c>
      <c r="M180" s="228">
        <v>6</v>
      </c>
      <c r="N180" s="228">
        <v>4</v>
      </c>
      <c r="O180" s="228" t="s">
        <v>2068</v>
      </c>
      <c r="P180" s="229">
        <v>3024.62</v>
      </c>
    </row>
    <row r="181" spans="1:16" ht="15.75" customHeight="1">
      <c r="A181" s="228">
        <v>8380959</v>
      </c>
      <c r="B181" s="228">
        <v>605.08000000000004</v>
      </c>
      <c r="C181" s="228">
        <v>605.08000000000004</v>
      </c>
      <c r="D181" s="229">
        <v>120.86</v>
      </c>
      <c r="E181" s="229">
        <v>120.86</v>
      </c>
      <c r="F181" s="229">
        <v>120.86</v>
      </c>
      <c r="G181" s="229">
        <v>120.86</v>
      </c>
      <c r="H181" s="229">
        <v>120.86</v>
      </c>
      <c r="I181" s="229">
        <v>0</v>
      </c>
      <c r="J181" s="229">
        <v>120.86</v>
      </c>
      <c r="K181" s="229">
        <v>120.86</v>
      </c>
      <c r="L181" s="228">
        <v>10</v>
      </c>
      <c r="M181" s="228">
        <v>8</v>
      </c>
      <c r="N181" s="228">
        <v>2</v>
      </c>
      <c r="O181" s="228" t="s">
        <v>2068</v>
      </c>
      <c r="P181" s="229">
        <v>2056.1799999999998</v>
      </c>
    </row>
    <row r="182" spans="1:16" ht="15.75" customHeight="1">
      <c r="A182" s="228">
        <v>8384587</v>
      </c>
      <c r="B182" s="228">
        <v>605.08000000000004</v>
      </c>
      <c r="C182" s="228">
        <v>605.08000000000004</v>
      </c>
      <c r="D182" s="229">
        <v>120.86</v>
      </c>
      <c r="E182" s="229">
        <v>120.86</v>
      </c>
      <c r="F182" s="229">
        <v>120.86</v>
      </c>
      <c r="G182" s="229">
        <v>120.86</v>
      </c>
      <c r="H182" s="229">
        <v>120.86</v>
      </c>
      <c r="I182" s="229">
        <v>0</v>
      </c>
      <c r="J182" s="229">
        <v>120.86</v>
      </c>
      <c r="K182" s="229">
        <v>120.86</v>
      </c>
      <c r="L182" s="228">
        <v>10</v>
      </c>
      <c r="M182" s="228">
        <v>8</v>
      </c>
      <c r="N182" s="228">
        <v>2</v>
      </c>
      <c r="O182" s="228" t="s">
        <v>2068</v>
      </c>
      <c r="P182" s="229">
        <v>2056.1799999999998</v>
      </c>
    </row>
    <row r="183" spans="1:16" ht="15.75" customHeight="1">
      <c r="A183" s="228">
        <v>8515266</v>
      </c>
      <c r="B183" s="228">
        <v>605.08000000000004</v>
      </c>
      <c r="C183" s="228">
        <v>605.08000000000004</v>
      </c>
      <c r="D183" s="229">
        <v>120.86</v>
      </c>
      <c r="E183" s="229">
        <v>120.86</v>
      </c>
      <c r="F183" s="229">
        <v>120.86</v>
      </c>
      <c r="G183" s="229">
        <v>120.86</v>
      </c>
      <c r="H183" s="229">
        <v>120.86</v>
      </c>
      <c r="I183" s="229">
        <v>0</v>
      </c>
      <c r="J183" s="229">
        <v>120.86</v>
      </c>
      <c r="K183" s="229">
        <v>120.86</v>
      </c>
      <c r="L183" s="228">
        <v>10</v>
      </c>
      <c r="M183" s="228">
        <v>8</v>
      </c>
      <c r="N183" s="228">
        <v>2</v>
      </c>
      <c r="O183" s="228" t="s">
        <v>2068</v>
      </c>
      <c r="P183" s="229">
        <v>2056.1799999999998</v>
      </c>
    </row>
    <row r="184" spans="1:16" ht="15.75" customHeight="1">
      <c r="A184" s="228">
        <v>8570821</v>
      </c>
      <c r="B184" s="228">
        <v>605.08000000000004</v>
      </c>
      <c r="C184" s="228">
        <v>605.08000000000004</v>
      </c>
      <c r="D184" s="229">
        <v>120.86</v>
      </c>
      <c r="E184" s="229">
        <v>120.86</v>
      </c>
      <c r="F184" s="229">
        <v>120.86</v>
      </c>
      <c r="G184" s="229">
        <v>120.86</v>
      </c>
      <c r="H184" s="229">
        <v>120.86</v>
      </c>
      <c r="I184" s="229">
        <v>0</v>
      </c>
      <c r="J184" s="229">
        <v>120.86</v>
      </c>
      <c r="K184" s="229">
        <v>120.86</v>
      </c>
      <c r="L184" s="228">
        <v>10</v>
      </c>
      <c r="M184" s="228">
        <v>8</v>
      </c>
      <c r="N184" s="228">
        <v>2</v>
      </c>
      <c r="O184" s="228" t="s">
        <v>2068</v>
      </c>
      <c r="P184" s="229">
        <v>2056.1799999999998</v>
      </c>
    </row>
    <row r="185" spans="1:16" ht="15.75" customHeight="1">
      <c r="A185" s="228">
        <v>8675393</v>
      </c>
      <c r="B185" s="228">
        <v>605.08000000000004</v>
      </c>
      <c r="C185" s="228">
        <v>605.08000000000004</v>
      </c>
      <c r="D185" s="229">
        <v>120.86</v>
      </c>
      <c r="E185" s="229">
        <v>120.86</v>
      </c>
      <c r="F185" s="229">
        <v>120.86</v>
      </c>
      <c r="G185" s="229">
        <v>120.86</v>
      </c>
      <c r="H185" s="229">
        <v>120.86</v>
      </c>
      <c r="I185" s="229">
        <v>0</v>
      </c>
      <c r="J185" s="229">
        <v>120.86</v>
      </c>
      <c r="K185" s="229">
        <v>120.86</v>
      </c>
      <c r="L185" s="228">
        <v>10</v>
      </c>
      <c r="M185" s="228">
        <v>8</v>
      </c>
      <c r="N185" s="228">
        <v>2</v>
      </c>
      <c r="O185" s="228" t="s">
        <v>2068</v>
      </c>
      <c r="P185" s="229">
        <v>2056.1799999999998</v>
      </c>
    </row>
    <row r="186" spans="1:16" ht="15.75" customHeight="1">
      <c r="A186" s="228">
        <v>8723059</v>
      </c>
      <c r="B186" s="228">
        <v>605.08000000000004</v>
      </c>
      <c r="C186" s="228">
        <v>605.08000000000004</v>
      </c>
      <c r="D186" s="229">
        <v>120.86</v>
      </c>
      <c r="E186" s="229">
        <v>120.86</v>
      </c>
      <c r="F186" s="229">
        <v>120.86</v>
      </c>
      <c r="G186" s="229">
        <v>120.86</v>
      </c>
      <c r="H186" s="229">
        <v>120.86</v>
      </c>
      <c r="I186" s="229">
        <v>0</v>
      </c>
      <c r="J186" s="229">
        <v>120.86</v>
      </c>
      <c r="K186" s="229">
        <v>120.86</v>
      </c>
      <c r="L186" s="228">
        <v>10</v>
      </c>
      <c r="M186" s="228">
        <v>8</v>
      </c>
      <c r="N186" s="228">
        <v>2</v>
      </c>
      <c r="O186" s="228" t="s">
        <v>2068</v>
      </c>
      <c r="P186" s="229">
        <v>2056.1799999999998</v>
      </c>
    </row>
    <row r="187" spans="1:16" ht="15.75" customHeight="1">
      <c r="A187" s="228">
        <v>8793230</v>
      </c>
      <c r="B187" s="228">
        <v>605.08000000000004</v>
      </c>
      <c r="C187" s="228">
        <v>605.08000000000004</v>
      </c>
      <c r="D187" s="229">
        <v>120.86</v>
      </c>
      <c r="E187" s="229">
        <v>120.86</v>
      </c>
      <c r="F187" s="229">
        <v>120.86</v>
      </c>
      <c r="G187" s="229">
        <v>120.86</v>
      </c>
      <c r="H187" s="229">
        <v>120.86</v>
      </c>
      <c r="I187" s="229">
        <v>0</v>
      </c>
      <c r="J187" s="229">
        <v>120.86</v>
      </c>
      <c r="K187" s="229">
        <v>120.86</v>
      </c>
      <c r="L187" s="228">
        <v>10</v>
      </c>
      <c r="M187" s="228">
        <v>8</v>
      </c>
      <c r="N187" s="228">
        <v>2</v>
      </c>
      <c r="O187" s="228" t="s">
        <v>2068</v>
      </c>
      <c r="P187" s="229">
        <v>2056.1799999999998</v>
      </c>
    </row>
    <row r="188" spans="1:16" ht="15.75" customHeight="1">
      <c r="A188" s="228">
        <v>8901257</v>
      </c>
      <c r="B188" s="228">
        <v>605.08000000000004</v>
      </c>
      <c r="C188" s="228">
        <v>605.08000000000004</v>
      </c>
      <c r="D188" s="229">
        <v>120.86</v>
      </c>
      <c r="E188" s="229">
        <v>120.86</v>
      </c>
      <c r="F188" s="229">
        <v>120.86</v>
      </c>
      <c r="G188" s="229">
        <v>120.86</v>
      </c>
      <c r="H188" s="229">
        <v>120.86</v>
      </c>
      <c r="I188" s="229">
        <v>0</v>
      </c>
      <c r="J188" s="229">
        <v>120.86</v>
      </c>
      <c r="K188" s="229">
        <v>120.86</v>
      </c>
      <c r="L188" s="228">
        <v>10</v>
      </c>
      <c r="M188" s="228">
        <v>8</v>
      </c>
      <c r="N188" s="228">
        <v>2</v>
      </c>
      <c r="O188" s="228" t="s">
        <v>2068</v>
      </c>
      <c r="P188" s="229">
        <v>2056.1799999999998</v>
      </c>
    </row>
    <row r="189" spans="1:16" ht="15.75" customHeight="1">
      <c r="A189" s="228">
        <v>9053877</v>
      </c>
      <c r="B189" s="228">
        <v>605.08000000000004</v>
      </c>
      <c r="C189" s="228">
        <v>605.08000000000004</v>
      </c>
      <c r="D189" s="229">
        <v>120.86</v>
      </c>
      <c r="E189" s="229">
        <v>120.86</v>
      </c>
      <c r="F189" s="229">
        <v>120.86</v>
      </c>
      <c r="G189" s="229">
        <v>120.86</v>
      </c>
      <c r="H189" s="229">
        <v>120.86</v>
      </c>
      <c r="I189" s="229">
        <v>0</v>
      </c>
      <c r="J189" s="229">
        <v>120.86</v>
      </c>
      <c r="K189" s="229">
        <v>120.86</v>
      </c>
      <c r="L189" s="228">
        <v>10</v>
      </c>
      <c r="M189" s="228">
        <v>8</v>
      </c>
      <c r="N189" s="228">
        <v>2</v>
      </c>
      <c r="O189" s="228" t="s">
        <v>2068</v>
      </c>
      <c r="P189" s="229">
        <v>2056.1799999999998</v>
      </c>
    </row>
    <row r="190" spans="1:16" ht="15.75" customHeight="1">
      <c r="A190" s="228">
        <v>9261924</v>
      </c>
      <c r="B190" s="228">
        <v>605.08000000000004</v>
      </c>
      <c r="C190" s="228">
        <v>605.08000000000004</v>
      </c>
      <c r="D190" s="229">
        <v>605.08000000000004</v>
      </c>
      <c r="E190" s="229">
        <v>120.86</v>
      </c>
      <c r="F190" s="229">
        <v>120.86</v>
      </c>
      <c r="G190" s="229">
        <v>120.86</v>
      </c>
      <c r="H190" s="229">
        <v>120.86</v>
      </c>
      <c r="I190" s="229">
        <v>0</v>
      </c>
      <c r="J190" s="229">
        <v>120.86</v>
      </c>
      <c r="K190" s="229">
        <v>120.86</v>
      </c>
      <c r="L190" s="228">
        <v>10</v>
      </c>
      <c r="M190" s="228">
        <v>7</v>
      </c>
      <c r="N190" s="228">
        <v>3</v>
      </c>
      <c r="O190" s="228" t="s">
        <v>2068</v>
      </c>
      <c r="P190" s="229">
        <v>2540.4</v>
      </c>
    </row>
    <row r="191" spans="1:16" ht="15.75" customHeight="1">
      <c r="A191" s="228">
        <v>9420066</v>
      </c>
      <c r="B191" s="228">
        <v>605.08000000000004</v>
      </c>
      <c r="C191" s="228">
        <v>605.08000000000004</v>
      </c>
      <c r="D191" s="229">
        <v>120.86</v>
      </c>
      <c r="E191" s="229">
        <v>120.86</v>
      </c>
      <c r="F191" s="229">
        <v>120.86</v>
      </c>
      <c r="G191" s="229">
        <v>120.86</v>
      </c>
      <c r="H191" s="229">
        <v>120.86</v>
      </c>
      <c r="I191" s="229">
        <v>0</v>
      </c>
      <c r="J191" s="229">
        <v>0</v>
      </c>
      <c r="K191" s="229">
        <v>120.86</v>
      </c>
      <c r="L191" s="228">
        <v>10</v>
      </c>
      <c r="M191" s="228">
        <v>8</v>
      </c>
      <c r="N191" s="228">
        <v>2</v>
      </c>
      <c r="O191" s="228" t="s">
        <v>2068</v>
      </c>
      <c r="P191" s="229">
        <v>1935.32</v>
      </c>
    </row>
    <row r="192" spans="1:16" ht="15.75" customHeight="1">
      <c r="A192" s="228">
        <v>9765199</v>
      </c>
      <c r="B192" s="228">
        <v>605.08000000000004</v>
      </c>
      <c r="C192" s="228">
        <v>605.08000000000004</v>
      </c>
      <c r="D192" s="229">
        <v>120.86</v>
      </c>
      <c r="E192" s="229">
        <v>120.86</v>
      </c>
      <c r="F192" s="229">
        <v>120.86</v>
      </c>
      <c r="G192" s="229">
        <v>120.86</v>
      </c>
      <c r="H192" s="229">
        <v>120.86</v>
      </c>
      <c r="I192" s="229">
        <v>0</v>
      </c>
      <c r="J192" s="229">
        <v>0</v>
      </c>
      <c r="K192" s="229">
        <v>120.86</v>
      </c>
      <c r="L192" s="228">
        <v>10</v>
      </c>
      <c r="M192" s="228">
        <v>8</v>
      </c>
      <c r="N192" s="228">
        <v>2</v>
      </c>
      <c r="O192" s="228" t="s">
        <v>2068</v>
      </c>
      <c r="P192" s="229">
        <v>1935.32</v>
      </c>
    </row>
    <row r="193" spans="1:16" ht="15.75" customHeight="1">
      <c r="A193" s="228">
        <v>9957112</v>
      </c>
      <c r="B193" s="228">
        <v>605.08000000000004</v>
      </c>
      <c r="C193" s="228">
        <v>605.08000000000004</v>
      </c>
      <c r="D193" s="229">
        <v>120.86</v>
      </c>
      <c r="E193" s="229">
        <v>120.86</v>
      </c>
      <c r="F193" s="229">
        <v>120.86</v>
      </c>
      <c r="G193" s="229">
        <v>120.86</v>
      </c>
      <c r="H193" s="229">
        <v>120.86</v>
      </c>
      <c r="I193" s="229">
        <v>0</v>
      </c>
      <c r="J193" s="229">
        <v>0</v>
      </c>
      <c r="K193" s="229">
        <v>120.86</v>
      </c>
      <c r="L193" s="228">
        <v>10</v>
      </c>
      <c r="M193" s="228">
        <v>8</v>
      </c>
      <c r="N193" s="228">
        <v>2</v>
      </c>
      <c r="O193" s="228" t="s">
        <v>2068</v>
      </c>
      <c r="P193" s="229">
        <v>1935.32</v>
      </c>
    </row>
    <row r="194" spans="1:16" ht="15.75" customHeight="1">
      <c r="A194" s="228">
        <v>6487743</v>
      </c>
      <c r="B194" s="228">
        <v>605.08000000000004</v>
      </c>
      <c r="C194" s="228">
        <v>605.08000000000004</v>
      </c>
      <c r="D194" s="230">
        <v>-466.59</v>
      </c>
      <c r="E194" s="230">
        <v>-466.59</v>
      </c>
      <c r="F194" s="230">
        <v>-466.59</v>
      </c>
      <c r="G194" s="230">
        <v>-466.59</v>
      </c>
      <c r="H194" s="229">
        <v>0</v>
      </c>
      <c r="I194" s="229">
        <v>0</v>
      </c>
      <c r="J194" s="229">
        <v>587.45000000000005</v>
      </c>
      <c r="K194" s="229">
        <v>587.45000000000005</v>
      </c>
      <c r="L194" s="228">
        <v>10</v>
      </c>
      <c r="M194" s="228">
        <v>8</v>
      </c>
      <c r="N194" s="228">
        <v>2</v>
      </c>
      <c r="O194" s="228" t="s">
        <v>2068</v>
      </c>
      <c r="P194" s="229">
        <v>518.70000000000005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workbookViewId="0"/>
  </sheetViews>
  <sheetFormatPr defaultColWidth="11.25" defaultRowHeight="15" customHeight="1"/>
  <cols>
    <col min="1" max="1" width="21.08203125" customWidth="1"/>
    <col min="2" max="2" width="15.33203125" customWidth="1"/>
    <col min="3" max="3" width="13.33203125" customWidth="1"/>
    <col min="4" max="4" width="14.33203125" customWidth="1"/>
    <col min="5" max="5" width="20" customWidth="1"/>
    <col min="6" max="6" width="26" customWidth="1"/>
    <col min="7" max="26" width="10.6640625" customWidth="1"/>
  </cols>
  <sheetData>
    <row r="1" spans="1:4" ht="15.75" customHeight="1">
      <c r="A1" s="56" t="s">
        <v>210</v>
      </c>
    </row>
    <row r="2" spans="1:4" ht="15.75" customHeight="1"/>
    <row r="3" spans="1:4" ht="15.75" customHeight="1">
      <c r="A3" s="57" t="s">
        <v>211</v>
      </c>
      <c r="B3" s="57" t="s">
        <v>212</v>
      </c>
    </row>
    <row r="4" spans="1:4" ht="15.75" customHeight="1">
      <c r="A4" s="57" t="s">
        <v>213</v>
      </c>
      <c r="B4" s="57" t="s">
        <v>214</v>
      </c>
      <c r="C4" s="57" t="s">
        <v>215</v>
      </c>
      <c r="D4" s="57" t="s">
        <v>216</v>
      </c>
    </row>
    <row r="5" spans="1:4" ht="15.75" customHeight="1">
      <c r="A5" s="57" t="s">
        <v>217</v>
      </c>
      <c r="B5" s="57">
        <v>2469107.2900000485</v>
      </c>
      <c r="C5" s="57">
        <v>24339295.069999333</v>
      </c>
      <c r="D5" s="57">
        <v>26808402.359999381</v>
      </c>
    </row>
    <row r="6" spans="1:4" ht="15.75" customHeight="1">
      <c r="A6" s="57" t="s">
        <v>218</v>
      </c>
      <c r="B6" s="57">
        <v>2523795.5200000363</v>
      </c>
      <c r="C6" s="57">
        <v>24402254.269999351</v>
      </c>
      <c r="D6" s="57">
        <v>26926049.789999388</v>
      </c>
    </row>
    <row r="7" spans="1:4" ht="15.75" customHeight="1">
      <c r="A7" s="57" t="s">
        <v>219</v>
      </c>
      <c r="B7" s="57">
        <v>2836056.4100000737</v>
      </c>
      <c r="C7" s="57">
        <v>24316404.489999231</v>
      </c>
      <c r="D7" s="57">
        <v>27152460.899999306</v>
      </c>
    </row>
    <row r="8" spans="1:4" ht="15.75" customHeight="1">
      <c r="A8" s="57" t="s">
        <v>220</v>
      </c>
      <c r="B8" s="57">
        <v>3171192.3700000695</v>
      </c>
      <c r="C8" s="57">
        <v>24306653.589999408</v>
      </c>
      <c r="D8" s="57">
        <v>27477845.959999476</v>
      </c>
    </row>
    <row r="9" spans="1:4" ht="15.75" customHeight="1">
      <c r="A9" s="57" t="s">
        <v>221</v>
      </c>
      <c r="B9" s="57">
        <v>3179605.7600000631</v>
      </c>
      <c r="C9" s="57">
        <v>24183040.950000979</v>
      </c>
      <c r="D9" s="57">
        <v>27362646.710001044</v>
      </c>
    </row>
    <row r="10" spans="1:4" ht="15.75" customHeight="1">
      <c r="A10" s="57" t="s">
        <v>222</v>
      </c>
      <c r="B10" s="57">
        <v>997195.96000000474</v>
      </c>
      <c r="C10" s="57">
        <v>22440209.820000384</v>
      </c>
      <c r="D10" s="57">
        <v>23437405.780000389</v>
      </c>
    </row>
    <row r="11" spans="1:4" ht="15.75" customHeight="1">
      <c r="A11" s="57" t="s">
        <v>223</v>
      </c>
      <c r="B11" s="57">
        <v>1403805.1699999648</v>
      </c>
      <c r="C11" s="57">
        <v>22109274.120000497</v>
      </c>
      <c r="D11" s="57">
        <v>23513079.290000461</v>
      </c>
    </row>
    <row r="12" spans="1:4" ht="15.75" customHeight="1">
      <c r="A12" s="57" t="s">
        <v>224</v>
      </c>
      <c r="B12" s="57">
        <v>1855467.1500000085</v>
      </c>
      <c r="C12" s="57">
        <v>24462385.409999594</v>
      </c>
      <c r="D12" s="57">
        <v>26317852.559999604</v>
      </c>
    </row>
    <row r="13" spans="1:4" ht="15.75" customHeight="1">
      <c r="A13" s="57" t="s">
        <v>225</v>
      </c>
      <c r="B13" s="57">
        <v>2096723.410000016</v>
      </c>
      <c r="C13" s="57">
        <v>24537382.37999947</v>
      </c>
      <c r="D13" s="57">
        <v>26634105.789999485</v>
      </c>
    </row>
    <row r="14" spans="1:4" ht="15.75" customHeight="1">
      <c r="A14" s="57" t="s">
        <v>226</v>
      </c>
      <c r="B14" s="57">
        <v>2220679.3700000239</v>
      </c>
      <c r="C14" s="57">
        <v>24307136.779999599</v>
      </c>
      <c r="D14" s="57">
        <v>26527816.149999622</v>
      </c>
    </row>
    <row r="15" spans="1:4" ht="15.75" customHeight="1">
      <c r="A15" s="57" t="s">
        <v>216</v>
      </c>
      <c r="B15" s="57">
        <v>22753628.410000306</v>
      </c>
      <c r="C15" s="57">
        <v>239404036.87999785</v>
      </c>
      <c r="D15" s="57">
        <v>262157665.28999817</v>
      </c>
    </row>
    <row r="19" spans="1:4" ht="15.75" customHeight="1">
      <c r="A19" s="57" t="s">
        <v>227</v>
      </c>
      <c r="B19" s="57" t="s">
        <v>215</v>
      </c>
      <c r="C19" s="60" t="s">
        <v>228</v>
      </c>
    </row>
    <row r="20" spans="1:4" ht="15.75" customHeight="1"/>
    <row r="21" spans="1:4" ht="15.75" customHeight="1">
      <c r="A21" s="57" t="s">
        <v>211</v>
      </c>
      <c r="B21" s="57" t="s">
        <v>212</v>
      </c>
    </row>
    <row r="22" spans="1:4" ht="15.75" customHeight="1">
      <c r="A22" s="57" t="s">
        <v>213</v>
      </c>
      <c r="B22" s="57" t="s">
        <v>229</v>
      </c>
      <c r="C22" s="57" t="s">
        <v>230</v>
      </c>
      <c r="D22" s="57" t="s">
        <v>216</v>
      </c>
    </row>
    <row r="23" spans="1:4" ht="15.75" customHeight="1">
      <c r="A23" s="57" t="s">
        <v>217</v>
      </c>
      <c r="B23" s="57">
        <v>20926698.770001411</v>
      </c>
      <c r="C23" s="57">
        <v>3412596.3000000785</v>
      </c>
      <c r="D23" s="57">
        <v>24339295.07000149</v>
      </c>
    </row>
    <row r="24" spans="1:4" ht="15.75" customHeight="1">
      <c r="A24" s="57" t="s">
        <v>218</v>
      </c>
      <c r="B24" s="57">
        <v>20953010.030001208</v>
      </c>
      <c r="C24" s="57">
        <v>3449244.2400000812</v>
      </c>
      <c r="D24" s="57">
        <v>24402254.270001289</v>
      </c>
    </row>
    <row r="25" spans="1:4" ht="15.75" customHeight="1">
      <c r="A25" s="57" t="s">
        <v>219</v>
      </c>
      <c r="B25" s="57">
        <v>20836444.930001166</v>
      </c>
      <c r="C25" s="57">
        <v>3479959.5600000857</v>
      </c>
      <c r="D25" s="57">
        <v>24316404.49000125</v>
      </c>
    </row>
    <row r="26" spans="1:4" ht="15.75" customHeight="1">
      <c r="A26" s="57" t="s">
        <v>220</v>
      </c>
      <c r="B26" s="57">
        <v>20781601.290001336</v>
      </c>
      <c r="C26" s="57">
        <v>3525052.3000000888</v>
      </c>
      <c r="D26" s="57">
        <v>24306653.590001427</v>
      </c>
    </row>
    <row r="27" spans="1:4" ht="15.75" customHeight="1">
      <c r="A27" s="57" t="s">
        <v>221</v>
      </c>
      <c r="B27" s="57">
        <v>20655228.320003707</v>
      </c>
      <c r="C27" s="57">
        <v>3527812.6300001196</v>
      </c>
      <c r="D27" s="57">
        <v>24183040.950003825</v>
      </c>
    </row>
    <row r="28" spans="1:4" ht="15.75" customHeight="1">
      <c r="A28" s="57" t="s">
        <v>222</v>
      </c>
      <c r="B28" s="57">
        <v>19378326.270001911</v>
      </c>
      <c r="C28" s="57">
        <v>3061883.5500000268</v>
      </c>
      <c r="D28" s="57">
        <v>22440209.820001937</v>
      </c>
    </row>
    <row r="29" spans="1:4" ht="15.75" customHeight="1">
      <c r="A29" s="57" t="s">
        <v>223</v>
      </c>
      <c r="B29" s="57">
        <v>19062235.940001987</v>
      </c>
      <c r="C29" s="57">
        <v>3047038.1800000318</v>
      </c>
      <c r="D29" s="57">
        <v>22109274.12000202</v>
      </c>
    </row>
    <row r="30" spans="1:4" ht="15.75" customHeight="1">
      <c r="A30" s="57" t="s">
        <v>224</v>
      </c>
      <c r="B30" s="57">
        <v>21146293.610001173</v>
      </c>
      <c r="C30" s="57">
        <v>3316091.8000000487</v>
      </c>
      <c r="D30" s="57">
        <v>24462385.410001222</v>
      </c>
    </row>
    <row r="31" spans="1:4" ht="15.75" customHeight="1">
      <c r="A31" s="57" t="s">
        <v>225</v>
      </c>
      <c r="B31" s="57">
        <v>21167573.790001113</v>
      </c>
      <c r="C31" s="57">
        <v>3369808.5900000497</v>
      </c>
      <c r="D31" s="57">
        <v>24537382.380001161</v>
      </c>
    </row>
    <row r="32" spans="1:4" ht="15.75" customHeight="1">
      <c r="A32" s="57" t="s">
        <v>226</v>
      </c>
      <c r="B32" s="57">
        <v>21032001.270001303</v>
      </c>
      <c r="C32" s="57">
        <v>3275135.510000071</v>
      </c>
      <c r="D32" s="57">
        <v>24307136.780001376</v>
      </c>
    </row>
    <row r="33" spans="1:5" ht="15.75" customHeight="1">
      <c r="A33" s="57" t="s">
        <v>216</v>
      </c>
      <c r="B33" s="57">
        <v>205939414.22001633</v>
      </c>
      <c r="C33" s="57">
        <v>33464622.660000682</v>
      </c>
      <c r="D33" s="57">
        <v>239404036.88001698</v>
      </c>
    </row>
    <row r="34" spans="1:5" ht="15.75" customHeight="1"/>
    <row r="35" spans="1:5" ht="15.75" customHeight="1">
      <c r="D35" s="61"/>
    </row>
    <row r="36" spans="1:5" ht="15.75" customHeight="1"/>
    <row r="37" spans="1:5" ht="15.75" customHeight="1"/>
    <row r="38" spans="1:5" ht="15.75" customHeight="1"/>
    <row r="39" spans="1:5" ht="15.75" customHeight="1">
      <c r="A39" s="60" t="s">
        <v>231</v>
      </c>
    </row>
    <row r="40" spans="1:5" ht="15.75" customHeight="1">
      <c r="A40" s="57" t="s">
        <v>232</v>
      </c>
      <c r="C40" s="62">
        <v>242739.34</v>
      </c>
      <c r="D40" s="57" t="s">
        <v>233</v>
      </c>
      <c r="E40" s="59">
        <v>262400404.62999818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79"/>
  <sheetViews>
    <sheetView workbookViewId="0"/>
  </sheetViews>
  <sheetFormatPr defaultColWidth="11.25" defaultRowHeight="15" customHeight="1"/>
  <cols>
    <col min="1" max="1" width="44.58203125" customWidth="1"/>
    <col min="2" max="2" width="15.33203125" customWidth="1"/>
    <col min="3" max="4" width="14.33203125" customWidth="1"/>
    <col min="5" max="26" width="10.6640625" customWidth="1"/>
  </cols>
  <sheetData>
    <row r="3" spans="1:4" ht="15.75" customHeight="1">
      <c r="A3" s="57" t="s">
        <v>211</v>
      </c>
      <c r="B3" s="59" t="s">
        <v>212</v>
      </c>
      <c r="C3" s="59"/>
      <c r="D3" s="59"/>
    </row>
    <row r="4" spans="1:4" ht="15.75" customHeight="1">
      <c r="A4" s="57" t="s">
        <v>213</v>
      </c>
      <c r="B4" s="59" t="s">
        <v>214</v>
      </c>
      <c r="C4" s="59" t="s">
        <v>215</v>
      </c>
      <c r="D4" s="59" t="s">
        <v>216</v>
      </c>
    </row>
    <row r="5" spans="1:4" ht="15.75" customHeight="1">
      <c r="A5" s="58" t="s">
        <v>234</v>
      </c>
      <c r="B5" s="59">
        <v>346157.73999999778</v>
      </c>
      <c r="C5" s="59">
        <v>1325205.7999999824</v>
      </c>
      <c r="D5" s="59">
        <v>1671363.53999998</v>
      </c>
    </row>
    <row r="6" spans="1:4" ht="15.75" customHeight="1">
      <c r="A6" s="58" t="s">
        <v>235</v>
      </c>
      <c r="B6" s="59">
        <v>920802.10999998567</v>
      </c>
      <c r="C6" s="59">
        <v>4195776.5099998424</v>
      </c>
      <c r="D6" s="59">
        <v>5116578.6199998278</v>
      </c>
    </row>
    <row r="7" spans="1:4" ht="15.75" customHeight="1">
      <c r="A7" s="58" t="s">
        <v>236</v>
      </c>
      <c r="B7" s="59"/>
      <c r="C7" s="59">
        <v>1083643.3399999952</v>
      </c>
      <c r="D7" s="59">
        <v>1083643.3399999952</v>
      </c>
    </row>
    <row r="8" spans="1:4" ht="15.75" customHeight="1">
      <c r="A8" s="58" t="s">
        <v>237</v>
      </c>
      <c r="B8" s="59">
        <v>224639.48999999862</v>
      </c>
      <c r="C8" s="59">
        <v>1928705.6600000078</v>
      </c>
      <c r="D8" s="59">
        <v>2153345.1500000064</v>
      </c>
    </row>
    <row r="9" spans="1:4" ht="15.75" customHeight="1">
      <c r="A9" s="58" t="s">
        <v>238</v>
      </c>
      <c r="B9" s="59">
        <v>5904.0999999999985</v>
      </c>
      <c r="C9" s="59">
        <v>40500.130000000012</v>
      </c>
      <c r="D9" s="59">
        <v>46404.23000000001</v>
      </c>
    </row>
    <row r="10" spans="1:4" ht="15.75" customHeight="1">
      <c r="A10" s="58" t="s">
        <v>239</v>
      </c>
      <c r="B10" s="59"/>
      <c r="C10" s="59">
        <v>57827</v>
      </c>
      <c r="D10" s="59">
        <v>57827</v>
      </c>
    </row>
    <row r="11" spans="1:4" ht="15.75" customHeight="1">
      <c r="A11" s="58" t="s">
        <v>240</v>
      </c>
      <c r="B11" s="59">
        <v>26815.379999999976</v>
      </c>
      <c r="C11" s="59">
        <v>95548.799999999668</v>
      </c>
      <c r="D11" s="59">
        <v>122364.17999999964</v>
      </c>
    </row>
    <row r="12" spans="1:4" ht="15.75" customHeight="1">
      <c r="A12" s="58" t="s">
        <v>241</v>
      </c>
      <c r="B12" s="59">
        <v>24486.60000000002</v>
      </c>
      <c r="C12" s="59"/>
      <c r="D12" s="59">
        <v>24486.60000000002</v>
      </c>
    </row>
    <row r="13" spans="1:4" ht="15.75" customHeight="1">
      <c r="A13" s="58" t="s">
        <v>242</v>
      </c>
      <c r="B13" s="59">
        <v>17532</v>
      </c>
      <c r="C13" s="59"/>
      <c r="D13" s="59">
        <v>17532</v>
      </c>
    </row>
    <row r="14" spans="1:4" ht="15.75" customHeight="1">
      <c r="A14" s="58" t="s">
        <v>243</v>
      </c>
      <c r="B14" s="59">
        <v>11943.600000000002</v>
      </c>
      <c r="C14" s="59">
        <v>46695.110000000008</v>
      </c>
      <c r="D14" s="59">
        <v>58638.710000000006</v>
      </c>
    </row>
    <row r="15" spans="1:4" ht="15.75" customHeight="1">
      <c r="A15" s="58" t="s">
        <v>244</v>
      </c>
      <c r="B15" s="59">
        <v>2389.5</v>
      </c>
      <c r="C15" s="59">
        <v>67351.360000000001</v>
      </c>
      <c r="D15" s="59">
        <v>69740.86</v>
      </c>
    </row>
    <row r="16" spans="1:4" ht="15.75" customHeight="1">
      <c r="A16" s="58" t="s">
        <v>245</v>
      </c>
      <c r="B16" s="59">
        <v>33143.730000000032</v>
      </c>
      <c r="C16" s="59">
        <v>147575.15999999995</v>
      </c>
      <c r="D16" s="59">
        <v>180718.88999999998</v>
      </c>
    </row>
    <row r="17" spans="1:4" ht="15.75" customHeight="1">
      <c r="A17" s="58" t="s">
        <v>246</v>
      </c>
      <c r="B17" s="59">
        <v>5206.1900000000005</v>
      </c>
      <c r="C17" s="59"/>
      <c r="D17" s="59">
        <v>5206.1900000000005</v>
      </c>
    </row>
    <row r="18" spans="1:4" ht="15.75" customHeight="1">
      <c r="A18" s="58" t="s">
        <v>247</v>
      </c>
      <c r="B18" s="59">
        <v>1265026.980000044</v>
      </c>
      <c r="C18" s="59">
        <v>7953424.2099998351</v>
      </c>
      <c r="D18" s="59">
        <v>9218451.1899998784</v>
      </c>
    </row>
    <row r="19" spans="1:4" ht="15.75" customHeight="1">
      <c r="A19" s="58" t="s">
        <v>248</v>
      </c>
      <c r="B19" s="59">
        <v>36889.68</v>
      </c>
      <c r="C19" s="59"/>
      <c r="D19" s="59">
        <v>36889.68</v>
      </c>
    </row>
    <row r="20" spans="1:4" ht="15.75" customHeight="1">
      <c r="A20" s="58" t="s">
        <v>249</v>
      </c>
      <c r="B20" s="59">
        <v>27034.530000000035</v>
      </c>
      <c r="C20" s="59">
        <v>318917.34000000113</v>
      </c>
      <c r="D20" s="59">
        <v>345951.87000000116</v>
      </c>
    </row>
    <row r="21" spans="1:4" ht="15.75" customHeight="1">
      <c r="A21" s="58" t="s">
        <v>250</v>
      </c>
      <c r="B21" s="59">
        <v>3583.0799999999995</v>
      </c>
      <c r="C21" s="59">
        <v>52859.489999999991</v>
      </c>
      <c r="D21" s="59">
        <v>56442.569999999992</v>
      </c>
    </row>
    <row r="22" spans="1:4" ht="15.75" customHeight="1">
      <c r="A22" s="58" t="s">
        <v>251</v>
      </c>
      <c r="B22" s="59">
        <v>8504.6399999999958</v>
      </c>
      <c r="C22" s="59">
        <v>81181.380000000281</v>
      </c>
      <c r="D22" s="59">
        <v>89686.020000000281</v>
      </c>
    </row>
    <row r="23" spans="1:4" ht="15.75" customHeight="1">
      <c r="A23" s="58" t="s">
        <v>232</v>
      </c>
      <c r="B23" s="59">
        <v>754466.44999997271</v>
      </c>
      <c r="C23" s="59">
        <v>4305507.0500002233</v>
      </c>
      <c r="D23" s="59">
        <v>5059973.5000001956</v>
      </c>
    </row>
    <row r="24" spans="1:4" ht="15.75" customHeight="1">
      <c r="A24" s="58" t="s">
        <v>252</v>
      </c>
      <c r="B24" s="59">
        <v>98209.760000000009</v>
      </c>
      <c r="C24" s="59">
        <v>452198.85000000527</v>
      </c>
      <c r="D24" s="59">
        <v>550408.61000000522</v>
      </c>
    </row>
    <row r="25" spans="1:4" ht="15.75" customHeight="1">
      <c r="A25" s="58" t="s">
        <v>253</v>
      </c>
      <c r="B25" s="59">
        <v>10600.800000000003</v>
      </c>
      <c r="C25" s="59">
        <v>294990.80000000203</v>
      </c>
      <c r="D25" s="59">
        <v>305591.60000000201</v>
      </c>
    </row>
    <row r="26" spans="1:4" ht="15.75" customHeight="1">
      <c r="A26" s="58" t="s">
        <v>254</v>
      </c>
      <c r="B26" s="59">
        <v>18379.409999999985</v>
      </c>
      <c r="C26" s="59"/>
      <c r="D26" s="59">
        <v>18379.409999999985</v>
      </c>
    </row>
    <row r="27" spans="1:4" ht="15.75" customHeight="1">
      <c r="A27" s="58" t="s">
        <v>255</v>
      </c>
      <c r="B27" s="59">
        <v>32495.640000000032</v>
      </c>
      <c r="C27" s="59">
        <v>190461.0599999986</v>
      </c>
      <c r="D27" s="59">
        <v>222956.69999999864</v>
      </c>
    </row>
    <row r="28" spans="1:4" ht="15.75" customHeight="1">
      <c r="A28" s="58" t="s">
        <v>256</v>
      </c>
      <c r="B28" s="59">
        <v>11857.250000000007</v>
      </c>
      <c r="C28" s="59">
        <v>74226.389999999985</v>
      </c>
      <c r="D28" s="59">
        <v>86083.639999999985</v>
      </c>
    </row>
    <row r="29" spans="1:4" ht="15.75" customHeight="1">
      <c r="A29" s="58" t="s">
        <v>257</v>
      </c>
      <c r="B29" s="59">
        <v>15153.280000000013</v>
      </c>
      <c r="C29" s="59">
        <v>70320.690000000031</v>
      </c>
      <c r="D29" s="59">
        <v>85473.970000000045</v>
      </c>
    </row>
    <row r="30" spans="1:4" ht="15.75" customHeight="1">
      <c r="A30" s="58" t="s">
        <v>258</v>
      </c>
      <c r="B30" s="59">
        <v>5042.0999999999995</v>
      </c>
      <c r="C30" s="59">
        <v>14491.379999999992</v>
      </c>
      <c r="D30" s="59">
        <v>19533.479999999992</v>
      </c>
    </row>
    <row r="31" spans="1:4" ht="15.75" customHeight="1">
      <c r="A31" s="58" t="s">
        <v>259</v>
      </c>
      <c r="B31" s="59">
        <v>109279.49999999946</v>
      </c>
      <c r="C31" s="59">
        <v>278297.20000000042</v>
      </c>
      <c r="D31" s="59">
        <v>387576.6999999999</v>
      </c>
    </row>
    <row r="32" spans="1:4" ht="15.75" customHeight="1">
      <c r="A32" s="58" t="s">
        <v>260</v>
      </c>
      <c r="B32" s="59">
        <v>35776.950000000012</v>
      </c>
      <c r="C32" s="59">
        <v>160002.37999999957</v>
      </c>
      <c r="D32" s="59">
        <v>195779.32999999958</v>
      </c>
    </row>
    <row r="33" spans="1:4" ht="15.75" customHeight="1">
      <c r="A33" s="58" t="s">
        <v>261</v>
      </c>
      <c r="B33" s="59">
        <v>10841.5</v>
      </c>
      <c r="C33" s="59">
        <v>159272.16999999969</v>
      </c>
      <c r="D33" s="59">
        <v>170113.66999999969</v>
      </c>
    </row>
    <row r="34" spans="1:4" ht="15.75" customHeight="1">
      <c r="A34" s="58" t="s">
        <v>262</v>
      </c>
      <c r="B34" s="59"/>
      <c r="C34" s="59">
        <v>96439.799999999843</v>
      </c>
      <c r="D34" s="59">
        <v>96439.799999999843</v>
      </c>
    </row>
    <row r="35" spans="1:4" ht="15.75" customHeight="1">
      <c r="A35" s="58" t="s">
        <v>263</v>
      </c>
      <c r="B35" s="59">
        <v>1184776.4200000416</v>
      </c>
      <c r="C35" s="59">
        <v>6281734.7200004533</v>
      </c>
      <c r="D35" s="59">
        <v>7466511.1400004951</v>
      </c>
    </row>
    <row r="36" spans="1:4" ht="15.75" customHeight="1">
      <c r="A36" s="58" t="s">
        <v>264</v>
      </c>
      <c r="B36" s="59">
        <v>10785.120000000004</v>
      </c>
      <c r="C36" s="59">
        <v>26658.300000000007</v>
      </c>
      <c r="D36" s="59">
        <v>37443.420000000013</v>
      </c>
    </row>
    <row r="37" spans="1:4" ht="15.75" customHeight="1">
      <c r="A37" s="58" t="s">
        <v>265</v>
      </c>
      <c r="B37" s="59">
        <v>65822.0600000001</v>
      </c>
      <c r="C37" s="59">
        <v>379305.53999999631</v>
      </c>
      <c r="D37" s="59">
        <v>445127.59999999643</v>
      </c>
    </row>
    <row r="38" spans="1:4" ht="15.75" customHeight="1">
      <c r="A38" s="58" t="s">
        <v>266</v>
      </c>
      <c r="B38" s="59"/>
      <c r="C38" s="59">
        <v>216315.26999999885</v>
      </c>
      <c r="D38" s="59">
        <v>216315.26999999885</v>
      </c>
    </row>
    <row r="39" spans="1:4" ht="15.75" customHeight="1">
      <c r="A39" s="58" t="s">
        <v>267</v>
      </c>
      <c r="B39" s="59">
        <v>8789.7599999999984</v>
      </c>
      <c r="C39" s="59"/>
      <c r="D39" s="59">
        <v>8789.7599999999984</v>
      </c>
    </row>
    <row r="40" spans="1:4" ht="15.75" customHeight="1">
      <c r="A40" s="58" t="s">
        <v>268</v>
      </c>
      <c r="B40" s="59">
        <v>547173.61999999173</v>
      </c>
      <c r="C40" s="59">
        <v>4247354.1900006486</v>
      </c>
      <c r="D40" s="59">
        <v>4794527.8100006403</v>
      </c>
    </row>
    <row r="41" spans="1:4" ht="15.75" customHeight="1">
      <c r="A41" s="58" t="s">
        <v>269</v>
      </c>
      <c r="B41" s="59"/>
      <c r="C41" s="59">
        <v>62257.350000000042</v>
      </c>
      <c r="D41" s="59">
        <v>62257.350000000042</v>
      </c>
    </row>
    <row r="42" spans="1:4" ht="15.75" customHeight="1">
      <c r="A42" s="58" t="s">
        <v>270</v>
      </c>
      <c r="B42" s="59">
        <v>9108.3600000000042</v>
      </c>
      <c r="C42" s="59"/>
      <c r="D42" s="59">
        <v>9108.3600000000042</v>
      </c>
    </row>
    <row r="43" spans="1:4" ht="15.75" customHeight="1">
      <c r="A43" s="58" t="s">
        <v>271</v>
      </c>
      <c r="B43" s="59"/>
      <c r="C43" s="59">
        <v>70693.799999999945</v>
      </c>
      <c r="D43" s="59">
        <v>70693.799999999945</v>
      </c>
    </row>
    <row r="44" spans="1:4" ht="15.75" customHeight="1">
      <c r="A44" s="58" t="s">
        <v>272</v>
      </c>
      <c r="B44" s="59">
        <v>10080.960000000001</v>
      </c>
      <c r="C44" s="59"/>
      <c r="D44" s="59">
        <v>10080.960000000001</v>
      </c>
    </row>
    <row r="45" spans="1:4" ht="15.75" customHeight="1">
      <c r="A45" s="58" t="s">
        <v>273</v>
      </c>
      <c r="B45" s="59">
        <v>4735.8</v>
      </c>
      <c r="C45" s="59">
        <v>93385.349999999788</v>
      </c>
      <c r="D45" s="59">
        <v>98121.14999999979</v>
      </c>
    </row>
    <row r="46" spans="1:4" ht="15.75" customHeight="1">
      <c r="A46" s="58" t="s">
        <v>274</v>
      </c>
      <c r="B46" s="59">
        <v>8920.3499999999967</v>
      </c>
      <c r="C46" s="59">
        <v>38060.159999999996</v>
      </c>
      <c r="D46" s="59">
        <v>46980.509999999995</v>
      </c>
    </row>
    <row r="47" spans="1:4" ht="15.75" customHeight="1">
      <c r="A47" s="58" t="s">
        <v>275</v>
      </c>
      <c r="B47" s="59">
        <v>15177.280000000013</v>
      </c>
      <c r="C47" s="59">
        <v>71143.500000000029</v>
      </c>
      <c r="D47" s="59">
        <v>86320.780000000042</v>
      </c>
    </row>
    <row r="48" spans="1:4" ht="15.75" customHeight="1">
      <c r="A48" s="58" t="s">
        <v>276</v>
      </c>
      <c r="B48" s="59">
        <v>83023.660000000251</v>
      </c>
      <c r="C48" s="59">
        <v>983384.08000000229</v>
      </c>
      <c r="D48" s="59">
        <v>1066407.7400000026</v>
      </c>
    </row>
    <row r="49" spans="1:4" ht="15.75" customHeight="1">
      <c r="A49" s="58" t="s">
        <v>277</v>
      </c>
      <c r="B49" s="59">
        <v>2609557.7799998783</v>
      </c>
      <c r="C49" s="59">
        <v>23275057.600016247</v>
      </c>
      <c r="D49" s="59">
        <v>25884615.380016126</v>
      </c>
    </row>
    <row r="50" spans="1:4" ht="15.75" customHeight="1">
      <c r="A50" s="58" t="s">
        <v>278</v>
      </c>
      <c r="B50" s="59">
        <v>375517.21999999648</v>
      </c>
      <c r="C50" s="59">
        <v>1470578.4700000647</v>
      </c>
      <c r="D50" s="59">
        <v>1846095.6900000612</v>
      </c>
    </row>
    <row r="51" spans="1:4" ht="15.75" customHeight="1">
      <c r="A51" s="58" t="s">
        <v>279</v>
      </c>
      <c r="B51" s="59">
        <v>9253</v>
      </c>
      <c r="C51" s="59"/>
      <c r="D51" s="59">
        <v>9253</v>
      </c>
    </row>
    <row r="52" spans="1:4" ht="15.75" customHeight="1">
      <c r="A52" s="58" t="s">
        <v>280</v>
      </c>
      <c r="B52" s="59">
        <v>21393.779999999995</v>
      </c>
      <c r="C52" s="59">
        <v>151905.0199999997</v>
      </c>
      <c r="D52" s="59">
        <v>173298.7999999997</v>
      </c>
    </row>
    <row r="53" spans="1:4" ht="15.75" customHeight="1">
      <c r="A53" s="58" t="s">
        <v>281</v>
      </c>
      <c r="B53" s="59">
        <v>1580485.7999999216</v>
      </c>
      <c r="C53" s="59">
        <v>4502577.4000005918</v>
      </c>
      <c r="D53" s="59">
        <v>6083063.2000005133</v>
      </c>
    </row>
    <row r="54" spans="1:4" ht="15.75" customHeight="1">
      <c r="A54" s="58" t="s">
        <v>282</v>
      </c>
      <c r="B54" s="59">
        <v>219785.4300000004</v>
      </c>
      <c r="C54" s="59">
        <v>902887.22000002011</v>
      </c>
      <c r="D54" s="59">
        <v>1122672.6500000204</v>
      </c>
    </row>
    <row r="55" spans="1:4" ht="15.75" customHeight="1">
      <c r="A55" s="58" t="s">
        <v>283</v>
      </c>
      <c r="B55" s="59">
        <v>332326.44999999646</v>
      </c>
      <c r="C55" s="59">
        <v>1586529.2999999903</v>
      </c>
      <c r="D55" s="59">
        <v>1918855.7499999867</v>
      </c>
    </row>
    <row r="56" spans="1:4" ht="15.75" customHeight="1">
      <c r="A56" s="58" t="s">
        <v>284</v>
      </c>
      <c r="B56" s="59">
        <v>46253.499999999949</v>
      </c>
      <c r="C56" s="59">
        <v>268740.96999999782</v>
      </c>
      <c r="D56" s="59">
        <v>314994.46999999776</v>
      </c>
    </row>
    <row r="57" spans="1:4" ht="15.75" customHeight="1">
      <c r="A57" s="58" t="s">
        <v>285</v>
      </c>
      <c r="B57" s="59">
        <v>4537.8899999999994</v>
      </c>
      <c r="C57" s="59"/>
      <c r="D57" s="59">
        <v>4537.8899999999994</v>
      </c>
    </row>
    <row r="58" spans="1:4" ht="15.75" customHeight="1">
      <c r="A58" s="58" t="s">
        <v>286</v>
      </c>
      <c r="B58" s="59">
        <v>49222.160000000076</v>
      </c>
      <c r="C58" s="59"/>
      <c r="D58" s="59">
        <v>49222.160000000076</v>
      </c>
    </row>
    <row r="59" spans="1:4" ht="15.75" customHeight="1">
      <c r="A59" s="58" t="s">
        <v>287</v>
      </c>
      <c r="B59" s="59"/>
      <c r="C59" s="59">
        <v>1775.22</v>
      </c>
      <c r="D59" s="59">
        <v>1775.22</v>
      </c>
    </row>
    <row r="60" spans="1:4" ht="15.75" customHeight="1">
      <c r="A60" s="58" t="s">
        <v>288</v>
      </c>
      <c r="B60" s="59">
        <v>10628.139999999998</v>
      </c>
      <c r="C60" s="59">
        <v>174098.44000000079</v>
      </c>
      <c r="D60" s="59">
        <v>184726.58000000077</v>
      </c>
    </row>
    <row r="61" spans="1:4" ht="15.75" customHeight="1">
      <c r="A61" s="58" t="s">
        <v>289</v>
      </c>
      <c r="B61" s="59">
        <v>6614.7199999999975</v>
      </c>
      <c r="C61" s="59">
        <v>60517.030000000159</v>
      </c>
      <c r="D61" s="59">
        <v>67131.75000000016</v>
      </c>
    </row>
    <row r="62" spans="1:4" ht="15.75" customHeight="1">
      <c r="A62" s="58" t="s">
        <v>290</v>
      </c>
      <c r="B62" s="59">
        <v>53210.890000000079</v>
      </c>
      <c r="C62" s="59">
        <v>574904.01999999303</v>
      </c>
      <c r="D62" s="59">
        <v>628114.90999999316</v>
      </c>
    </row>
    <row r="63" spans="1:4" ht="15.75" customHeight="1">
      <c r="A63" s="58" t="s">
        <v>291</v>
      </c>
      <c r="B63" s="59">
        <v>33621.340000000047</v>
      </c>
      <c r="C63" s="59">
        <v>328399.98999999854</v>
      </c>
      <c r="D63" s="59">
        <v>362021.32999999856</v>
      </c>
    </row>
    <row r="64" spans="1:4" ht="15.75" customHeight="1">
      <c r="A64" s="58" t="s">
        <v>292</v>
      </c>
      <c r="B64" s="59">
        <v>172416.71000000075</v>
      </c>
      <c r="C64" s="59">
        <v>884721.2400000121</v>
      </c>
      <c r="D64" s="59">
        <v>1057137.9500000128</v>
      </c>
    </row>
    <row r="65" spans="1:4" ht="15.75" customHeight="1">
      <c r="A65" s="58" t="s">
        <v>293</v>
      </c>
      <c r="B65" s="59">
        <v>11889.799999999996</v>
      </c>
      <c r="C65" s="59">
        <v>218712.25999999978</v>
      </c>
      <c r="D65" s="59">
        <v>230602.05999999976</v>
      </c>
    </row>
    <row r="66" spans="1:4" ht="15.75" customHeight="1">
      <c r="A66" s="58" t="s">
        <v>294</v>
      </c>
      <c r="B66" s="59">
        <v>146162.1000000003</v>
      </c>
      <c r="C66" s="59">
        <v>627696.3799999801</v>
      </c>
      <c r="D66" s="59">
        <v>773858.47999998042</v>
      </c>
    </row>
    <row r="67" spans="1:4" ht="15.75" customHeight="1">
      <c r="A67" s="58" t="s">
        <v>295</v>
      </c>
      <c r="B67" s="59">
        <v>347378.33999999787</v>
      </c>
      <c r="C67" s="59">
        <v>1961007.000000007</v>
      </c>
      <c r="D67" s="59">
        <v>2308385.340000005</v>
      </c>
    </row>
    <row r="68" spans="1:4" ht="15.75" customHeight="1">
      <c r="A68" s="58" t="s">
        <v>296</v>
      </c>
      <c r="B68" s="59">
        <v>1008.42</v>
      </c>
      <c r="C68" s="59"/>
      <c r="D68" s="59">
        <v>1008.42</v>
      </c>
    </row>
    <row r="69" spans="1:4" ht="15.75" customHeight="1">
      <c r="A69" s="58" t="s">
        <v>297</v>
      </c>
      <c r="B69" s="59">
        <v>75693.469999999725</v>
      </c>
      <c r="C69" s="59">
        <v>377999.07999999827</v>
      </c>
      <c r="D69" s="59">
        <v>453692.54999999801</v>
      </c>
    </row>
    <row r="70" spans="1:4" ht="15.75" customHeight="1">
      <c r="A70" s="58" t="s">
        <v>298</v>
      </c>
      <c r="B70" s="59">
        <v>12973.259999999987</v>
      </c>
      <c r="C70" s="59">
        <v>31231.199999999972</v>
      </c>
      <c r="D70" s="59">
        <v>44204.459999999963</v>
      </c>
    </row>
    <row r="71" spans="1:4" ht="15.75" customHeight="1">
      <c r="A71" s="58" t="s">
        <v>299</v>
      </c>
      <c r="B71" s="59">
        <v>35601.120000000054</v>
      </c>
      <c r="C71" s="59">
        <v>354672.18000000005</v>
      </c>
      <c r="D71" s="59">
        <v>390273.3000000001</v>
      </c>
    </row>
    <row r="72" spans="1:4" ht="15.75" customHeight="1">
      <c r="A72" s="58" t="s">
        <v>300</v>
      </c>
      <c r="B72" s="59">
        <v>90588.090000000171</v>
      </c>
      <c r="C72" s="59">
        <v>1437805.3199999847</v>
      </c>
      <c r="D72" s="59">
        <v>1528393.4099999848</v>
      </c>
    </row>
    <row r="73" spans="1:4" ht="15.75" customHeight="1">
      <c r="A73" s="58" t="s">
        <v>301</v>
      </c>
      <c r="B73" s="59">
        <v>10180.170000000006</v>
      </c>
      <c r="C73" s="59">
        <v>95405.72000000003</v>
      </c>
      <c r="D73" s="59">
        <v>105585.89000000004</v>
      </c>
    </row>
    <row r="74" spans="1:4" ht="15.75" customHeight="1">
      <c r="A74" s="58" t="s">
        <v>302</v>
      </c>
      <c r="B74" s="59"/>
      <c r="C74" s="59">
        <v>102699.63000000031</v>
      </c>
      <c r="D74" s="59">
        <v>102699.63000000031</v>
      </c>
    </row>
    <row r="75" spans="1:4" ht="15.75" customHeight="1">
      <c r="A75" s="58" t="s">
        <v>303</v>
      </c>
      <c r="B75" s="59">
        <v>12605.249999999993</v>
      </c>
      <c r="C75" s="59">
        <v>34023.24000000002</v>
      </c>
      <c r="D75" s="59">
        <v>46628.490000000013</v>
      </c>
    </row>
    <row r="76" spans="1:4" ht="15.75" customHeight="1">
      <c r="A76" s="58" t="s">
        <v>304</v>
      </c>
      <c r="B76" s="59">
        <v>478020.58999999892</v>
      </c>
      <c r="C76" s="59">
        <v>1636014.2599999756</v>
      </c>
      <c r="D76" s="59">
        <v>2114034.8499999745</v>
      </c>
    </row>
    <row r="77" spans="1:4" ht="15.75" customHeight="1">
      <c r="A77" s="58" t="s">
        <v>305</v>
      </c>
      <c r="B77" s="59">
        <v>28408.980000000014</v>
      </c>
      <c r="C77" s="59">
        <v>350869.92999999825</v>
      </c>
      <c r="D77" s="59">
        <v>379278.90999999829</v>
      </c>
    </row>
    <row r="78" spans="1:4" ht="15.75" customHeight="1">
      <c r="A78" s="58" t="s">
        <v>306</v>
      </c>
      <c r="B78" s="59">
        <v>4735.4000000000005</v>
      </c>
      <c r="C78" s="59"/>
      <c r="D78" s="59">
        <v>4735.4000000000005</v>
      </c>
    </row>
    <row r="79" spans="1:4" ht="15.75" customHeight="1">
      <c r="A79" s="58" t="s">
        <v>307</v>
      </c>
      <c r="B79" s="59">
        <v>243256.4200000019</v>
      </c>
      <c r="C79" s="59"/>
      <c r="D79" s="59">
        <v>243256.4200000019</v>
      </c>
    </row>
    <row r="80" spans="1:4" ht="15.75" customHeight="1">
      <c r="A80" s="58" t="s">
        <v>308</v>
      </c>
      <c r="B80" s="59"/>
      <c r="C80" s="59">
        <v>91171.980000000141</v>
      </c>
      <c r="D80" s="59">
        <v>91171.980000000141</v>
      </c>
    </row>
    <row r="81" spans="1:4" ht="15.75" customHeight="1">
      <c r="A81" s="58" t="s">
        <v>309</v>
      </c>
      <c r="B81" s="59">
        <v>10778.24</v>
      </c>
      <c r="C81" s="59">
        <v>97191.299999999814</v>
      </c>
      <c r="D81" s="59">
        <v>107969.53999999982</v>
      </c>
    </row>
    <row r="82" spans="1:4" ht="15.75" customHeight="1">
      <c r="A82" s="58" t="s">
        <v>310</v>
      </c>
      <c r="B82" s="59">
        <v>12138.499999999991</v>
      </c>
      <c r="C82" s="59">
        <v>33134.309999999969</v>
      </c>
      <c r="D82" s="59">
        <v>45272.809999999961</v>
      </c>
    </row>
    <row r="83" spans="1:4" ht="15.75" customHeight="1">
      <c r="A83" s="58" t="s">
        <v>311</v>
      </c>
      <c r="B83" s="59">
        <v>31709.130000000005</v>
      </c>
      <c r="C83" s="59"/>
      <c r="D83" s="59">
        <v>31709.130000000005</v>
      </c>
    </row>
    <row r="84" spans="1:4" ht="15.75" customHeight="1">
      <c r="A84" s="58" t="s">
        <v>312</v>
      </c>
      <c r="B84" s="59"/>
      <c r="C84" s="59">
        <v>85840.580000000133</v>
      </c>
      <c r="D84" s="59">
        <v>85840.580000000133</v>
      </c>
    </row>
    <row r="85" spans="1:4" ht="15.75" customHeight="1">
      <c r="A85" s="58" t="s">
        <v>313</v>
      </c>
      <c r="B85" s="59">
        <v>37008.51</v>
      </c>
      <c r="C85" s="59"/>
      <c r="D85" s="59">
        <v>37008.51</v>
      </c>
    </row>
    <row r="86" spans="1:4" ht="15.75" customHeight="1">
      <c r="A86" s="58" t="s">
        <v>314</v>
      </c>
      <c r="B86" s="59">
        <v>22099.9</v>
      </c>
      <c r="C86" s="59">
        <v>79397.020000000135</v>
      </c>
      <c r="D86" s="59">
        <v>101496.92000000013</v>
      </c>
    </row>
    <row r="87" spans="1:4" ht="15.75" customHeight="1">
      <c r="A87" s="58" t="s">
        <v>315</v>
      </c>
      <c r="B87" s="59">
        <v>3941.6999999999994</v>
      </c>
      <c r="C87" s="59"/>
      <c r="D87" s="59">
        <v>3941.6999999999994</v>
      </c>
    </row>
    <row r="88" spans="1:4" ht="15.75" customHeight="1">
      <c r="A88" s="58" t="s">
        <v>316</v>
      </c>
      <c r="B88" s="59">
        <v>6331</v>
      </c>
      <c r="C88" s="59">
        <v>152185.22999999981</v>
      </c>
      <c r="D88" s="59">
        <v>158516.22999999981</v>
      </c>
    </row>
    <row r="89" spans="1:4" ht="15.75" customHeight="1">
      <c r="A89" s="58" t="s">
        <v>317</v>
      </c>
      <c r="B89" s="59">
        <v>2112909.3799997815</v>
      </c>
      <c r="C89" s="59">
        <v>11007167.320001272</v>
      </c>
      <c r="D89" s="59">
        <v>13120076.700001054</v>
      </c>
    </row>
    <row r="90" spans="1:4" ht="15.75" customHeight="1">
      <c r="A90" s="58" t="s">
        <v>318</v>
      </c>
      <c r="B90" s="59">
        <v>97497.739999999671</v>
      </c>
      <c r="C90" s="59">
        <v>473053.40999999217</v>
      </c>
      <c r="D90" s="59">
        <v>570551.14999999187</v>
      </c>
    </row>
    <row r="91" spans="1:4" ht="15.75" customHeight="1">
      <c r="A91" s="58" t="s">
        <v>319</v>
      </c>
      <c r="B91" s="59">
        <v>32924.600000000013</v>
      </c>
      <c r="C91" s="59">
        <v>58304.959999999977</v>
      </c>
      <c r="D91" s="59">
        <v>91229.56</v>
      </c>
    </row>
    <row r="92" spans="1:4" ht="15.75" customHeight="1">
      <c r="A92" s="58" t="s">
        <v>320</v>
      </c>
      <c r="B92" s="59"/>
      <c r="C92" s="59">
        <v>12115.200000000003</v>
      </c>
      <c r="D92" s="59">
        <v>12115.200000000003</v>
      </c>
    </row>
    <row r="93" spans="1:4" ht="15.75" customHeight="1">
      <c r="A93" s="58" t="s">
        <v>321</v>
      </c>
      <c r="B93" s="59"/>
      <c r="C93" s="59">
        <v>11035.640000000003</v>
      </c>
      <c r="D93" s="59">
        <v>11035.640000000003</v>
      </c>
    </row>
    <row r="94" spans="1:4" ht="15.75" customHeight="1">
      <c r="A94" s="58" t="s">
        <v>322</v>
      </c>
      <c r="B94" s="59">
        <v>9695.4000000000051</v>
      </c>
      <c r="C94" s="59">
        <v>77234.399999999965</v>
      </c>
      <c r="D94" s="59">
        <v>86929.799999999974</v>
      </c>
    </row>
    <row r="95" spans="1:4" ht="15.75" customHeight="1">
      <c r="A95" s="58" t="s">
        <v>323</v>
      </c>
      <c r="B95" s="59">
        <v>23020.500000000022</v>
      </c>
      <c r="C95" s="59">
        <v>55840.830000000067</v>
      </c>
      <c r="D95" s="59">
        <v>78861.330000000089</v>
      </c>
    </row>
    <row r="96" spans="1:4" ht="15.75" customHeight="1">
      <c r="A96" s="58" t="s">
        <v>324</v>
      </c>
      <c r="B96" s="59">
        <v>8148.659999999998</v>
      </c>
      <c r="C96" s="59">
        <v>111106.70000000043</v>
      </c>
      <c r="D96" s="59">
        <v>119255.36000000044</v>
      </c>
    </row>
    <row r="97" spans="1:4" ht="15.75" customHeight="1">
      <c r="A97" s="58" t="s">
        <v>325</v>
      </c>
      <c r="B97" s="59">
        <v>30043.290000000045</v>
      </c>
      <c r="C97" s="59">
        <v>275331.39000000124</v>
      </c>
      <c r="D97" s="59">
        <v>305374.68000000127</v>
      </c>
    </row>
    <row r="98" spans="1:4" ht="15.75" customHeight="1">
      <c r="A98" s="58" t="s">
        <v>326</v>
      </c>
      <c r="B98" s="59">
        <v>144680.06000000122</v>
      </c>
      <c r="C98" s="59">
        <v>264625.1999999992</v>
      </c>
      <c r="D98" s="59">
        <v>409305.26000000042</v>
      </c>
    </row>
    <row r="99" spans="1:4" ht="15.75" customHeight="1">
      <c r="A99" s="58" t="s">
        <v>327</v>
      </c>
      <c r="B99" s="59">
        <v>14087.309999999992</v>
      </c>
      <c r="C99" s="59"/>
      <c r="D99" s="59">
        <v>14087.309999999992</v>
      </c>
    </row>
    <row r="100" spans="1:4" ht="15.75" customHeight="1">
      <c r="A100" s="58" t="s">
        <v>328</v>
      </c>
      <c r="B100" s="59">
        <v>103231.71999999959</v>
      </c>
      <c r="C100" s="59">
        <v>636714.92999999493</v>
      </c>
      <c r="D100" s="59">
        <v>739946.64999999455</v>
      </c>
    </row>
    <row r="101" spans="1:4" ht="15.75" customHeight="1">
      <c r="A101" s="58" t="s">
        <v>329</v>
      </c>
      <c r="B101" s="59"/>
      <c r="C101" s="59">
        <v>33483.100000000013</v>
      </c>
      <c r="D101" s="59">
        <v>33483.100000000013</v>
      </c>
    </row>
    <row r="102" spans="1:4" ht="15.75" customHeight="1">
      <c r="A102" s="58" t="s">
        <v>330</v>
      </c>
      <c r="B102" s="59">
        <v>92550.850000000079</v>
      </c>
      <c r="C102" s="59"/>
      <c r="D102" s="59">
        <v>92550.850000000079</v>
      </c>
    </row>
    <row r="103" spans="1:4" ht="15.75" customHeight="1">
      <c r="A103" s="58" t="s">
        <v>331</v>
      </c>
      <c r="B103" s="59">
        <v>111420.0899999996</v>
      </c>
      <c r="C103" s="59">
        <v>1486789.809999991</v>
      </c>
      <c r="D103" s="59">
        <v>1598209.8999999906</v>
      </c>
    </row>
    <row r="104" spans="1:4" ht="15.75" customHeight="1">
      <c r="A104" s="58" t="s">
        <v>332</v>
      </c>
      <c r="B104" s="59">
        <v>31319.760000000031</v>
      </c>
      <c r="C104" s="59">
        <v>143759.1499999997</v>
      </c>
      <c r="D104" s="59">
        <v>175078.90999999974</v>
      </c>
    </row>
    <row r="105" spans="1:4" ht="15.75" customHeight="1">
      <c r="A105" s="58" t="s">
        <v>333</v>
      </c>
      <c r="B105" s="59">
        <v>4735.4000000000005</v>
      </c>
      <c r="C105" s="59">
        <v>111247.12000000033</v>
      </c>
      <c r="D105" s="59">
        <v>115982.52000000032</v>
      </c>
    </row>
    <row r="106" spans="1:4" ht="15.75" customHeight="1">
      <c r="A106" s="58" t="s">
        <v>334</v>
      </c>
      <c r="B106" s="59">
        <v>313093.93000000191</v>
      </c>
      <c r="C106" s="59">
        <v>2223974.929999969</v>
      </c>
      <c r="D106" s="59">
        <v>2537068.859999971</v>
      </c>
    </row>
    <row r="107" spans="1:4" ht="15.75" customHeight="1">
      <c r="A107" s="58" t="s">
        <v>335</v>
      </c>
      <c r="B107" s="59">
        <v>21747.199999999993</v>
      </c>
      <c r="C107" s="59">
        <v>68320.839999999924</v>
      </c>
      <c r="D107" s="59">
        <v>90068.039999999921</v>
      </c>
    </row>
    <row r="108" spans="1:4" ht="15.75" customHeight="1">
      <c r="A108" s="58" t="s">
        <v>336</v>
      </c>
      <c r="B108" s="59">
        <v>24349.920000000027</v>
      </c>
      <c r="C108" s="59">
        <v>159542.70999999973</v>
      </c>
      <c r="D108" s="59">
        <v>183892.62999999977</v>
      </c>
    </row>
    <row r="109" spans="1:4" ht="15.75" customHeight="1">
      <c r="A109" s="58" t="s">
        <v>337</v>
      </c>
      <c r="B109" s="59">
        <v>846626.10000002629</v>
      </c>
      <c r="C109" s="59">
        <v>2742849.6499997047</v>
      </c>
      <c r="D109" s="59">
        <v>3589475.7499997308</v>
      </c>
    </row>
    <row r="110" spans="1:4" ht="15.75" customHeight="1">
      <c r="A110" s="58" t="s">
        <v>338</v>
      </c>
      <c r="B110" s="59">
        <v>5917.3999999999987</v>
      </c>
      <c r="C110" s="59">
        <v>108881.86000000026</v>
      </c>
      <c r="D110" s="59">
        <v>114799.26000000026</v>
      </c>
    </row>
    <row r="111" spans="1:4" ht="15.75" customHeight="1">
      <c r="A111" s="58" t="s">
        <v>339</v>
      </c>
      <c r="B111" s="59"/>
      <c r="C111" s="59">
        <v>25204.580000000013</v>
      </c>
      <c r="D111" s="59">
        <v>25204.580000000013</v>
      </c>
    </row>
    <row r="112" spans="1:4" ht="15.75" customHeight="1">
      <c r="A112" s="58" t="s">
        <v>340</v>
      </c>
      <c r="B112" s="59">
        <v>39936.329999999987</v>
      </c>
      <c r="C112" s="59">
        <v>658450.73999999987</v>
      </c>
      <c r="D112" s="59">
        <v>698387.06999999983</v>
      </c>
    </row>
    <row r="113" spans="1:4" ht="15.75" customHeight="1">
      <c r="A113" s="58" t="s">
        <v>341</v>
      </c>
      <c r="B113" s="59">
        <v>22763.880000000016</v>
      </c>
      <c r="C113" s="59">
        <v>189520.67999999903</v>
      </c>
      <c r="D113" s="59">
        <v>212284.55999999904</v>
      </c>
    </row>
    <row r="114" spans="1:4" ht="15.75" customHeight="1">
      <c r="A114" s="58" t="s">
        <v>342</v>
      </c>
      <c r="B114" s="59">
        <v>64514.199999999881</v>
      </c>
      <c r="C114" s="59">
        <v>308662.99999999901</v>
      </c>
      <c r="D114" s="59">
        <v>373177.19999999891</v>
      </c>
    </row>
    <row r="115" spans="1:4" ht="15.75" customHeight="1">
      <c r="A115" s="58" t="s">
        <v>343</v>
      </c>
      <c r="B115" s="59">
        <v>189177.42000000092</v>
      </c>
      <c r="C115" s="59">
        <v>1201036.719999986</v>
      </c>
      <c r="D115" s="59">
        <v>1390214.1399999869</v>
      </c>
    </row>
    <row r="116" spans="1:4" ht="15.75" customHeight="1">
      <c r="A116" s="58" t="s">
        <v>344</v>
      </c>
      <c r="B116" s="59"/>
      <c r="C116" s="59">
        <v>54380.380000000107</v>
      </c>
      <c r="D116" s="59">
        <v>54380.380000000107</v>
      </c>
    </row>
    <row r="117" spans="1:4" ht="15.75" customHeight="1">
      <c r="A117" s="58" t="s">
        <v>345</v>
      </c>
      <c r="B117" s="59">
        <v>25807.020000000019</v>
      </c>
      <c r="C117" s="59"/>
      <c r="D117" s="59">
        <v>25807.020000000019</v>
      </c>
    </row>
    <row r="118" spans="1:4" ht="15.75" customHeight="1">
      <c r="A118" s="58" t="s">
        <v>346</v>
      </c>
      <c r="B118" s="59">
        <v>1968.4</v>
      </c>
      <c r="C118" s="59">
        <v>55958.630000000019</v>
      </c>
      <c r="D118" s="59">
        <v>57927.030000000021</v>
      </c>
    </row>
    <row r="119" spans="1:4" ht="15.75" customHeight="1">
      <c r="A119" s="58" t="s">
        <v>347</v>
      </c>
      <c r="B119" s="59">
        <v>4916.5999999999995</v>
      </c>
      <c r="C119" s="59">
        <v>55908.579999999922</v>
      </c>
      <c r="D119" s="59">
        <v>60825.17999999992</v>
      </c>
    </row>
    <row r="120" spans="1:4" ht="15.75" customHeight="1">
      <c r="A120" s="58" t="s">
        <v>348</v>
      </c>
      <c r="B120" s="59"/>
      <c r="C120" s="59">
        <v>91393.579999999798</v>
      </c>
      <c r="D120" s="59">
        <v>91393.579999999798</v>
      </c>
    </row>
    <row r="121" spans="1:4" ht="15.75" customHeight="1">
      <c r="A121" s="58" t="s">
        <v>349</v>
      </c>
      <c r="B121" s="59">
        <v>1228.76</v>
      </c>
      <c r="C121" s="59">
        <v>58980.479999999909</v>
      </c>
      <c r="D121" s="59">
        <v>60209.239999999911</v>
      </c>
    </row>
    <row r="122" spans="1:4" ht="15.75" customHeight="1">
      <c r="A122" s="58" t="s">
        <v>350</v>
      </c>
      <c r="B122" s="59">
        <v>13424.040000000005</v>
      </c>
      <c r="C122" s="59">
        <v>138690.09000000052</v>
      </c>
      <c r="D122" s="59">
        <v>152114.13000000053</v>
      </c>
    </row>
    <row r="123" spans="1:4" ht="15.75" customHeight="1">
      <c r="A123" s="58" t="s">
        <v>351</v>
      </c>
      <c r="B123" s="59">
        <v>4732.9000000000005</v>
      </c>
      <c r="C123" s="59">
        <v>14198.700000000012</v>
      </c>
      <c r="D123" s="59">
        <v>18931.600000000013</v>
      </c>
    </row>
    <row r="124" spans="1:4" ht="15.75" customHeight="1">
      <c r="A124" s="58" t="s">
        <v>352</v>
      </c>
      <c r="B124" s="59">
        <v>4735.4000000000005</v>
      </c>
      <c r="C124" s="59">
        <v>107020.03999999954</v>
      </c>
      <c r="D124" s="59">
        <v>111755.43999999954</v>
      </c>
    </row>
    <row r="125" spans="1:4" ht="15.75" customHeight="1">
      <c r="A125" s="58" t="s">
        <v>353</v>
      </c>
      <c r="B125" s="59"/>
      <c r="C125" s="59">
        <v>20588.119999999995</v>
      </c>
      <c r="D125" s="59">
        <v>20588.119999999995</v>
      </c>
    </row>
    <row r="126" spans="1:4" ht="15.75" customHeight="1">
      <c r="A126" s="58" t="s">
        <v>354</v>
      </c>
      <c r="B126" s="59">
        <v>12973.259999999986</v>
      </c>
      <c r="C126" s="59">
        <v>75307.969999999987</v>
      </c>
      <c r="D126" s="59">
        <v>88281.229999999967</v>
      </c>
    </row>
    <row r="127" spans="1:4" ht="15.75" customHeight="1">
      <c r="A127" s="58" t="s">
        <v>355</v>
      </c>
      <c r="B127" s="59">
        <v>4283.1000000000004</v>
      </c>
      <c r="C127" s="59">
        <v>95150.400000000212</v>
      </c>
      <c r="D127" s="59">
        <v>99433.500000000218</v>
      </c>
    </row>
    <row r="128" spans="1:4" ht="15.75" customHeight="1">
      <c r="A128" s="58" t="s">
        <v>356</v>
      </c>
      <c r="B128" s="59">
        <v>14862.330000000005</v>
      </c>
      <c r="C128" s="59">
        <v>254381.05000000168</v>
      </c>
      <c r="D128" s="59">
        <v>269243.38000000169</v>
      </c>
    </row>
    <row r="129" spans="1:4" ht="15.75" customHeight="1">
      <c r="A129" s="58" t="s">
        <v>357</v>
      </c>
      <c r="B129" s="59">
        <v>33783.610000000015</v>
      </c>
      <c r="C129" s="59">
        <v>434549.55999999581</v>
      </c>
      <c r="D129" s="59">
        <v>468333.16999999585</v>
      </c>
    </row>
    <row r="130" spans="1:4" ht="15.75" customHeight="1">
      <c r="A130" s="58" t="s">
        <v>358</v>
      </c>
      <c r="B130" s="59">
        <v>509749.14999999403</v>
      </c>
      <c r="C130" s="59">
        <v>2094023.7199999613</v>
      </c>
      <c r="D130" s="59">
        <v>2603772.8699999554</v>
      </c>
    </row>
    <row r="131" spans="1:4" ht="15.75" customHeight="1">
      <c r="A131" s="58" t="s">
        <v>359</v>
      </c>
      <c r="B131" s="59"/>
      <c r="C131" s="59">
        <v>39507.670000000013</v>
      </c>
      <c r="D131" s="59">
        <v>39507.670000000013</v>
      </c>
    </row>
    <row r="132" spans="1:4" ht="15.75" customHeight="1">
      <c r="A132" s="58" t="s">
        <v>360</v>
      </c>
      <c r="B132" s="59">
        <v>15330.080000000005</v>
      </c>
      <c r="C132" s="59">
        <v>82113.420000000158</v>
      </c>
      <c r="D132" s="59">
        <v>97443.50000000016</v>
      </c>
    </row>
    <row r="133" spans="1:4" ht="15.75" customHeight="1">
      <c r="A133" s="58" t="s">
        <v>361</v>
      </c>
      <c r="B133" s="59">
        <v>5042.0999999999995</v>
      </c>
      <c r="C133" s="59">
        <v>40323.839999999997</v>
      </c>
      <c r="D133" s="59">
        <v>45365.939999999995</v>
      </c>
    </row>
    <row r="134" spans="1:4" ht="15.75" customHeight="1">
      <c r="A134" s="58" t="s">
        <v>362</v>
      </c>
      <c r="B134" s="59">
        <v>166893.51000000015</v>
      </c>
      <c r="C134" s="59">
        <v>2682795.4800001895</v>
      </c>
      <c r="D134" s="59">
        <v>2849688.9900001897</v>
      </c>
    </row>
    <row r="135" spans="1:4" ht="15.75" customHeight="1">
      <c r="A135" s="58" t="s">
        <v>363</v>
      </c>
      <c r="B135" s="59">
        <v>160842.99000000025</v>
      </c>
      <c r="C135" s="59">
        <v>1673725.1299999251</v>
      </c>
      <c r="D135" s="59">
        <v>1834568.1199999254</v>
      </c>
    </row>
    <row r="136" spans="1:4" ht="15.75" customHeight="1">
      <c r="A136" s="58" t="s">
        <v>364</v>
      </c>
      <c r="B136" s="59">
        <v>20665.79</v>
      </c>
      <c r="C136" s="59">
        <v>170838.75000000073</v>
      </c>
      <c r="D136" s="59">
        <v>191504.54000000074</v>
      </c>
    </row>
    <row r="137" spans="1:4" ht="15.75" customHeight="1">
      <c r="A137" s="58" t="s">
        <v>365</v>
      </c>
      <c r="B137" s="59">
        <v>110899.56000000027</v>
      </c>
      <c r="C137" s="59">
        <v>388676.82999999676</v>
      </c>
      <c r="D137" s="59">
        <v>499576.38999999705</v>
      </c>
    </row>
    <row r="138" spans="1:4" ht="15.75" customHeight="1">
      <c r="A138" s="58" t="s">
        <v>366</v>
      </c>
      <c r="B138" s="59">
        <v>14775.059999999981</v>
      </c>
      <c r="C138" s="59">
        <v>38927.959999999977</v>
      </c>
      <c r="D138" s="59">
        <v>53703.01999999996</v>
      </c>
    </row>
    <row r="139" spans="1:4" ht="15.75" customHeight="1">
      <c r="A139" s="58" t="s">
        <v>367</v>
      </c>
      <c r="B139" s="59">
        <v>3987.8399999999997</v>
      </c>
      <c r="C139" s="59">
        <v>89956.000000000073</v>
      </c>
      <c r="D139" s="59">
        <v>93943.840000000069</v>
      </c>
    </row>
    <row r="140" spans="1:4" ht="15.75" customHeight="1">
      <c r="A140" s="58" t="s">
        <v>368</v>
      </c>
      <c r="B140" s="59">
        <v>185000.85000000009</v>
      </c>
      <c r="C140" s="59">
        <v>1036818.3500000049</v>
      </c>
      <c r="D140" s="59">
        <v>1221819.2000000048</v>
      </c>
    </row>
    <row r="141" spans="1:4" ht="15.75" customHeight="1">
      <c r="A141" s="58" t="s">
        <v>369</v>
      </c>
      <c r="B141" s="59">
        <v>50018.560000000019</v>
      </c>
      <c r="C141" s="59"/>
      <c r="D141" s="59">
        <v>50018.560000000019</v>
      </c>
    </row>
    <row r="142" spans="1:4" ht="15.75" customHeight="1">
      <c r="A142" s="58" t="s">
        <v>370</v>
      </c>
      <c r="B142" s="59">
        <v>75072.620000000039</v>
      </c>
      <c r="C142" s="59">
        <v>235283.68000000124</v>
      </c>
      <c r="D142" s="59">
        <v>310356.30000000127</v>
      </c>
    </row>
    <row r="143" spans="1:4" ht="15.75" customHeight="1">
      <c r="A143" s="58" t="s">
        <v>371</v>
      </c>
      <c r="B143" s="59">
        <v>5060.2000000000007</v>
      </c>
      <c r="C143" s="59">
        <v>81138.230000000069</v>
      </c>
      <c r="D143" s="59">
        <v>86198.430000000066</v>
      </c>
    </row>
    <row r="144" spans="1:4" ht="15.75" customHeight="1">
      <c r="A144" s="58" t="s">
        <v>372</v>
      </c>
      <c r="B144" s="59"/>
      <c r="C144" s="59">
        <v>62860.310000000012</v>
      </c>
      <c r="D144" s="59">
        <v>62860.310000000012</v>
      </c>
    </row>
    <row r="145" spans="1:4" ht="15.75" customHeight="1">
      <c r="A145" s="58" t="s">
        <v>373</v>
      </c>
      <c r="B145" s="59">
        <v>5060.2000000000007</v>
      </c>
      <c r="C145" s="59">
        <v>139752.01999999993</v>
      </c>
      <c r="D145" s="59">
        <v>144812.21999999994</v>
      </c>
    </row>
    <row r="146" spans="1:4" ht="15.75" customHeight="1">
      <c r="A146" s="58" t="s">
        <v>374</v>
      </c>
      <c r="B146" s="59">
        <v>817930.9599999924</v>
      </c>
      <c r="C146" s="59">
        <v>2911332.3099997933</v>
      </c>
      <c r="D146" s="59">
        <v>3729263.2699997858</v>
      </c>
    </row>
    <row r="147" spans="1:4" ht="15.75" customHeight="1">
      <c r="A147" s="58" t="s">
        <v>375</v>
      </c>
      <c r="B147" s="59">
        <v>113142.38000000011</v>
      </c>
      <c r="C147" s="59">
        <v>508901.97000000114</v>
      </c>
      <c r="D147" s="59">
        <v>622044.35000000126</v>
      </c>
    </row>
    <row r="148" spans="1:4" ht="15.75" customHeight="1">
      <c r="A148" s="58" t="s">
        <v>376</v>
      </c>
      <c r="B148" s="59"/>
      <c r="C148" s="59">
        <v>190807.12999999945</v>
      </c>
      <c r="D148" s="59">
        <v>190807.12999999945</v>
      </c>
    </row>
    <row r="149" spans="1:4" ht="15.75" customHeight="1">
      <c r="A149" s="58" t="s">
        <v>377</v>
      </c>
      <c r="B149" s="59">
        <v>10723.500000000002</v>
      </c>
      <c r="C149" s="59"/>
      <c r="D149" s="59">
        <v>10723.500000000002</v>
      </c>
    </row>
    <row r="150" spans="1:4" ht="15.75" customHeight="1">
      <c r="A150" s="58" t="s">
        <v>378</v>
      </c>
      <c r="B150" s="59"/>
      <c r="C150" s="59">
        <v>74410.450000000099</v>
      </c>
      <c r="D150" s="59">
        <v>74410.450000000099</v>
      </c>
    </row>
    <row r="151" spans="1:4" ht="15.75" customHeight="1">
      <c r="A151" s="58" t="s">
        <v>379</v>
      </c>
      <c r="B151" s="59">
        <v>5879.04</v>
      </c>
      <c r="C151" s="59">
        <v>91829.999999999753</v>
      </c>
      <c r="D151" s="59">
        <v>97709.039999999746</v>
      </c>
    </row>
    <row r="152" spans="1:4" ht="15.75" customHeight="1">
      <c r="A152" s="58" t="s">
        <v>380</v>
      </c>
      <c r="B152" s="59">
        <v>29244.179999999964</v>
      </c>
      <c r="C152" s="59">
        <v>126390.35999999969</v>
      </c>
      <c r="D152" s="59">
        <v>155634.53999999966</v>
      </c>
    </row>
    <row r="153" spans="1:4" ht="15.75" customHeight="1">
      <c r="A153" s="58" t="s">
        <v>381</v>
      </c>
      <c r="B153" s="59">
        <v>627549.11999997951</v>
      </c>
      <c r="C153" s="59">
        <v>5051773.050000337</v>
      </c>
      <c r="D153" s="59">
        <v>5679322.1700003166</v>
      </c>
    </row>
    <row r="154" spans="1:4" ht="15.75" customHeight="1">
      <c r="A154" s="58" t="s">
        <v>382</v>
      </c>
      <c r="B154" s="59">
        <v>59623.759999999857</v>
      </c>
      <c r="C154" s="59">
        <v>336550.33000000106</v>
      </c>
      <c r="D154" s="59">
        <v>396174.0900000009</v>
      </c>
    </row>
    <row r="155" spans="1:4" ht="15.75" customHeight="1">
      <c r="A155" s="58" t="s">
        <v>383</v>
      </c>
      <c r="B155" s="59">
        <v>88486.469999999652</v>
      </c>
      <c r="C155" s="59">
        <v>348943.4900000004</v>
      </c>
      <c r="D155" s="59">
        <v>437429.96000000008</v>
      </c>
    </row>
    <row r="156" spans="1:4" ht="15.75" customHeight="1">
      <c r="A156" s="58" t="s">
        <v>384</v>
      </c>
      <c r="B156" s="59">
        <v>1911.6</v>
      </c>
      <c r="C156" s="59">
        <v>40906.830000000016</v>
      </c>
      <c r="D156" s="59">
        <v>42818.430000000015</v>
      </c>
    </row>
    <row r="157" spans="1:4" ht="15.75" customHeight="1">
      <c r="A157" s="58" t="s">
        <v>385</v>
      </c>
      <c r="B157" s="59">
        <v>220721.51999999883</v>
      </c>
      <c r="C157" s="59">
        <v>700450.10999999905</v>
      </c>
      <c r="D157" s="59">
        <v>921171.62999999791</v>
      </c>
    </row>
    <row r="158" spans="1:4" ht="15.75" customHeight="1">
      <c r="A158" s="58" t="s">
        <v>386</v>
      </c>
      <c r="B158" s="59">
        <v>44016.850000000042</v>
      </c>
      <c r="C158" s="59">
        <v>105314.28000000014</v>
      </c>
      <c r="D158" s="59">
        <v>149331.13000000018</v>
      </c>
    </row>
    <row r="159" spans="1:4" ht="15.75" customHeight="1">
      <c r="A159" s="58" t="s">
        <v>387</v>
      </c>
      <c r="B159" s="59">
        <v>497624.03999999346</v>
      </c>
      <c r="C159" s="59">
        <v>1813762.4499999704</v>
      </c>
      <c r="D159" s="59">
        <v>2311386.4899999639</v>
      </c>
    </row>
    <row r="160" spans="1:4" ht="15.75" customHeight="1">
      <c r="A160" s="58" t="s">
        <v>388</v>
      </c>
      <c r="B160" s="59">
        <v>63811.450000000033</v>
      </c>
      <c r="C160" s="59"/>
      <c r="D160" s="59">
        <v>63811.450000000033</v>
      </c>
    </row>
    <row r="161" spans="1:4" ht="15.75" customHeight="1">
      <c r="A161" s="58" t="s">
        <v>389</v>
      </c>
      <c r="B161" s="59">
        <v>5060.2000000000007</v>
      </c>
      <c r="C161" s="59"/>
      <c r="D161" s="59">
        <v>5060.2000000000007</v>
      </c>
    </row>
    <row r="162" spans="1:4" ht="15.75" customHeight="1">
      <c r="A162" s="58" t="s">
        <v>390</v>
      </c>
      <c r="B162" s="59"/>
      <c r="C162" s="59">
        <v>2520.2399999999998</v>
      </c>
      <c r="D162" s="59">
        <v>2520.2399999999998</v>
      </c>
    </row>
    <row r="163" spans="1:4" ht="15.75" customHeight="1">
      <c r="A163" s="58" t="s">
        <v>391</v>
      </c>
      <c r="B163" s="59">
        <v>3150.2999999999997</v>
      </c>
      <c r="C163" s="59">
        <v>64141.079999999907</v>
      </c>
      <c r="D163" s="59">
        <v>67291.379999999903</v>
      </c>
    </row>
    <row r="164" spans="1:4" ht="15.75" customHeight="1">
      <c r="A164" s="58" t="s">
        <v>392</v>
      </c>
      <c r="B164" s="59">
        <v>28397.400000000038</v>
      </c>
      <c r="C164" s="59">
        <v>335089.36999999819</v>
      </c>
      <c r="D164" s="59">
        <v>363486.76999999821</v>
      </c>
    </row>
    <row r="165" spans="1:4" ht="15.75" customHeight="1">
      <c r="A165" s="58" t="s">
        <v>393</v>
      </c>
      <c r="B165" s="59">
        <v>65314.020000000106</v>
      </c>
      <c r="C165" s="59">
        <v>616696.88999999722</v>
      </c>
      <c r="D165" s="59">
        <v>682010.90999999736</v>
      </c>
    </row>
    <row r="166" spans="1:4" ht="15.75" customHeight="1">
      <c r="A166" s="58" t="s">
        <v>394</v>
      </c>
      <c r="B166" s="59">
        <v>59634.540000000095</v>
      </c>
      <c r="C166" s="59">
        <v>676331.46000000206</v>
      </c>
      <c r="D166" s="59">
        <v>735966.0000000021</v>
      </c>
    </row>
    <row r="167" spans="1:4" ht="15.75" customHeight="1">
      <c r="A167" s="58" t="s">
        <v>395</v>
      </c>
      <c r="B167" s="59">
        <v>242324.48000000115</v>
      </c>
      <c r="C167" s="59">
        <v>1007161.1300000279</v>
      </c>
      <c r="D167" s="59">
        <v>1249485.6100000292</v>
      </c>
    </row>
    <row r="168" spans="1:4" ht="15.75" customHeight="1">
      <c r="A168" s="58" t="s">
        <v>396</v>
      </c>
      <c r="B168" s="59"/>
      <c r="C168" s="59">
        <v>73115.279999999839</v>
      </c>
      <c r="D168" s="59">
        <v>73115.279999999839</v>
      </c>
    </row>
    <row r="169" spans="1:4" ht="15.75" customHeight="1">
      <c r="A169" s="58" t="s">
        <v>397</v>
      </c>
      <c r="B169" s="59">
        <v>9833.1999999999989</v>
      </c>
      <c r="C169" s="59"/>
      <c r="D169" s="59">
        <v>9833.1999999999989</v>
      </c>
    </row>
    <row r="170" spans="1:4" ht="15.75" customHeight="1">
      <c r="A170" s="58" t="s">
        <v>398</v>
      </c>
      <c r="B170" s="59">
        <v>7873.6000000000022</v>
      </c>
      <c r="C170" s="59"/>
      <c r="D170" s="59">
        <v>7873.6000000000022</v>
      </c>
    </row>
    <row r="171" spans="1:4" ht="15.75" customHeight="1">
      <c r="A171" s="58" t="s">
        <v>399</v>
      </c>
      <c r="B171" s="59">
        <v>245413.66000000254</v>
      </c>
      <c r="C171" s="59">
        <v>2616693.3799999496</v>
      </c>
      <c r="D171" s="59">
        <v>2862107.0399999521</v>
      </c>
    </row>
    <row r="172" spans="1:4" ht="15.75" customHeight="1">
      <c r="A172" s="58" t="s">
        <v>400</v>
      </c>
      <c r="B172" s="59">
        <v>343316.4999999979</v>
      </c>
      <c r="C172" s="59">
        <v>1916481.2000000756</v>
      </c>
      <c r="D172" s="59">
        <v>2259797.7000000738</v>
      </c>
    </row>
    <row r="173" spans="1:4" ht="15.75" customHeight="1">
      <c r="A173" s="58" t="s">
        <v>401</v>
      </c>
      <c r="B173" s="59">
        <v>71996.700000000186</v>
      </c>
      <c r="C173" s="59"/>
      <c r="D173" s="59">
        <v>71996.700000000186</v>
      </c>
    </row>
    <row r="174" spans="1:4" ht="15.75" customHeight="1">
      <c r="A174" s="58" t="s">
        <v>402</v>
      </c>
      <c r="B174" s="59">
        <v>3150.2999999999997</v>
      </c>
      <c r="C174" s="59">
        <v>84539.819999999832</v>
      </c>
      <c r="D174" s="59">
        <v>87690.119999999835</v>
      </c>
    </row>
    <row r="175" spans="1:4" ht="15.75" customHeight="1">
      <c r="A175" s="58" t="s">
        <v>403</v>
      </c>
      <c r="B175" s="59">
        <v>47463.570000000022</v>
      </c>
      <c r="C175" s="59">
        <v>524533.62999999267</v>
      </c>
      <c r="D175" s="59">
        <v>571997.19999999274</v>
      </c>
    </row>
    <row r="176" spans="1:4" ht="15.75" customHeight="1">
      <c r="A176" s="58" t="s">
        <v>404</v>
      </c>
      <c r="B176" s="59">
        <v>16525</v>
      </c>
      <c r="C176" s="59">
        <v>38661.68</v>
      </c>
      <c r="D176" s="59">
        <v>55186.68</v>
      </c>
    </row>
    <row r="177" spans="1:4" ht="15.75" customHeight="1">
      <c r="A177" s="58" t="s">
        <v>405</v>
      </c>
      <c r="B177" s="59">
        <v>28071.359999999997</v>
      </c>
      <c r="C177" s="59">
        <v>217683.44999999829</v>
      </c>
      <c r="D177" s="59">
        <v>245754.80999999828</v>
      </c>
    </row>
    <row r="178" spans="1:4" ht="15.75" customHeight="1">
      <c r="A178" s="58" t="s">
        <v>406</v>
      </c>
      <c r="B178" s="59">
        <v>42045.060000000027</v>
      </c>
      <c r="C178" s="59"/>
      <c r="D178" s="59">
        <v>42045.060000000027</v>
      </c>
    </row>
    <row r="179" spans="1:4" ht="15.75" customHeight="1">
      <c r="A179" s="58" t="s">
        <v>216</v>
      </c>
      <c r="B179" s="59">
        <v>22753628.409999583</v>
      </c>
      <c r="C179" s="59">
        <v>131143985.07001898</v>
      </c>
      <c r="D179" s="59">
        <v>153897613.48001853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180"/>
  <sheetViews>
    <sheetView workbookViewId="0"/>
  </sheetViews>
  <sheetFormatPr defaultColWidth="11.25" defaultRowHeight="15" customHeight="1"/>
  <cols>
    <col min="1" max="1" width="21.08203125" customWidth="1"/>
    <col min="2" max="4" width="15.4140625" customWidth="1"/>
    <col min="5" max="26" width="8.58203125" customWidth="1"/>
  </cols>
  <sheetData>
    <row r="3" spans="1:4" ht="15.75" customHeight="1">
      <c r="A3" s="57" t="s">
        <v>211</v>
      </c>
      <c r="B3" s="63" t="s">
        <v>212</v>
      </c>
      <c r="C3" s="63"/>
      <c r="D3" s="63"/>
    </row>
    <row r="4" spans="1:4" ht="15.75" customHeight="1">
      <c r="A4" s="57" t="s">
        <v>213</v>
      </c>
      <c r="B4" s="63" t="s">
        <v>214</v>
      </c>
      <c r="C4" s="63" t="s">
        <v>215</v>
      </c>
      <c r="D4" s="63" t="s">
        <v>216</v>
      </c>
    </row>
    <row r="5" spans="1:4" ht="15.75" customHeight="1">
      <c r="A5" s="57">
        <v>10</v>
      </c>
      <c r="B5" s="63">
        <v>313093.93000000191</v>
      </c>
      <c r="C5" s="63">
        <v>2223974.929999969</v>
      </c>
      <c r="D5" s="63">
        <v>2537068.859999971</v>
      </c>
    </row>
    <row r="6" spans="1:4" ht="15.75" customHeight="1">
      <c r="A6" s="57">
        <v>20</v>
      </c>
      <c r="B6" s="63">
        <v>920802.10999998567</v>
      </c>
      <c r="C6" s="63">
        <v>4195776.5099998424</v>
      </c>
      <c r="D6" s="63">
        <v>5116578.6199998278</v>
      </c>
    </row>
    <row r="7" spans="1:4" ht="15.75" customHeight="1">
      <c r="A7" s="57">
        <v>30</v>
      </c>
      <c r="B7" s="63">
        <v>224639.48999999862</v>
      </c>
      <c r="C7" s="63">
        <v>1928705.6600000078</v>
      </c>
      <c r="D7" s="63">
        <v>2153345.1500000064</v>
      </c>
    </row>
    <row r="8" spans="1:4" ht="15.75" customHeight="1">
      <c r="A8" s="57">
        <v>40</v>
      </c>
      <c r="B8" s="63">
        <v>817930.9599999924</v>
      </c>
      <c r="C8" s="63">
        <v>2911332.3099997793</v>
      </c>
      <c r="D8" s="63">
        <v>3729263.2699997718</v>
      </c>
    </row>
    <row r="9" spans="1:4" ht="15.75" customHeight="1">
      <c r="A9" s="57">
        <v>50</v>
      </c>
      <c r="B9" s="63">
        <v>27034.530000000035</v>
      </c>
      <c r="C9" s="63">
        <v>318917.34000000113</v>
      </c>
      <c r="D9" s="63">
        <v>345951.87000000116</v>
      </c>
    </row>
    <row r="10" spans="1:4" ht="15.75" customHeight="1">
      <c r="A10" s="57">
        <v>60</v>
      </c>
      <c r="B10" s="63">
        <v>88486.469999999652</v>
      </c>
      <c r="C10" s="63">
        <v>348943.4900000004</v>
      </c>
      <c r="D10" s="63">
        <v>437429.96000000008</v>
      </c>
    </row>
    <row r="11" spans="1:4" ht="15.75" customHeight="1">
      <c r="A11" s="57">
        <v>70</v>
      </c>
      <c r="B11" s="63">
        <v>245413.66000000254</v>
      </c>
      <c r="C11" s="63">
        <v>2616693.3799999501</v>
      </c>
      <c r="D11" s="63">
        <v>2862107.0399999525</v>
      </c>
    </row>
    <row r="12" spans="1:4" ht="15.75" customHeight="1">
      <c r="A12" s="57">
        <v>100</v>
      </c>
      <c r="B12" s="63">
        <v>24486.60000000002</v>
      </c>
      <c r="C12" s="63"/>
      <c r="D12" s="63">
        <v>24486.60000000002</v>
      </c>
    </row>
    <row r="13" spans="1:4" ht="15.75" customHeight="1">
      <c r="A13" s="57">
        <v>110</v>
      </c>
      <c r="B13" s="63"/>
      <c r="C13" s="63">
        <v>62860.310000000012</v>
      </c>
      <c r="D13" s="63">
        <v>62860.310000000012</v>
      </c>
    </row>
    <row r="14" spans="1:4" ht="15.75" customHeight="1">
      <c r="A14" s="57">
        <v>120</v>
      </c>
      <c r="B14" s="63">
        <v>172416.71000000075</v>
      </c>
      <c r="C14" s="63">
        <v>884721.2400000121</v>
      </c>
      <c r="D14" s="63">
        <v>1057137.9500000128</v>
      </c>
    </row>
    <row r="15" spans="1:4" ht="15.75" customHeight="1">
      <c r="A15" s="57">
        <v>123</v>
      </c>
      <c r="B15" s="63">
        <v>113142.38000000011</v>
      </c>
      <c r="C15" s="63">
        <v>508901.97000000114</v>
      </c>
      <c r="D15" s="63">
        <v>622044.35000000126</v>
      </c>
    </row>
    <row r="16" spans="1:4" ht="15.75" customHeight="1">
      <c r="A16" s="57">
        <v>130</v>
      </c>
      <c r="B16" s="63">
        <v>1184776.4200000416</v>
      </c>
      <c r="C16" s="63">
        <v>6281734.7200004533</v>
      </c>
      <c r="D16" s="63">
        <v>7466511.1400004951</v>
      </c>
    </row>
    <row r="17" spans="1:4" ht="15.75" customHeight="1">
      <c r="A17" s="57">
        <v>140</v>
      </c>
      <c r="B17" s="63">
        <v>111420.0899999996</v>
      </c>
      <c r="C17" s="63">
        <v>1486789.809999991</v>
      </c>
      <c r="D17" s="63">
        <v>1598209.8999999906</v>
      </c>
    </row>
    <row r="18" spans="1:4" ht="15.75" customHeight="1">
      <c r="A18" s="57">
        <v>170</v>
      </c>
      <c r="B18" s="63">
        <v>15177.280000000013</v>
      </c>
      <c r="C18" s="63">
        <v>71143.500000000029</v>
      </c>
      <c r="D18" s="63">
        <v>86320.780000000042</v>
      </c>
    </row>
    <row r="19" spans="1:4" ht="15.75" customHeight="1">
      <c r="A19" s="57">
        <v>180</v>
      </c>
      <c r="B19" s="63">
        <v>1265026.980000044</v>
      </c>
      <c r="C19" s="63">
        <v>7953424.209999836</v>
      </c>
      <c r="D19" s="63">
        <v>9218451.1899998803</v>
      </c>
    </row>
    <row r="20" spans="1:4" ht="15.75" customHeight="1">
      <c r="A20" s="57">
        <v>190</v>
      </c>
      <c r="B20" s="63">
        <v>11857.250000000007</v>
      </c>
      <c r="C20" s="63">
        <v>74226.389999999985</v>
      </c>
      <c r="D20" s="63">
        <v>86083.639999999985</v>
      </c>
    </row>
    <row r="21" spans="1:4" ht="15.75" customHeight="1">
      <c r="A21" s="57">
        <v>220</v>
      </c>
      <c r="B21" s="63">
        <v>17532</v>
      </c>
      <c r="C21" s="63"/>
      <c r="D21" s="63">
        <v>17532</v>
      </c>
    </row>
    <row r="22" spans="1:4" ht="15.75" customHeight="1">
      <c r="A22" s="57">
        <v>230</v>
      </c>
      <c r="B22" s="63">
        <v>3150.2999999999997</v>
      </c>
      <c r="C22" s="63">
        <v>64141.079999999907</v>
      </c>
      <c r="D22" s="63">
        <v>67291.379999999903</v>
      </c>
    </row>
    <row r="23" spans="1:4" ht="15.75" customHeight="1">
      <c r="A23" s="57">
        <v>240</v>
      </c>
      <c r="B23" s="63">
        <v>5042.0999999999995</v>
      </c>
      <c r="C23" s="63">
        <v>40323.839999999997</v>
      </c>
      <c r="D23" s="63">
        <v>45365.939999999995</v>
      </c>
    </row>
    <row r="24" spans="1:4" ht="15.75" customHeight="1">
      <c r="A24" s="57">
        <v>250</v>
      </c>
      <c r="B24" s="63">
        <v>29244.179999999964</v>
      </c>
      <c r="C24" s="63">
        <v>126390.35999999969</v>
      </c>
      <c r="D24" s="63">
        <v>155634.53999999966</v>
      </c>
    </row>
    <row r="25" spans="1:4" ht="15.75" customHeight="1">
      <c r="A25" s="57">
        <v>260</v>
      </c>
      <c r="B25" s="63"/>
      <c r="C25" s="63">
        <v>2520.2399999999998</v>
      </c>
      <c r="D25" s="63">
        <v>2520.2399999999998</v>
      </c>
    </row>
    <row r="26" spans="1:4" ht="15.75" customHeight="1">
      <c r="A26" s="57">
        <v>270</v>
      </c>
      <c r="B26" s="63">
        <v>5042.0999999999995</v>
      </c>
      <c r="C26" s="63">
        <v>14491.379999999992</v>
      </c>
      <c r="D26" s="63">
        <v>19533.479999999992</v>
      </c>
    </row>
    <row r="27" spans="1:4" ht="15.75" customHeight="1">
      <c r="A27" s="57">
        <v>290</v>
      </c>
      <c r="B27" s="63">
        <v>14087.309999999992</v>
      </c>
      <c r="C27" s="63">
        <v>169719.77999999947</v>
      </c>
      <c r="D27" s="63">
        <v>183807.08999999947</v>
      </c>
    </row>
    <row r="28" spans="1:4" ht="15.75" customHeight="1">
      <c r="A28" s="57">
        <v>310</v>
      </c>
      <c r="B28" s="63">
        <v>21747.199999999993</v>
      </c>
      <c r="C28" s="63">
        <v>68320.839999999924</v>
      </c>
      <c r="D28" s="63">
        <v>90068.039999999921</v>
      </c>
    </row>
    <row r="29" spans="1:4" ht="15.75" customHeight="1">
      <c r="A29" s="57">
        <v>470</v>
      </c>
      <c r="B29" s="63">
        <v>627549.11999997951</v>
      </c>
      <c r="C29" s="63">
        <v>5051773.050000336</v>
      </c>
      <c r="D29" s="63">
        <v>5679322.1700003156</v>
      </c>
    </row>
    <row r="30" spans="1:4" ht="15.75" customHeight="1">
      <c r="A30" s="57">
        <v>480</v>
      </c>
      <c r="B30" s="63">
        <v>754466.44999997271</v>
      </c>
      <c r="C30" s="63">
        <v>4305507.0500002233</v>
      </c>
      <c r="D30" s="63">
        <v>5059973.5000001956</v>
      </c>
    </row>
    <row r="31" spans="1:4" ht="15.75" customHeight="1">
      <c r="A31" s="57">
        <v>490</v>
      </c>
      <c r="B31" s="63">
        <v>10600.800000000003</v>
      </c>
      <c r="C31" s="63">
        <v>294990.80000000203</v>
      </c>
      <c r="D31" s="63">
        <v>305591.60000000201</v>
      </c>
    </row>
    <row r="32" spans="1:4" ht="15.75" customHeight="1">
      <c r="A32" s="57">
        <v>500</v>
      </c>
      <c r="B32" s="63">
        <v>75072.620000000039</v>
      </c>
      <c r="C32" s="63">
        <v>235283.68000000124</v>
      </c>
      <c r="D32" s="63">
        <v>310356.30000000127</v>
      </c>
    </row>
    <row r="33" spans="1:4" ht="15.75" customHeight="1">
      <c r="A33" s="57">
        <v>510</v>
      </c>
      <c r="B33" s="63">
        <v>23020.500000000022</v>
      </c>
      <c r="C33" s="63">
        <v>55840.830000000067</v>
      </c>
      <c r="D33" s="63">
        <v>78861.330000000089</v>
      </c>
    </row>
    <row r="34" spans="1:4" ht="15.75" customHeight="1">
      <c r="A34" s="57">
        <v>520</v>
      </c>
      <c r="B34" s="63">
        <v>10785.120000000004</v>
      </c>
      <c r="C34" s="63">
        <v>26658.300000000007</v>
      </c>
      <c r="D34" s="63">
        <v>37443.420000000013</v>
      </c>
    </row>
    <row r="35" spans="1:4" ht="15.75" customHeight="1">
      <c r="A35" s="57">
        <v>540</v>
      </c>
      <c r="B35" s="63"/>
      <c r="C35" s="63">
        <v>216315.26999999885</v>
      </c>
      <c r="D35" s="63">
        <v>216315.26999999885</v>
      </c>
    </row>
    <row r="36" spans="1:4" ht="15.75" customHeight="1">
      <c r="A36" s="57">
        <v>550</v>
      </c>
      <c r="B36" s="63">
        <v>25807.020000000019</v>
      </c>
      <c r="C36" s="63"/>
      <c r="D36" s="63">
        <v>25807.020000000019</v>
      </c>
    </row>
    <row r="37" spans="1:4" ht="15.75" customHeight="1">
      <c r="A37" s="57">
        <v>560</v>
      </c>
      <c r="B37" s="63">
        <v>5060.2000000000007</v>
      </c>
      <c r="C37" s="63">
        <v>81138.230000000069</v>
      </c>
      <c r="D37" s="63">
        <v>86198.430000000066</v>
      </c>
    </row>
    <row r="38" spans="1:4" ht="15.75" customHeight="1">
      <c r="A38" s="57">
        <v>580</v>
      </c>
      <c r="B38" s="63"/>
      <c r="C38" s="63">
        <v>74410.450000000099</v>
      </c>
      <c r="D38" s="63">
        <v>74410.450000000099</v>
      </c>
    </row>
    <row r="39" spans="1:4" ht="15.75" customHeight="1">
      <c r="A39" s="57">
        <v>640</v>
      </c>
      <c r="B39" s="63">
        <v>35776.950000000012</v>
      </c>
      <c r="C39" s="63">
        <v>160002.37999999957</v>
      </c>
      <c r="D39" s="63">
        <v>195779.32999999958</v>
      </c>
    </row>
    <row r="40" spans="1:4" ht="15.75" customHeight="1">
      <c r="A40" s="57">
        <v>740</v>
      </c>
      <c r="B40" s="63"/>
      <c r="C40" s="63">
        <v>190807.12999999945</v>
      </c>
      <c r="D40" s="63">
        <v>190807.12999999945</v>
      </c>
    </row>
    <row r="41" spans="1:4" ht="15.75" customHeight="1">
      <c r="A41" s="57">
        <v>770</v>
      </c>
      <c r="B41" s="63">
        <v>10080.960000000001</v>
      </c>
      <c r="C41" s="63"/>
      <c r="D41" s="63">
        <v>10080.960000000001</v>
      </c>
    </row>
    <row r="42" spans="1:4" ht="15.75" customHeight="1">
      <c r="A42" s="57">
        <v>860</v>
      </c>
      <c r="B42" s="63">
        <v>4735.8</v>
      </c>
      <c r="C42" s="63">
        <v>93385.349999999788</v>
      </c>
      <c r="D42" s="63">
        <v>98121.14999999979</v>
      </c>
    </row>
    <row r="43" spans="1:4" ht="15.75" customHeight="1">
      <c r="A43" s="57">
        <v>870</v>
      </c>
      <c r="B43" s="63">
        <v>83023.660000000251</v>
      </c>
      <c r="C43" s="63">
        <v>983384.08000000229</v>
      </c>
      <c r="D43" s="63">
        <v>1066407.7400000026</v>
      </c>
    </row>
    <row r="44" spans="1:4" ht="15.75" customHeight="1">
      <c r="A44" s="57">
        <v>880</v>
      </c>
      <c r="B44" s="63">
        <v>2609557.7799998783</v>
      </c>
      <c r="C44" s="63">
        <v>23233798.200016197</v>
      </c>
      <c r="D44" s="63">
        <v>25843355.980016075</v>
      </c>
    </row>
    <row r="45" spans="1:4" ht="15.75" customHeight="1">
      <c r="A45" s="57">
        <v>890</v>
      </c>
      <c r="B45" s="63">
        <v>9253</v>
      </c>
      <c r="C45" s="63">
        <v>69518.679999999993</v>
      </c>
      <c r="D45" s="63">
        <v>78771.679999999993</v>
      </c>
    </row>
    <row r="46" spans="1:4" ht="15.75" customHeight="1">
      <c r="A46" s="57">
        <v>900</v>
      </c>
      <c r="B46" s="63">
        <v>1580485.7999999216</v>
      </c>
      <c r="C46" s="63">
        <v>4502577.4000005918</v>
      </c>
      <c r="D46" s="63">
        <v>6083063.2000005133</v>
      </c>
    </row>
    <row r="47" spans="1:4" ht="15.75" customHeight="1">
      <c r="A47" s="57">
        <v>910</v>
      </c>
      <c r="B47" s="63">
        <v>332326.44999999646</v>
      </c>
      <c r="C47" s="63">
        <v>1586529.2999999903</v>
      </c>
      <c r="D47" s="63">
        <v>1918855.7499999867</v>
      </c>
    </row>
    <row r="48" spans="1:4" ht="15.75" customHeight="1">
      <c r="A48" s="57">
        <v>920</v>
      </c>
      <c r="B48" s="63">
        <v>53210.890000000079</v>
      </c>
      <c r="C48" s="63">
        <v>574904.01999999303</v>
      </c>
      <c r="D48" s="63">
        <v>628114.90999999316</v>
      </c>
    </row>
    <row r="49" spans="1:4" ht="15.75" customHeight="1">
      <c r="A49" s="57">
        <v>930</v>
      </c>
      <c r="B49" s="63">
        <v>10628.139999999998</v>
      </c>
      <c r="C49" s="63">
        <v>174098.44000000076</v>
      </c>
      <c r="D49" s="63">
        <v>184726.58000000074</v>
      </c>
    </row>
    <row r="50" spans="1:4" ht="15.75" customHeight="1">
      <c r="A50" s="57">
        <v>940</v>
      </c>
      <c r="B50" s="63">
        <v>8504.6399999999958</v>
      </c>
      <c r="C50" s="63">
        <v>81181.380000000281</v>
      </c>
      <c r="D50" s="63">
        <v>89686.020000000281</v>
      </c>
    </row>
    <row r="51" spans="1:4" ht="15.75" customHeight="1">
      <c r="A51" s="57">
        <v>950</v>
      </c>
      <c r="B51" s="63">
        <v>6614.7199999999975</v>
      </c>
      <c r="C51" s="63">
        <v>60517.030000000159</v>
      </c>
      <c r="D51" s="63">
        <v>67131.75000000016</v>
      </c>
    </row>
    <row r="52" spans="1:4" ht="15.75" customHeight="1">
      <c r="A52" s="57">
        <v>960</v>
      </c>
      <c r="B52" s="63">
        <v>5904.0999999999985</v>
      </c>
      <c r="C52" s="63">
        <v>40500.130000000012</v>
      </c>
      <c r="D52" s="63">
        <v>46404.23000000001</v>
      </c>
    </row>
    <row r="53" spans="1:4" ht="15.75" customHeight="1">
      <c r="A53" s="57">
        <v>970</v>
      </c>
      <c r="B53" s="63">
        <v>15153.280000000013</v>
      </c>
      <c r="C53" s="63">
        <v>70320.690000000031</v>
      </c>
      <c r="D53" s="63">
        <v>85473.970000000045</v>
      </c>
    </row>
    <row r="54" spans="1:4" ht="15.75" customHeight="1">
      <c r="A54" s="57">
        <v>980</v>
      </c>
      <c r="B54" s="63">
        <v>243256.4200000019</v>
      </c>
      <c r="C54" s="63"/>
      <c r="D54" s="63">
        <v>243256.4200000019</v>
      </c>
    </row>
    <row r="55" spans="1:4" ht="15.75" customHeight="1">
      <c r="A55" s="57">
        <v>990</v>
      </c>
      <c r="B55" s="63">
        <v>343316.4999999979</v>
      </c>
      <c r="C55" s="63">
        <v>1916481.2000000756</v>
      </c>
      <c r="D55" s="63">
        <v>2259797.7000000738</v>
      </c>
    </row>
    <row r="56" spans="1:4" ht="15.75" customHeight="1">
      <c r="A56" s="57">
        <v>1000</v>
      </c>
      <c r="B56" s="63">
        <v>347378.33999999787</v>
      </c>
      <c r="C56" s="63">
        <v>1961007.000000007</v>
      </c>
      <c r="D56" s="63">
        <v>2308385.340000005</v>
      </c>
    </row>
    <row r="57" spans="1:4" ht="15.75" customHeight="1">
      <c r="A57" s="57">
        <v>1010</v>
      </c>
      <c r="B57" s="63">
        <v>547173.61999999173</v>
      </c>
      <c r="C57" s="63">
        <v>4247354.1900006486</v>
      </c>
      <c r="D57" s="63">
        <v>4794527.8100006403</v>
      </c>
    </row>
    <row r="58" spans="1:4" ht="15.75" customHeight="1">
      <c r="A58" s="57">
        <v>1020</v>
      </c>
      <c r="B58" s="63">
        <v>65822.0600000001</v>
      </c>
      <c r="C58" s="63">
        <v>379305.53999999631</v>
      </c>
      <c r="D58" s="63">
        <v>445127.59999999643</v>
      </c>
    </row>
    <row r="59" spans="1:4" ht="15.75" customHeight="1">
      <c r="A59" s="57">
        <v>1030</v>
      </c>
      <c r="B59" s="63">
        <v>4735.4000000000005</v>
      </c>
      <c r="C59" s="63">
        <v>111247.12000000033</v>
      </c>
      <c r="D59" s="63">
        <v>115982.52000000032</v>
      </c>
    </row>
    <row r="60" spans="1:4" ht="15.75" customHeight="1">
      <c r="A60" s="57">
        <v>1040</v>
      </c>
      <c r="B60" s="63">
        <v>346157.73999999778</v>
      </c>
      <c r="C60" s="63">
        <v>1325205.7999999824</v>
      </c>
      <c r="D60" s="63">
        <v>1671363.53999998</v>
      </c>
    </row>
    <row r="61" spans="1:4" ht="15.75" customHeight="1">
      <c r="A61" s="57">
        <v>1050</v>
      </c>
      <c r="B61" s="63">
        <v>33621.340000000047</v>
      </c>
      <c r="C61" s="63">
        <v>328399.98999999854</v>
      </c>
      <c r="D61" s="63">
        <v>362021.32999999856</v>
      </c>
    </row>
    <row r="62" spans="1:4" ht="15.75" customHeight="1">
      <c r="A62" s="57">
        <v>1060</v>
      </c>
      <c r="B62" s="63">
        <v>4735.4000000000005</v>
      </c>
      <c r="C62" s="63">
        <v>107020.03999999954</v>
      </c>
      <c r="D62" s="63">
        <v>111755.43999999954</v>
      </c>
    </row>
    <row r="63" spans="1:4" ht="15.75" customHeight="1">
      <c r="A63" s="57">
        <v>1070</v>
      </c>
      <c r="B63" s="63">
        <v>4735.4000000000005</v>
      </c>
      <c r="C63" s="63">
        <v>77336.520000000033</v>
      </c>
      <c r="D63" s="63">
        <v>82071.920000000027</v>
      </c>
    </row>
    <row r="64" spans="1:4" ht="15.75" customHeight="1">
      <c r="A64" s="57">
        <v>1080</v>
      </c>
      <c r="B64" s="63">
        <v>103231.71999999959</v>
      </c>
      <c r="C64" s="63">
        <v>636714.92999999505</v>
      </c>
      <c r="D64" s="63">
        <v>739946.64999999467</v>
      </c>
    </row>
    <row r="65" spans="1:4" ht="15.75" customHeight="1">
      <c r="A65" s="57">
        <v>1110</v>
      </c>
      <c r="B65" s="63">
        <v>375517.21999999648</v>
      </c>
      <c r="C65" s="63">
        <v>1470578.4700000647</v>
      </c>
      <c r="D65" s="63">
        <v>1846095.6900000612</v>
      </c>
    </row>
    <row r="66" spans="1:4" ht="15.75" customHeight="1">
      <c r="A66" s="57">
        <v>1120</v>
      </c>
      <c r="B66" s="63"/>
      <c r="C66" s="63">
        <v>1775.22</v>
      </c>
      <c r="D66" s="63">
        <v>1775.22</v>
      </c>
    </row>
    <row r="67" spans="1:4" ht="15.75" customHeight="1">
      <c r="A67" s="57">
        <v>1130</v>
      </c>
      <c r="B67" s="63">
        <v>5917.3999999999987</v>
      </c>
      <c r="C67" s="63">
        <v>108881.86000000026</v>
      </c>
      <c r="D67" s="63">
        <v>114799.26000000026</v>
      </c>
    </row>
    <row r="68" spans="1:4" ht="15.75" customHeight="1">
      <c r="A68" s="57">
        <v>1140</v>
      </c>
      <c r="B68" s="63">
        <v>109279.49999999946</v>
      </c>
      <c r="C68" s="63">
        <v>283183.10000000027</v>
      </c>
      <c r="D68" s="63">
        <v>392462.59999999974</v>
      </c>
    </row>
    <row r="69" spans="1:4" ht="15.75" customHeight="1">
      <c r="A69" s="57">
        <v>1150</v>
      </c>
      <c r="B69" s="63">
        <v>75693.469999999725</v>
      </c>
      <c r="C69" s="63">
        <v>377999.07999999827</v>
      </c>
      <c r="D69" s="63">
        <v>453692.54999999801</v>
      </c>
    </row>
    <row r="70" spans="1:4" ht="15.75" customHeight="1">
      <c r="A70" s="57">
        <v>1160</v>
      </c>
      <c r="B70" s="63"/>
      <c r="C70" s="63">
        <v>62257.350000000042</v>
      </c>
      <c r="D70" s="63">
        <v>62257.350000000042</v>
      </c>
    </row>
    <row r="71" spans="1:4" ht="15.75" customHeight="1">
      <c r="A71" s="57">
        <v>1180</v>
      </c>
      <c r="B71" s="63">
        <v>185000.85000000009</v>
      </c>
      <c r="C71" s="63">
        <v>1036818.3500000049</v>
      </c>
      <c r="D71" s="63">
        <v>1221819.2000000048</v>
      </c>
    </row>
    <row r="72" spans="1:4" ht="15.75" customHeight="1">
      <c r="A72" s="57">
        <v>1195</v>
      </c>
      <c r="B72" s="63">
        <v>90588.090000000171</v>
      </c>
      <c r="C72" s="63">
        <v>1437805.3199999847</v>
      </c>
      <c r="D72" s="63">
        <v>1528393.4099999848</v>
      </c>
    </row>
    <row r="73" spans="1:4" ht="15.75" customHeight="1">
      <c r="A73" s="57">
        <v>1220</v>
      </c>
      <c r="B73" s="63">
        <v>35601.120000000054</v>
      </c>
      <c r="C73" s="63">
        <v>354672.18000000005</v>
      </c>
      <c r="D73" s="63">
        <v>390273.3000000001</v>
      </c>
    </row>
    <row r="74" spans="1:4" ht="15.75" customHeight="1">
      <c r="A74" s="57">
        <v>1330</v>
      </c>
      <c r="B74" s="63"/>
      <c r="C74" s="63">
        <v>102699.63000000031</v>
      </c>
      <c r="D74" s="63">
        <v>102699.63000000031</v>
      </c>
    </row>
    <row r="75" spans="1:4" ht="15.75" customHeight="1">
      <c r="A75" s="57">
        <v>1340</v>
      </c>
      <c r="B75" s="63">
        <v>7873.6000000000022</v>
      </c>
      <c r="C75" s="63">
        <v>153233.82999999929</v>
      </c>
      <c r="D75" s="63">
        <v>161107.42999999929</v>
      </c>
    </row>
    <row r="76" spans="1:4" ht="15.75" customHeight="1">
      <c r="A76" s="57">
        <v>1350</v>
      </c>
      <c r="B76" s="63">
        <v>46253.499999999949</v>
      </c>
      <c r="C76" s="63">
        <v>268740.96999999782</v>
      </c>
      <c r="D76" s="63">
        <v>314994.46999999776</v>
      </c>
    </row>
    <row r="77" spans="1:4" ht="15.75" customHeight="1">
      <c r="A77" s="57">
        <v>1360</v>
      </c>
      <c r="B77" s="63">
        <v>28408.980000000014</v>
      </c>
      <c r="C77" s="63">
        <v>350869.92999999825</v>
      </c>
      <c r="D77" s="63">
        <v>379278.90999999829</v>
      </c>
    </row>
    <row r="78" spans="1:4" ht="15.75" customHeight="1">
      <c r="A78" s="57">
        <v>1380</v>
      </c>
      <c r="B78" s="63">
        <v>12138.499999999991</v>
      </c>
      <c r="C78" s="63">
        <v>33134.309999999969</v>
      </c>
      <c r="D78" s="63">
        <v>45272.809999999961</v>
      </c>
    </row>
    <row r="79" spans="1:4" ht="15.75" customHeight="1">
      <c r="A79" s="57">
        <v>1390</v>
      </c>
      <c r="B79" s="63">
        <v>22099.9</v>
      </c>
      <c r="C79" s="63">
        <v>79397.020000000135</v>
      </c>
      <c r="D79" s="63">
        <v>101496.92000000013</v>
      </c>
    </row>
    <row r="80" spans="1:4" ht="15.75" customHeight="1">
      <c r="A80" s="57">
        <v>1400</v>
      </c>
      <c r="B80" s="63">
        <v>8148.659999999998</v>
      </c>
      <c r="C80" s="63">
        <v>111106.70000000043</v>
      </c>
      <c r="D80" s="63">
        <v>119255.36000000044</v>
      </c>
    </row>
    <row r="81" spans="1:4" ht="15.75" customHeight="1">
      <c r="A81" s="57">
        <v>1410</v>
      </c>
      <c r="B81" s="63">
        <v>1968.4</v>
      </c>
      <c r="C81" s="63">
        <v>55958.630000000019</v>
      </c>
      <c r="D81" s="63">
        <v>57927.030000000021</v>
      </c>
    </row>
    <row r="82" spans="1:4" ht="15.75" customHeight="1">
      <c r="A82" s="57">
        <v>1420</v>
      </c>
      <c r="B82" s="63">
        <v>2112909.3799997815</v>
      </c>
      <c r="C82" s="63">
        <v>10484968.480000725</v>
      </c>
      <c r="D82" s="63">
        <v>12597877.860000506</v>
      </c>
    </row>
    <row r="83" spans="1:4" ht="15.75" customHeight="1">
      <c r="A83" s="57">
        <v>1430</v>
      </c>
      <c r="B83" s="63">
        <v>9695.4000000000051</v>
      </c>
      <c r="C83" s="63">
        <v>77234.399999999965</v>
      </c>
      <c r="D83" s="63">
        <v>86929.799999999974</v>
      </c>
    </row>
    <row r="84" spans="1:4" ht="15.75" customHeight="1">
      <c r="A84" s="57">
        <v>1440</v>
      </c>
      <c r="B84" s="63"/>
      <c r="C84" s="63">
        <v>20588.119999999995</v>
      </c>
      <c r="D84" s="63">
        <v>20588.119999999995</v>
      </c>
    </row>
    <row r="85" spans="1:4" ht="15.75" customHeight="1">
      <c r="A85" s="57">
        <v>1450</v>
      </c>
      <c r="B85" s="63">
        <v>2389.5</v>
      </c>
      <c r="C85" s="63">
        <v>67351.360000000001</v>
      </c>
      <c r="D85" s="63">
        <v>69740.86</v>
      </c>
    </row>
    <row r="86" spans="1:4" ht="15.75" customHeight="1">
      <c r="A86" s="57">
        <v>1460</v>
      </c>
      <c r="B86" s="63"/>
      <c r="C86" s="63">
        <v>22496.800000000003</v>
      </c>
      <c r="D86" s="63">
        <v>22496.800000000003</v>
      </c>
    </row>
    <row r="87" spans="1:4" ht="15.75" customHeight="1">
      <c r="A87" s="57">
        <v>1480</v>
      </c>
      <c r="B87" s="63">
        <v>1911.6</v>
      </c>
      <c r="C87" s="63">
        <v>40906.830000000016</v>
      </c>
      <c r="D87" s="63">
        <v>42818.430000000015</v>
      </c>
    </row>
    <row r="88" spans="1:4" ht="15.75" customHeight="1">
      <c r="A88" s="57">
        <v>1490</v>
      </c>
      <c r="B88" s="63">
        <v>3583.0799999999995</v>
      </c>
      <c r="C88" s="63">
        <v>52859.489999999991</v>
      </c>
      <c r="D88" s="63">
        <v>56442.569999999992</v>
      </c>
    </row>
    <row r="89" spans="1:4" ht="15.75" customHeight="1">
      <c r="A89" s="57">
        <v>1500</v>
      </c>
      <c r="B89" s="63">
        <v>32495.640000000032</v>
      </c>
      <c r="C89" s="63">
        <v>190461.0599999986</v>
      </c>
      <c r="D89" s="63">
        <v>222956.69999999864</v>
      </c>
    </row>
    <row r="90" spans="1:4" ht="15.75" customHeight="1">
      <c r="A90" s="57">
        <v>1510</v>
      </c>
      <c r="B90" s="63">
        <v>30043.290000000045</v>
      </c>
      <c r="C90" s="63">
        <v>275331.39000000124</v>
      </c>
      <c r="D90" s="63">
        <v>305374.68000000127</v>
      </c>
    </row>
    <row r="91" spans="1:4" ht="15.75" customHeight="1">
      <c r="A91" s="57">
        <v>1520</v>
      </c>
      <c r="B91" s="63">
        <v>219785.4300000004</v>
      </c>
      <c r="C91" s="63">
        <v>902887.22000002011</v>
      </c>
      <c r="D91" s="63">
        <v>1122672.6500000204</v>
      </c>
    </row>
    <row r="92" spans="1:4" ht="15.75" customHeight="1">
      <c r="A92" s="57">
        <v>1530</v>
      </c>
      <c r="B92" s="63">
        <v>36889.68</v>
      </c>
      <c r="C92" s="63"/>
      <c r="D92" s="63">
        <v>36889.68</v>
      </c>
    </row>
    <row r="93" spans="1:4" ht="15.75" customHeight="1">
      <c r="A93" s="57">
        <v>1540</v>
      </c>
      <c r="B93" s="63">
        <v>6331</v>
      </c>
      <c r="C93" s="63">
        <v>152185.22999999981</v>
      </c>
      <c r="D93" s="63">
        <v>158516.22999999981</v>
      </c>
    </row>
    <row r="94" spans="1:4" ht="15.75" customHeight="1">
      <c r="A94" s="57">
        <v>1550</v>
      </c>
      <c r="B94" s="63">
        <v>509749.14999999403</v>
      </c>
      <c r="C94" s="63">
        <v>2094023.7199999613</v>
      </c>
      <c r="D94" s="63">
        <v>2603772.8699999554</v>
      </c>
    </row>
    <row r="95" spans="1:4" ht="15.75" customHeight="1">
      <c r="A95" s="57">
        <v>1560</v>
      </c>
      <c r="B95" s="63">
        <v>497624.03999999346</v>
      </c>
      <c r="C95" s="63">
        <v>1813762.4499999704</v>
      </c>
      <c r="D95" s="63">
        <v>2311386.4899999639</v>
      </c>
    </row>
    <row r="96" spans="1:4" ht="15.75" customHeight="1">
      <c r="A96" s="57">
        <v>1570</v>
      </c>
      <c r="B96" s="63">
        <v>11889.799999999996</v>
      </c>
      <c r="C96" s="63">
        <v>218712.25999999978</v>
      </c>
      <c r="D96" s="63">
        <v>230602.05999999976</v>
      </c>
    </row>
    <row r="97" spans="1:4" ht="15.75" customHeight="1">
      <c r="A97" s="57">
        <v>1580</v>
      </c>
      <c r="B97" s="63">
        <v>63811.450000000033</v>
      </c>
      <c r="C97" s="63"/>
      <c r="D97" s="63">
        <v>63811.450000000033</v>
      </c>
    </row>
    <row r="98" spans="1:4" ht="15.75" customHeight="1">
      <c r="A98" s="57">
        <v>1590</v>
      </c>
      <c r="B98" s="63">
        <v>15330.080000000005</v>
      </c>
      <c r="C98" s="63">
        <v>82113.420000000158</v>
      </c>
      <c r="D98" s="63">
        <v>97443.50000000016</v>
      </c>
    </row>
    <row r="99" spans="1:4" ht="15.75" customHeight="1">
      <c r="A99" s="57">
        <v>1600</v>
      </c>
      <c r="B99" s="63">
        <v>31709.130000000005</v>
      </c>
      <c r="C99" s="63"/>
      <c r="D99" s="63">
        <v>31709.130000000005</v>
      </c>
    </row>
    <row r="100" spans="1:4" ht="15.75" customHeight="1">
      <c r="A100" s="57">
        <v>1620</v>
      </c>
      <c r="B100" s="63"/>
      <c r="C100" s="63">
        <v>57827</v>
      </c>
      <c r="D100" s="63">
        <v>57827</v>
      </c>
    </row>
    <row r="101" spans="1:4" ht="15.75" customHeight="1">
      <c r="A101" s="57">
        <v>1760</v>
      </c>
      <c r="B101" s="63"/>
      <c r="C101" s="63">
        <v>11035.640000000003</v>
      </c>
      <c r="D101" s="63">
        <v>11035.640000000003</v>
      </c>
    </row>
    <row r="102" spans="1:4" ht="15.75" customHeight="1">
      <c r="A102" s="57">
        <v>1780</v>
      </c>
      <c r="B102" s="63">
        <v>10180.170000000006</v>
      </c>
      <c r="C102" s="63">
        <v>95405.72000000003</v>
      </c>
      <c r="D102" s="63">
        <v>105585.89000000004</v>
      </c>
    </row>
    <row r="103" spans="1:4" ht="15.75" customHeight="1">
      <c r="A103" s="57">
        <v>1790</v>
      </c>
      <c r="B103" s="63">
        <v>92550.850000000079</v>
      </c>
      <c r="C103" s="63"/>
      <c r="D103" s="63">
        <v>92550.850000000079</v>
      </c>
    </row>
    <row r="104" spans="1:4" ht="15.75" customHeight="1">
      <c r="A104" s="57">
        <v>1810</v>
      </c>
      <c r="B104" s="63"/>
      <c r="C104" s="63">
        <v>12115.200000000003</v>
      </c>
      <c r="D104" s="63">
        <v>12115.200000000003</v>
      </c>
    </row>
    <row r="105" spans="1:4" ht="15.75" customHeight="1">
      <c r="A105" s="57">
        <v>1828</v>
      </c>
      <c r="B105" s="63">
        <v>110899.56000000027</v>
      </c>
      <c r="C105" s="63">
        <v>388676.82999999676</v>
      </c>
      <c r="D105" s="63">
        <v>499576.38999999705</v>
      </c>
    </row>
    <row r="106" spans="1:4" ht="15.75" customHeight="1">
      <c r="A106" s="57">
        <v>1850</v>
      </c>
      <c r="B106" s="63">
        <v>12973.259999999987</v>
      </c>
      <c r="C106" s="63">
        <v>31231.199999999972</v>
      </c>
      <c r="D106" s="63">
        <v>44204.459999999963</v>
      </c>
    </row>
    <row r="107" spans="1:4" ht="15.75" customHeight="1">
      <c r="A107" s="57">
        <v>1860</v>
      </c>
      <c r="B107" s="63">
        <v>18379.409999999985</v>
      </c>
      <c r="C107" s="63"/>
      <c r="D107" s="63">
        <v>18379.409999999985</v>
      </c>
    </row>
    <row r="108" spans="1:4" ht="15.75" customHeight="1">
      <c r="A108" s="57">
        <v>1870</v>
      </c>
      <c r="B108" s="63">
        <v>12973.259999999986</v>
      </c>
      <c r="C108" s="63">
        <v>75307.969999999987</v>
      </c>
      <c r="D108" s="63">
        <v>88281.229999999967</v>
      </c>
    </row>
    <row r="109" spans="1:4" ht="15.75" customHeight="1">
      <c r="A109" s="57">
        <v>1980</v>
      </c>
      <c r="B109" s="63">
        <v>8920.3499999999967</v>
      </c>
      <c r="C109" s="63">
        <v>38060.159999999996</v>
      </c>
      <c r="D109" s="63">
        <v>46980.509999999995</v>
      </c>
    </row>
    <row r="110" spans="1:4" ht="15.75" customHeight="1">
      <c r="A110" s="57">
        <v>1990</v>
      </c>
      <c r="B110" s="63">
        <v>4283.1000000000004</v>
      </c>
      <c r="C110" s="63">
        <v>95150.400000000212</v>
      </c>
      <c r="D110" s="63">
        <v>99433.500000000218</v>
      </c>
    </row>
    <row r="111" spans="1:4" ht="15.75" customHeight="1">
      <c r="A111" s="57">
        <v>2000</v>
      </c>
      <c r="B111" s="63">
        <v>846626.10000002629</v>
      </c>
      <c r="C111" s="63">
        <v>2742849.6499997047</v>
      </c>
      <c r="D111" s="63">
        <v>3589475.7499997308</v>
      </c>
    </row>
    <row r="112" spans="1:4" ht="15.75" customHeight="1">
      <c r="A112" s="57">
        <v>2010</v>
      </c>
      <c r="B112" s="63">
        <v>9108.3600000000042</v>
      </c>
      <c r="C112" s="63"/>
      <c r="D112" s="63">
        <v>9108.3600000000042</v>
      </c>
    </row>
    <row r="113" spans="1:4" ht="15.75" customHeight="1">
      <c r="A113" s="57">
        <v>2020</v>
      </c>
      <c r="B113" s="63">
        <v>39936.329999999987</v>
      </c>
      <c r="C113" s="63">
        <v>658450.74</v>
      </c>
      <c r="D113" s="63">
        <v>698387.07</v>
      </c>
    </row>
    <row r="114" spans="1:4" ht="15.75" customHeight="1">
      <c r="A114" s="57">
        <v>2035</v>
      </c>
      <c r="B114" s="63">
        <v>64514.199999999881</v>
      </c>
      <c r="C114" s="63">
        <v>308662.99999999901</v>
      </c>
      <c r="D114" s="63">
        <v>373177.19999999891</v>
      </c>
    </row>
    <row r="115" spans="1:4" ht="15.75" customHeight="1">
      <c r="A115" s="57">
        <v>2055</v>
      </c>
      <c r="B115" s="63">
        <v>21393.779999999995</v>
      </c>
      <c r="C115" s="63">
        <v>151905.0199999997</v>
      </c>
      <c r="D115" s="63">
        <v>173298.7999999997</v>
      </c>
    </row>
    <row r="116" spans="1:4" ht="15.75" customHeight="1">
      <c r="A116" s="57">
        <v>2070</v>
      </c>
      <c r="B116" s="63">
        <v>31319.760000000031</v>
      </c>
      <c r="C116" s="63">
        <v>143759.1499999997</v>
      </c>
      <c r="D116" s="63">
        <v>175078.90999999974</v>
      </c>
    </row>
    <row r="117" spans="1:4" ht="15.75" customHeight="1">
      <c r="A117" s="57">
        <v>2180</v>
      </c>
      <c r="B117" s="63">
        <v>189177.42000000092</v>
      </c>
      <c r="C117" s="63">
        <v>1201036.7199999862</v>
      </c>
      <c r="D117" s="63">
        <v>1390214.1399999871</v>
      </c>
    </row>
    <row r="118" spans="1:4" ht="15.75" customHeight="1">
      <c r="A118" s="57">
        <v>2190</v>
      </c>
      <c r="B118" s="63">
        <v>9833.1999999999989</v>
      </c>
      <c r="C118" s="63">
        <v>92649.44000000009</v>
      </c>
      <c r="D118" s="63">
        <v>102482.64000000009</v>
      </c>
    </row>
    <row r="119" spans="1:4" ht="15.75" customHeight="1">
      <c r="A119" s="57">
        <v>2395</v>
      </c>
      <c r="B119" s="63">
        <v>98209.760000000009</v>
      </c>
      <c r="C119" s="63">
        <v>452198.85000000527</v>
      </c>
      <c r="D119" s="63">
        <v>550408.61000000522</v>
      </c>
    </row>
    <row r="120" spans="1:4" ht="15.75" customHeight="1">
      <c r="A120" s="57">
        <v>2405</v>
      </c>
      <c r="B120" s="63">
        <v>146162.1000000003</v>
      </c>
      <c r="C120" s="63">
        <v>627696.3799999801</v>
      </c>
      <c r="D120" s="63">
        <v>773858.47999998042</v>
      </c>
    </row>
    <row r="121" spans="1:4" ht="15.75" customHeight="1">
      <c r="A121" s="57">
        <v>2505</v>
      </c>
      <c r="B121" s="63"/>
      <c r="C121" s="63">
        <v>73115.279999999839</v>
      </c>
      <c r="D121" s="63">
        <v>73115.279999999839</v>
      </c>
    </row>
    <row r="122" spans="1:4" ht="15.75" customHeight="1">
      <c r="A122" s="57">
        <v>2515</v>
      </c>
      <c r="B122" s="63">
        <v>71996.700000000186</v>
      </c>
      <c r="C122" s="63">
        <v>229735.06999999908</v>
      </c>
      <c r="D122" s="63">
        <v>301731.76999999926</v>
      </c>
    </row>
    <row r="123" spans="1:4" ht="15.75" customHeight="1">
      <c r="A123" s="57">
        <v>2520</v>
      </c>
      <c r="B123" s="63">
        <v>4537.8899999999994</v>
      </c>
      <c r="C123" s="63"/>
      <c r="D123" s="63">
        <v>4537.8899999999994</v>
      </c>
    </row>
    <row r="124" spans="1:4" ht="15.75" customHeight="1">
      <c r="A124" s="57">
        <v>2530</v>
      </c>
      <c r="B124" s="63">
        <v>50018.560000000019</v>
      </c>
      <c r="C124" s="63"/>
      <c r="D124" s="63">
        <v>50018.560000000019</v>
      </c>
    </row>
    <row r="125" spans="1:4" ht="15.75" customHeight="1">
      <c r="A125" s="57">
        <v>2540</v>
      </c>
      <c r="B125" s="63">
        <v>1008.42</v>
      </c>
      <c r="C125" s="63"/>
      <c r="D125" s="63">
        <v>1008.42</v>
      </c>
    </row>
    <row r="126" spans="1:4" ht="15.75" customHeight="1">
      <c r="A126" s="57">
        <v>2560</v>
      </c>
      <c r="B126" s="63"/>
      <c r="C126" s="63">
        <v>96439.799999999843</v>
      </c>
      <c r="D126" s="63">
        <v>96439.799999999843</v>
      </c>
    </row>
    <row r="127" spans="1:4" ht="15.75" customHeight="1">
      <c r="A127" s="57">
        <v>2580</v>
      </c>
      <c r="B127" s="63">
        <v>1228.76</v>
      </c>
      <c r="C127" s="63">
        <v>58980.479999999909</v>
      </c>
      <c r="D127" s="63">
        <v>60209.239999999911</v>
      </c>
    </row>
    <row r="128" spans="1:4" ht="15.75" customHeight="1">
      <c r="A128" s="57">
        <v>2590</v>
      </c>
      <c r="B128" s="63">
        <v>3987.8399999999997</v>
      </c>
      <c r="C128" s="63">
        <v>89956.000000000073</v>
      </c>
      <c r="D128" s="63">
        <v>93943.840000000069</v>
      </c>
    </row>
    <row r="129" spans="1:4" ht="15.75" customHeight="1">
      <c r="A129" s="57">
        <v>2600</v>
      </c>
      <c r="B129" s="63">
        <v>14862.330000000005</v>
      </c>
      <c r="C129" s="63">
        <v>254381.05000000168</v>
      </c>
      <c r="D129" s="63">
        <v>269243.38000000169</v>
      </c>
    </row>
    <row r="130" spans="1:4" ht="15.75" customHeight="1">
      <c r="A130" s="57">
        <v>2610</v>
      </c>
      <c r="B130" s="63">
        <v>13424.040000000005</v>
      </c>
      <c r="C130" s="63">
        <v>138690.09000000052</v>
      </c>
      <c r="D130" s="63">
        <v>152114.13000000053</v>
      </c>
    </row>
    <row r="131" spans="1:4" ht="15.75" customHeight="1">
      <c r="A131" s="57">
        <v>2620</v>
      </c>
      <c r="B131" s="63">
        <v>37008.51</v>
      </c>
      <c r="C131" s="63"/>
      <c r="D131" s="63">
        <v>37008.51</v>
      </c>
    </row>
    <row r="132" spans="1:4" ht="15.75" customHeight="1">
      <c r="A132" s="57">
        <v>2630</v>
      </c>
      <c r="B132" s="63"/>
      <c r="C132" s="63">
        <v>91171.980000000141</v>
      </c>
      <c r="D132" s="63">
        <v>91171.980000000141</v>
      </c>
    </row>
    <row r="133" spans="1:4" ht="15.75" customHeight="1">
      <c r="A133" s="57">
        <v>2640</v>
      </c>
      <c r="B133" s="63">
        <v>33143.730000000032</v>
      </c>
      <c r="C133" s="63">
        <v>147575.15999999995</v>
      </c>
      <c r="D133" s="63">
        <v>180718.88999999998</v>
      </c>
    </row>
    <row r="134" spans="1:4" ht="15.75" customHeight="1">
      <c r="A134" s="57">
        <v>2650</v>
      </c>
      <c r="B134" s="63">
        <v>12605.249999999993</v>
      </c>
      <c r="C134" s="63">
        <v>34023.24000000002</v>
      </c>
      <c r="D134" s="63">
        <v>46628.490000000013</v>
      </c>
    </row>
    <row r="135" spans="1:4" ht="15.75" customHeight="1">
      <c r="A135" s="57">
        <v>2660</v>
      </c>
      <c r="B135" s="63">
        <v>144680.06000000122</v>
      </c>
      <c r="C135" s="63">
        <v>264625.1999999992</v>
      </c>
      <c r="D135" s="63">
        <v>409305.26000000042</v>
      </c>
    </row>
    <row r="136" spans="1:4" ht="15.75" customHeight="1">
      <c r="A136" s="57">
        <v>2670</v>
      </c>
      <c r="B136" s="63"/>
      <c r="C136" s="63">
        <v>85840.580000000133</v>
      </c>
      <c r="D136" s="63">
        <v>85840.580000000133</v>
      </c>
    </row>
    <row r="137" spans="1:4" ht="15.75" customHeight="1">
      <c r="A137" s="57">
        <v>2680</v>
      </c>
      <c r="B137" s="63">
        <v>3150.2999999999997</v>
      </c>
      <c r="C137" s="63">
        <v>84539.819999999832</v>
      </c>
      <c r="D137" s="63">
        <v>87690.119999999835</v>
      </c>
    </row>
    <row r="138" spans="1:4" ht="15.75" customHeight="1">
      <c r="A138" s="57">
        <v>2690</v>
      </c>
      <c r="B138" s="63">
        <v>166893.51000000015</v>
      </c>
      <c r="C138" s="63">
        <v>2682795.4800001895</v>
      </c>
      <c r="D138" s="63">
        <v>2849688.9900001897</v>
      </c>
    </row>
    <row r="139" spans="1:4" ht="15.75" customHeight="1">
      <c r="A139" s="57">
        <v>2700</v>
      </c>
      <c r="B139" s="63">
        <v>160842.99000000025</v>
      </c>
      <c r="C139" s="63">
        <v>1673725.1299999251</v>
      </c>
      <c r="D139" s="63">
        <v>1834568.1199999254</v>
      </c>
    </row>
    <row r="140" spans="1:4" ht="15.75" customHeight="1">
      <c r="A140" s="57">
        <v>2710</v>
      </c>
      <c r="B140" s="63">
        <v>24349.920000000027</v>
      </c>
      <c r="C140" s="63">
        <v>159542.70999999973</v>
      </c>
      <c r="D140" s="63">
        <v>183892.62999999977</v>
      </c>
    </row>
    <row r="141" spans="1:4" ht="15.75" customHeight="1">
      <c r="A141" s="57">
        <v>2720</v>
      </c>
      <c r="B141" s="63">
        <v>20665.79</v>
      </c>
      <c r="C141" s="63">
        <v>170838.75000000073</v>
      </c>
      <c r="D141" s="63">
        <v>191504.54000000074</v>
      </c>
    </row>
    <row r="142" spans="1:4" ht="15.75" customHeight="1">
      <c r="A142" s="57">
        <v>2730</v>
      </c>
      <c r="B142" s="63">
        <v>5060.2000000000007</v>
      </c>
      <c r="C142" s="63"/>
      <c r="D142" s="63">
        <v>5060.2000000000007</v>
      </c>
    </row>
    <row r="143" spans="1:4" ht="15.75" customHeight="1">
      <c r="A143" s="57">
        <v>2740</v>
      </c>
      <c r="B143" s="63">
        <v>22763.880000000016</v>
      </c>
      <c r="C143" s="63">
        <v>189520.67999999903</v>
      </c>
      <c r="D143" s="63">
        <v>212284.55999999904</v>
      </c>
    </row>
    <row r="144" spans="1:4" ht="15.75" customHeight="1">
      <c r="A144" s="57">
        <v>2750</v>
      </c>
      <c r="B144" s="63">
        <v>5060.2000000000007</v>
      </c>
      <c r="C144" s="63">
        <v>139752.01999999993</v>
      </c>
      <c r="D144" s="63">
        <v>144812.21999999994</v>
      </c>
    </row>
    <row r="145" spans="1:4" ht="15.75" customHeight="1">
      <c r="A145" s="57">
        <v>2760</v>
      </c>
      <c r="B145" s="63">
        <v>10778.24</v>
      </c>
      <c r="C145" s="63">
        <v>97191.299999999814</v>
      </c>
      <c r="D145" s="63">
        <v>107969.53999999982</v>
      </c>
    </row>
    <row r="146" spans="1:4" ht="15.75" customHeight="1">
      <c r="A146" s="57">
        <v>2770</v>
      </c>
      <c r="B146" s="63">
        <v>59623.759999999857</v>
      </c>
      <c r="C146" s="63">
        <v>336550.33000000106</v>
      </c>
      <c r="D146" s="63">
        <v>396174.0900000009</v>
      </c>
    </row>
    <row r="147" spans="1:4" ht="15.75" customHeight="1">
      <c r="A147" s="57">
        <v>2780</v>
      </c>
      <c r="B147" s="63">
        <v>5879.04</v>
      </c>
      <c r="C147" s="63">
        <v>91829.999999999753</v>
      </c>
      <c r="D147" s="63">
        <v>97709.039999999746</v>
      </c>
    </row>
    <row r="148" spans="1:4" ht="15.75" customHeight="1">
      <c r="A148" s="57">
        <v>2790</v>
      </c>
      <c r="B148" s="63"/>
      <c r="C148" s="63">
        <v>54380.380000000107</v>
      </c>
      <c r="D148" s="63">
        <v>54380.380000000107</v>
      </c>
    </row>
    <row r="149" spans="1:4" ht="15.75" customHeight="1">
      <c r="A149" s="57">
        <v>2800</v>
      </c>
      <c r="B149" s="63"/>
      <c r="C149" s="63">
        <v>25204.580000000013</v>
      </c>
      <c r="D149" s="63">
        <v>25204.580000000013</v>
      </c>
    </row>
    <row r="150" spans="1:4" ht="15.75" customHeight="1">
      <c r="A150" s="57">
        <v>2810</v>
      </c>
      <c r="B150" s="63">
        <v>10841.5</v>
      </c>
      <c r="C150" s="63">
        <v>159272.16999999969</v>
      </c>
      <c r="D150" s="63">
        <v>170113.66999999969</v>
      </c>
    </row>
    <row r="151" spans="1:4" ht="15.75" customHeight="1">
      <c r="A151" s="57">
        <v>2820</v>
      </c>
      <c r="B151" s="63">
        <v>10723.500000000002</v>
      </c>
      <c r="C151" s="63"/>
      <c r="D151" s="63">
        <v>10723.500000000002</v>
      </c>
    </row>
    <row r="152" spans="1:4" ht="15.75" customHeight="1">
      <c r="A152" s="57">
        <v>2830</v>
      </c>
      <c r="B152" s="63">
        <v>44016.850000000042</v>
      </c>
      <c r="C152" s="63">
        <v>105314.28000000014</v>
      </c>
      <c r="D152" s="63">
        <v>149331.13000000018</v>
      </c>
    </row>
    <row r="153" spans="1:4" ht="15.75" customHeight="1">
      <c r="A153" s="57">
        <v>2840</v>
      </c>
      <c r="B153" s="63">
        <v>4916.5999999999995</v>
      </c>
      <c r="C153" s="63">
        <v>55908.579999999922</v>
      </c>
      <c r="D153" s="63">
        <v>60825.17999999992</v>
      </c>
    </row>
    <row r="154" spans="1:4" ht="15.75" customHeight="1">
      <c r="A154" s="57">
        <v>2862</v>
      </c>
      <c r="B154" s="63">
        <v>32924.600000000013</v>
      </c>
      <c r="C154" s="63">
        <v>58304.959999999977</v>
      </c>
      <c r="D154" s="63">
        <v>91229.56</v>
      </c>
    </row>
    <row r="155" spans="1:4" ht="15.75" customHeight="1">
      <c r="A155" s="57">
        <v>2865</v>
      </c>
      <c r="B155" s="63">
        <v>14775.059999999981</v>
      </c>
      <c r="C155" s="63">
        <v>38927.959999999977</v>
      </c>
      <c r="D155" s="63">
        <v>53703.01999999996</v>
      </c>
    </row>
    <row r="156" spans="1:4" ht="15.75" customHeight="1">
      <c r="A156" s="57">
        <v>3000</v>
      </c>
      <c r="B156" s="63">
        <v>220721.51999999883</v>
      </c>
      <c r="C156" s="63">
        <v>700450.10999999905</v>
      </c>
      <c r="D156" s="63">
        <v>921171.62999999791</v>
      </c>
    </row>
    <row r="157" spans="1:4" ht="15.75" customHeight="1">
      <c r="A157" s="57">
        <v>3010</v>
      </c>
      <c r="B157" s="63"/>
      <c r="C157" s="63">
        <v>70693.799999999945</v>
      </c>
      <c r="D157" s="63">
        <v>70693.799999999945</v>
      </c>
    </row>
    <row r="158" spans="1:4" ht="15.75" customHeight="1">
      <c r="A158" s="57">
        <v>3020</v>
      </c>
      <c r="B158" s="63">
        <v>47463.570000000022</v>
      </c>
      <c r="C158" s="63">
        <v>524533.62999999267</v>
      </c>
      <c r="D158" s="63">
        <v>571997.19999999274</v>
      </c>
    </row>
    <row r="159" spans="1:4" ht="15.75" customHeight="1">
      <c r="A159" s="57">
        <v>3030</v>
      </c>
      <c r="B159" s="63">
        <v>26815.379999999976</v>
      </c>
      <c r="C159" s="63">
        <v>95548.799999999668</v>
      </c>
      <c r="D159" s="63">
        <v>122364.17999999964</v>
      </c>
    </row>
    <row r="160" spans="1:4" ht="15.75" customHeight="1">
      <c r="A160" s="57">
        <v>3040</v>
      </c>
      <c r="B160" s="63">
        <v>11943.600000000002</v>
      </c>
      <c r="C160" s="63">
        <v>46695.110000000008</v>
      </c>
      <c r="D160" s="63">
        <v>58638.710000000006</v>
      </c>
    </row>
    <row r="161" spans="1:4" ht="15.75" customHeight="1">
      <c r="A161" s="57">
        <v>3050</v>
      </c>
      <c r="B161" s="63"/>
      <c r="C161" s="63">
        <v>91393.579999999798</v>
      </c>
      <c r="D161" s="63">
        <v>91393.579999999798</v>
      </c>
    </row>
    <row r="162" spans="1:4" ht="15.75" customHeight="1">
      <c r="A162" s="57">
        <v>3070</v>
      </c>
      <c r="B162" s="63">
        <v>16525</v>
      </c>
      <c r="C162" s="63">
        <v>38661.68</v>
      </c>
      <c r="D162" s="63">
        <v>55186.68</v>
      </c>
    </row>
    <row r="163" spans="1:4" ht="15.75" customHeight="1">
      <c r="A163" s="57">
        <v>3080</v>
      </c>
      <c r="B163" s="63">
        <v>28397.400000000038</v>
      </c>
      <c r="C163" s="63">
        <v>335089.36999999819</v>
      </c>
      <c r="D163" s="63">
        <v>363486.76999999821</v>
      </c>
    </row>
    <row r="164" spans="1:4" ht="15.75" customHeight="1">
      <c r="A164" s="57">
        <v>3085</v>
      </c>
      <c r="B164" s="63">
        <v>49222.160000000076</v>
      </c>
      <c r="C164" s="63"/>
      <c r="D164" s="63">
        <v>49222.160000000076</v>
      </c>
    </row>
    <row r="165" spans="1:4" ht="15.75" customHeight="1">
      <c r="A165" s="57">
        <v>3090</v>
      </c>
      <c r="B165" s="63">
        <v>65314.020000000106</v>
      </c>
      <c r="C165" s="63">
        <v>616696.88999999722</v>
      </c>
      <c r="D165" s="63">
        <v>682010.90999999736</v>
      </c>
    </row>
    <row r="166" spans="1:4" ht="15.75" customHeight="1">
      <c r="A166" s="57">
        <v>3100</v>
      </c>
      <c r="B166" s="63">
        <v>242324.48000000115</v>
      </c>
      <c r="C166" s="63">
        <v>1007161.1300000279</v>
      </c>
      <c r="D166" s="63">
        <v>1249485.6100000292</v>
      </c>
    </row>
    <row r="167" spans="1:4" ht="15.75" customHeight="1">
      <c r="A167" s="57">
        <v>3110</v>
      </c>
      <c r="B167" s="63">
        <v>97497.739999999671</v>
      </c>
      <c r="C167" s="63">
        <v>473053.40999999217</v>
      </c>
      <c r="D167" s="63">
        <v>570551.14999999187</v>
      </c>
    </row>
    <row r="168" spans="1:4" ht="15.75" customHeight="1">
      <c r="A168" s="57">
        <v>3120</v>
      </c>
      <c r="B168" s="63">
        <v>478020.58999999892</v>
      </c>
      <c r="C168" s="63">
        <v>1636014.2599999756</v>
      </c>
      <c r="D168" s="63">
        <v>2114034.8499999745</v>
      </c>
    </row>
    <row r="169" spans="1:4" ht="15.75" customHeight="1">
      <c r="A169" s="57">
        <v>3130</v>
      </c>
      <c r="B169" s="63">
        <v>33783.610000000015</v>
      </c>
      <c r="C169" s="63">
        <v>434549.55999999581</v>
      </c>
      <c r="D169" s="63">
        <v>468333.16999999585</v>
      </c>
    </row>
    <row r="170" spans="1:4" ht="15.75" customHeight="1">
      <c r="A170" s="57">
        <v>3140</v>
      </c>
      <c r="B170" s="63">
        <v>59634.540000000095</v>
      </c>
      <c r="C170" s="63">
        <v>676331.46000000206</v>
      </c>
      <c r="D170" s="63">
        <v>735966.0000000021</v>
      </c>
    </row>
    <row r="171" spans="1:4" ht="15.75" customHeight="1">
      <c r="A171" s="57">
        <v>3145</v>
      </c>
      <c r="B171" s="63">
        <v>5206.1900000000005</v>
      </c>
      <c r="C171" s="63"/>
      <c r="D171" s="63">
        <v>5206.1900000000005</v>
      </c>
    </row>
    <row r="172" spans="1:4" ht="15.75" customHeight="1">
      <c r="A172" s="57">
        <v>3146</v>
      </c>
      <c r="B172" s="63"/>
      <c r="C172" s="63">
        <v>81069.539999999834</v>
      </c>
      <c r="D172" s="63">
        <v>81069.539999999834</v>
      </c>
    </row>
    <row r="173" spans="1:4" ht="15.75" customHeight="1">
      <c r="A173" s="57">
        <v>3147</v>
      </c>
      <c r="B173" s="63"/>
      <c r="C173" s="63">
        <v>39507.670000000013</v>
      </c>
      <c r="D173" s="63">
        <v>39507.670000000013</v>
      </c>
    </row>
    <row r="174" spans="1:4" ht="15.75" customHeight="1">
      <c r="A174" s="57">
        <v>3148</v>
      </c>
      <c r="B174" s="63">
        <v>4732.9000000000005</v>
      </c>
      <c r="C174" s="63">
        <v>14198.700000000012</v>
      </c>
      <c r="D174" s="63">
        <v>18931.600000000013</v>
      </c>
    </row>
    <row r="175" spans="1:4" ht="15.75" customHeight="1">
      <c r="A175" s="57">
        <v>3200</v>
      </c>
      <c r="B175" s="63">
        <v>42045.060000000027</v>
      </c>
      <c r="C175" s="63">
        <v>237976.229999998</v>
      </c>
      <c r="D175" s="63">
        <v>280021.28999999806</v>
      </c>
    </row>
    <row r="176" spans="1:4" ht="15.75" customHeight="1">
      <c r="A176" s="57">
        <v>3210</v>
      </c>
      <c r="B176" s="63">
        <v>28071.359999999997</v>
      </c>
      <c r="C176" s="63">
        <v>217683.44999999829</v>
      </c>
      <c r="D176" s="63">
        <v>245754.80999999828</v>
      </c>
    </row>
    <row r="177" spans="1:4" ht="15.75" customHeight="1">
      <c r="A177" s="57">
        <v>3220</v>
      </c>
      <c r="B177" s="63">
        <v>3941.6999999999994</v>
      </c>
      <c r="C177" s="63">
        <v>28247.520000000008</v>
      </c>
      <c r="D177" s="63">
        <v>32189.220000000008</v>
      </c>
    </row>
    <row r="178" spans="1:4" ht="15.75" customHeight="1">
      <c r="A178" s="57">
        <v>3230</v>
      </c>
      <c r="B178" s="63"/>
      <c r="C178" s="63">
        <v>33483.100000000013</v>
      </c>
      <c r="D178" s="63">
        <v>33483.100000000013</v>
      </c>
    </row>
    <row r="179" spans="1:4" ht="15.75" customHeight="1">
      <c r="A179" s="57">
        <v>8001</v>
      </c>
      <c r="B179" s="63">
        <v>8789.7599999999984</v>
      </c>
      <c r="C179" s="63"/>
      <c r="D179" s="63">
        <v>8789.7599999999984</v>
      </c>
    </row>
    <row r="180" spans="1:4" ht="15.75" customHeight="1">
      <c r="A180" s="57" t="s">
        <v>216</v>
      </c>
      <c r="B180" s="63">
        <v>22753628.409999605</v>
      </c>
      <c r="C180" s="63">
        <v>130663752.80001831</v>
      </c>
      <c r="D180" s="63">
        <v>153417381.21001792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60"/>
  <sheetViews>
    <sheetView workbookViewId="0"/>
  </sheetViews>
  <sheetFormatPr defaultColWidth="11.25" defaultRowHeight="15" customHeight="1"/>
  <cols>
    <col min="1" max="1" width="21.08203125" customWidth="1"/>
    <col min="2" max="2" width="15.33203125" customWidth="1"/>
    <col min="3" max="3" width="9.75" customWidth="1"/>
    <col min="4" max="4" width="8.75" customWidth="1"/>
    <col min="5" max="7" width="9.08203125" customWidth="1"/>
    <col min="8" max="8" width="11.75" customWidth="1"/>
    <col min="9" max="9" width="10.75" customWidth="1"/>
    <col min="10" max="10" width="11.75" customWidth="1"/>
    <col min="11" max="12" width="10.08203125" customWidth="1"/>
    <col min="13" max="13" width="11.75" customWidth="1"/>
    <col min="14" max="16" width="10.08203125" customWidth="1"/>
    <col min="17" max="19" width="11.75" customWidth="1"/>
    <col min="20" max="21" width="9.08203125" customWidth="1"/>
    <col min="22" max="22" width="11.75" customWidth="1"/>
    <col min="23" max="23" width="9.08203125" customWidth="1"/>
    <col min="24" max="24" width="8.08203125" customWidth="1"/>
    <col min="25" max="25" width="11.75" customWidth="1"/>
    <col min="26" max="27" width="9.08203125" customWidth="1"/>
    <col min="28" max="28" width="11.75" customWidth="1"/>
    <col min="29" max="29" width="10.75" customWidth="1"/>
    <col min="30" max="30" width="9.08203125" customWidth="1"/>
    <col min="31" max="33" width="9.75" customWidth="1"/>
    <col min="34" max="34" width="8.75" customWidth="1"/>
    <col min="35" max="35" width="10.33203125" customWidth="1"/>
    <col min="36" max="36" width="11.75" customWidth="1"/>
  </cols>
  <sheetData>
    <row r="1" spans="1:36" ht="15.75" customHeight="1">
      <c r="A1" s="57" t="s">
        <v>227</v>
      </c>
      <c r="B1" s="57" t="s">
        <v>215</v>
      </c>
      <c r="C1" s="63"/>
      <c r="D1" s="63"/>
    </row>
    <row r="2" spans="1:36" ht="15.75" customHeight="1">
      <c r="B2" s="63"/>
      <c r="C2" s="63"/>
      <c r="D2" s="63"/>
    </row>
    <row r="3" spans="1:36" ht="15.75" customHeight="1">
      <c r="A3" s="57" t="s">
        <v>211</v>
      </c>
      <c r="B3" s="57" t="s">
        <v>212</v>
      </c>
    </row>
    <row r="4" spans="1:36" ht="15.75" customHeight="1">
      <c r="A4" s="57" t="s">
        <v>213</v>
      </c>
      <c r="B4" s="57">
        <v>45139</v>
      </c>
      <c r="C4" s="57">
        <v>45145</v>
      </c>
      <c r="D4" s="57">
        <v>45147</v>
      </c>
      <c r="E4" s="57">
        <v>45148</v>
      </c>
      <c r="F4" s="57">
        <v>45149</v>
      </c>
      <c r="G4" s="57">
        <v>45154</v>
      </c>
      <c r="H4" s="57">
        <v>45177</v>
      </c>
      <c r="I4" s="57">
        <v>45184</v>
      </c>
      <c r="J4" s="57">
        <v>45205</v>
      </c>
      <c r="K4" s="57">
        <v>45212</v>
      </c>
      <c r="L4" s="57">
        <v>45218</v>
      </c>
      <c r="M4" s="57">
        <v>45238</v>
      </c>
      <c r="N4" s="57">
        <v>45240</v>
      </c>
      <c r="O4" s="57">
        <v>45244</v>
      </c>
      <c r="P4" s="57">
        <v>45260</v>
      </c>
      <c r="Q4" s="57">
        <v>45268</v>
      </c>
      <c r="R4" s="57">
        <v>45299</v>
      </c>
      <c r="S4" s="57">
        <v>45330</v>
      </c>
      <c r="T4" s="57">
        <v>45336</v>
      </c>
      <c r="U4" s="57">
        <v>45337</v>
      </c>
      <c r="V4" s="57">
        <v>45359</v>
      </c>
      <c r="W4" s="57">
        <v>45364</v>
      </c>
      <c r="X4" s="57">
        <v>45386</v>
      </c>
      <c r="Y4" s="57">
        <v>45391</v>
      </c>
      <c r="Z4" s="57">
        <v>45394</v>
      </c>
      <c r="AA4" s="57">
        <v>45397</v>
      </c>
      <c r="AB4" s="57">
        <v>45420</v>
      </c>
      <c r="AC4" s="57">
        <v>45422</v>
      </c>
      <c r="AD4" s="57">
        <v>45435</v>
      </c>
      <c r="AE4" s="57">
        <v>45436</v>
      </c>
      <c r="AF4" s="57">
        <v>45443</v>
      </c>
      <c r="AG4" s="57">
        <v>45447</v>
      </c>
      <c r="AH4" s="57">
        <v>45450</v>
      </c>
      <c r="AI4" s="57">
        <v>45464</v>
      </c>
      <c r="AJ4" s="57" t="s">
        <v>216</v>
      </c>
    </row>
    <row r="5" spans="1:36" ht="15.75" customHeight="1">
      <c r="A5" s="57">
        <v>10</v>
      </c>
      <c r="B5" s="57">
        <v>155795.20000000013</v>
      </c>
      <c r="H5" s="57">
        <v>232158.15000000087</v>
      </c>
      <c r="J5" s="57">
        <v>217254.06000000078</v>
      </c>
      <c r="M5" s="57">
        <v>218040.04000000074</v>
      </c>
      <c r="Q5" s="57">
        <v>241155.72000000073</v>
      </c>
      <c r="R5" s="57">
        <v>234376.94000000102</v>
      </c>
      <c r="S5" s="57">
        <v>225166.73000000074</v>
      </c>
      <c r="T5" s="57">
        <v>3933.79</v>
      </c>
      <c r="V5" s="57">
        <v>239375.04000000108</v>
      </c>
      <c r="Y5" s="57">
        <v>229563.09000000069</v>
      </c>
      <c r="AB5" s="57">
        <v>230488.23000000091</v>
      </c>
      <c r="AI5" s="57">
        <v>-3332.06</v>
      </c>
      <c r="AJ5" s="57">
        <v>2223974.9300000076</v>
      </c>
    </row>
    <row r="6" spans="1:36" ht="15.75" customHeight="1">
      <c r="A6" s="57">
        <v>20</v>
      </c>
      <c r="B6" s="57">
        <v>366065.6199999986</v>
      </c>
      <c r="H6" s="57">
        <v>414760.65999999718</v>
      </c>
      <c r="J6" s="57">
        <v>416610.93999999715</v>
      </c>
      <c r="M6" s="57">
        <v>403350.34999999747</v>
      </c>
      <c r="Q6" s="57">
        <v>430059.18999999692</v>
      </c>
      <c r="R6" s="57">
        <v>430135.25999999797</v>
      </c>
      <c r="S6" s="57">
        <v>414768.59999999724</v>
      </c>
      <c r="T6" s="57">
        <v>9993.89</v>
      </c>
      <c r="V6" s="57">
        <v>438678.37999999634</v>
      </c>
      <c r="X6" s="57">
        <v>1805.19</v>
      </c>
      <c r="Y6" s="57">
        <v>424515.16999999696</v>
      </c>
      <c r="AB6" s="57">
        <v>423450.86999999697</v>
      </c>
      <c r="AE6" s="57">
        <v>2421.1000000000004</v>
      </c>
      <c r="AG6" s="57">
        <v>19161.28999999999</v>
      </c>
      <c r="AJ6" s="57">
        <v>4195776.5099999728</v>
      </c>
    </row>
    <row r="7" spans="1:36" ht="15.75" customHeight="1">
      <c r="A7" s="57">
        <v>30</v>
      </c>
      <c r="C7" s="57">
        <v>123887.95000000008</v>
      </c>
      <c r="D7" s="57">
        <v>19947.269999999993</v>
      </c>
      <c r="H7" s="57">
        <v>243428.51999999993</v>
      </c>
      <c r="J7" s="57">
        <v>215568.53</v>
      </c>
      <c r="M7" s="57">
        <v>208974.05000000008</v>
      </c>
      <c r="Q7" s="57">
        <v>192297.03000000035</v>
      </c>
      <c r="R7" s="57">
        <v>189189.76000000018</v>
      </c>
      <c r="S7" s="57">
        <v>185837.43000000011</v>
      </c>
      <c r="T7" s="57">
        <v>1133.8699999999999</v>
      </c>
      <c r="V7" s="57">
        <v>187642.62000000046</v>
      </c>
      <c r="Y7" s="57">
        <v>180700.18000000008</v>
      </c>
      <c r="AB7" s="57">
        <v>180098.4500000001</v>
      </c>
      <c r="AJ7" s="57">
        <v>1928705.6600000015</v>
      </c>
    </row>
    <row r="8" spans="1:36" ht="15.75" customHeight="1">
      <c r="A8" s="57">
        <v>40</v>
      </c>
      <c r="B8" s="57">
        <v>301466.7300000008</v>
      </c>
      <c r="H8" s="57">
        <v>374276.05999999854</v>
      </c>
      <c r="J8" s="57">
        <v>373974.9999999982</v>
      </c>
      <c r="M8" s="57">
        <v>365851.8399999988</v>
      </c>
      <c r="Q8" s="57">
        <v>299360.80000000034</v>
      </c>
      <c r="R8" s="57">
        <v>294773.82000000007</v>
      </c>
      <c r="S8" s="57">
        <v>289581.46999999974</v>
      </c>
      <c r="T8" s="57">
        <v>6276.920000000001</v>
      </c>
      <c r="V8" s="57">
        <v>293202.77</v>
      </c>
      <c r="Y8" s="57">
        <v>291995.66999999993</v>
      </c>
      <c r="AB8" s="57">
        <v>289340.04999999981</v>
      </c>
      <c r="AE8" s="57">
        <v>1504.33</v>
      </c>
      <c r="AI8" s="57">
        <v>-270273.15000001603</v>
      </c>
      <c r="AJ8" s="57">
        <v>2911332.3099999796</v>
      </c>
    </row>
    <row r="9" spans="1:36" ht="15.75" customHeight="1">
      <c r="A9" s="57">
        <v>50</v>
      </c>
      <c r="B9" s="57">
        <v>24144.32999999998</v>
      </c>
      <c r="H9" s="57">
        <v>35891.859999999957</v>
      </c>
      <c r="J9" s="57">
        <v>32797.609999999964</v>
      </c>
      <c r="M9" s="57">
        <v>31730.65999999996</v>
      </c>
      <c r="Q9" s="57">
        <v>31730.659999999963</v>
      </c>
      <c r="R9" s="57">
        <v>32192.439999999973</v>
      </c>
      <c r="S9" s="57">
        <v>31599.769999999968</v>
      </c>
      <c r="V9" s="57">
        <v>32785.109999999964</v>
      </c>
      <c r="Y9" s="57">
        <v>33378.169999999969</v>
      </c>
      <c r="AB9" s="57">
        <v>32666.729999999978</v>
      </c>
      <c r="AJ9" s="57">
        <v>318917.33999999968</v>
      </c>
    </row>
    <row r="10" spans="1:36" ht="15.75" customHeight="1">
      <c r="A10" s="57">
        <v>60</v>
      </c>
      <c r="B10" s="57">
        <v>26265.73999999998</v>
      </c>
      <c r="H10" s="57">
        <v>37409.629999999968</v>
      </c>
      <c r="J10" s="57">
        <v>36174.239999999969</v>
      </c>
      <c r="M10" s="57">
        <v>35119.799999999974</v>
      </c>
      <c r="Q10" s="57">
        <v>34527.129999999976</v>
      </c>
      <c r="R10" s="57">
        <v>35450.689999999981</v>
      </c>
      <c r="S10" s="57">
        <v>35450.689999999973</v>
      </c>
      <c r="V10" s="57">
        <v>35747.029999999977</v>
      </c>
      <c r="Y10" s="57">
        <v>35806.599999999977</v>
      </c>
      <c r="AB10" s="57">
        <v>35806.599999999977</v>
      </c>
      <c r="AE10" s="57">
        <v>1185.3399999999999</v>
      </c>
      <c r="AJ10" s="57">
        <v>348943.48999999982</v>
      </c>
    </row>
    <row r="11" spans="1:36" ht="15.75" customHeight="1">
      <c r="A11" s="57">
        <v>70</v>
      </c>
      <c r="B11" s="57">
        <v>221875.87000000046</v>
      </c>
      <c r="H11" s="57">
        <v>255237.67000000042</v>
      </c>
      <c r="J11" s="57">
        <v>249914.22000000041</v>
      </c>
      <c r="M11" s="57">
        <v>281521.75999999983</v>
      </c>
      <c r="Q11" s="57">
        <v>268889.32000000012</v>
      </c>
      <c r="R11" s="57">
        <v>272729.04000000004</v>
      </c>
      <c r="S11" s="57">
        <v>258659.91000000038</v>
      </c>
      <c r="T11" s="57">
        <v>5599.82</v>
      </c>
      <c r="V11" s="57">
        <v>266318.75000000029</v>
      </c>
      <c r="Y11" s="57">
        <v>267430.09000000032</v>
      </c>
      <c r="AB11" s="57">
        <v>266920.48000000033</v>
      </c>
      <c r="AE11" s="57">
        <v>1596.4499999999998</v>
      </c>
      <c r="AJ11" s="57">
        <v>2616693.3800000027</v>
      </c>
    </row>
    <row r="12" spans="1:36" ht="15.75" customHeight="1">
      <c r="A12" s="57">
        <v>110</v>
      </c>
      <c r="B12" s="57">
        <v>6576.6999999999989</v>
      </c>
      <c r="H12" s="57">
        <v>8221.07</v>
      </c>
      <c r="J12" s="57">
        <v>6324.0800000000017</v>
      </c>
      <c r="M12" s="57">
        <v>6324.0800000000017</v>
      </c>
      <c r="Q12" s="57">
        <v>6324.0800000000017</v>
      </c>
      <c r="R12" s="57">
        <v>5818.0599999999995</v>
      </c>
      <c r="S12" s="57">
        <v>5818.0599999999995</v>
      </c>
      <c r="V12" s="57">
        <v>5818.0599999999995</v>
      </c>
      <c r="Y12" s="57">
        <v>5818.0599999999995</v>
      </c>
      <c r="AB12" s="57">
        <v>5818.0600000000013</v>
      </c>
      <c r="AJ12" s="57">
        <v>62860.31</v>
      </c>
    </row>
    <row r="13" spans="1:36" ht="15.75" customHeight="1">
      <c r="A13" s="57">
        <v>120</v>
      </c>
      <c r="B13" s="57">
        <v>71851.289999999848</v>
      </c>
      <c r="H13" s="57">
        <v>93587.409999999785</v>
      </c>
      <c r="J13" s="57">
        <v>88126.13999999981</v>
      </c>
      <c r="M13" s="57">
        <v>93267.529999999795</v>
      </c>
      <c r="Q13" s="57">
        <v>89115.1599999998</v>
      </c>
      <c r="R13" s="57">
        <v>90431.38999999981</v>
      </c>
      <c r="S13" s="57">
        <v>88191.599999999817</v>
      </c>
      <c r="T13" s="57">
        <v>1581.67</v>
      </c>
      <c r="V13" s="57">
        <v>91454.959999999803</v>
      </c>
      <c r="Y13" s="57">
        <v>88853.379999999815</v>
      </c>
      <c r="AB13" s="57">
        <v>88260.709999999817</v>
      </c>
      <c r="AJ13" s="57">
        <v>884721.23999999824</v>
      </c>
    </row>
    <row r="14" spans="1:36" ht="15.75" customHeight="1">
      <c r="A14" s="57">
        <v>123</v>
      </c>
      <c r="B14" s="57">
        <v>41177.999999999978</v>
      </c>
      <c r="H14" s="57">
        <v>53431.399999999936</v>
      </c>
      <c r="J14" s="57">
        <v>52576.939999999944</v>
      </c>
      <c r="M14" s="57">
        <v>52411.509999999944</v>
      </c>
      <c r="Q14" s="57">
        <v>53169.619999999937</v>
      </c>
      <c r="R14" s="57">
        <v>51984.279999999948</v>
      </c>
      <c r="S14" s="57">
        <v>51226.16999999994</v>
      </c>
      <c r="T14" s="57">
        <v>592.66999999999996</v>
      </c>
      <c r="V14" s="57">
        <v>52380.61999999993</v>
      </c>
      <c r="Y14" s="57">
        <v>49613.599999999948</v>
      </c>
      <c r="AB14" s="57">
        <v>50337.159999999945</v>
      </c>
      <c r="AJ14" s="57">
        <v>508901.96999999939</v>
      </c>
    </row>
    <row r="15" spans="1:36" ht="15.75" customHeight="1">
      <c r="A15" s="57">
        <v>130</v>
      </c>
      <c r="B15" s="57">
        <v>390814.95999999577</v>
      </c>
      <c r="H15" s="57">
        <v>605194.0399999962</v>
      </c>
      <c r="J15" s="57">
        <v>500138.72999999113</v>
      </c>
      <c r="M15" s="57">
        <v>519347.54999999009</v>
      </c>
      <c r="Q15" s="57">
        <v>624639.93999999773</v>
      </c>
      <c r="R15" s="57">
        <v>758152.90000000852</v>
      </c>
      <c r="S15" s="57">
        <v>684400.48000000243</v>
      </c>
      <c r="T15" s="57">
        <v>21343.050000000025</v>
      </c>
      <c r="V15" s="57">
        <v>760998.78000000853</v>
      </c>
      <c r="Y15" s="57">
        <v>706692.16000000422</v>
      </c>
      <c r="AB15" s="57">
        <v>697680.59000000346</v>
      </c>
      <c r="AI15" s="57">
        <v>12331.540000000008</v>
      </c>
      <c r="AJ15" s="57">
        <v>6281734.7199999979</v>
      </c>
    </row>
    <row r="16" spans="1:36" ht="15.75" customHeight="1">
      <c r="A16" s="57">
        <v>140</v>
      </c>
      <c r="B16" s="57">
        <v>133703.99999999968</v>
      </c>
      <c r="H16" s="57">
        <v>154113.69</v>
      </c>
      <c r="J16" s="57">
        <v>149882.58999999997</v>
      </c>
      <c r="M16" s="57">
        <v>149330.37</v>
      </c>
      <c r="Q16" s="57">
        <v>148829.69999999995</v>
      </c>
      <c r="R16" s="57">
        <v>151187.09999999998</v>
      </c>
      <c r="S16" s="57">
        <v>150238.51999999996</v>
      </c>
      <c r="T16" s="57">
        <v>1594.1799999999998</v>
      </c>
      <c r="V16" s="57">
        <v>150370.17999999996</v>
      </c>
      <c r="Y16" s="57">
        <v>148354.63999999998</v>
      </c>
      <c r="AB16" s="57">
        <v>147761.96999999983</v>
      </c>
      <c r="AE16" s="57">
        <v>1422.8700000000001</v>
      </c>
      <c r="AJ16" s="57">
        <v>1486789.8099999994</v>
      </c>
    </row>
    <row r="17" spans="1:36" ht="15.75" customHeight="1">
      <c r="A17" s="57">
        <v>170</v>
      </c>
      <c r="B17" s="57">
        <v>5691.4800000000005</v>
      </c>
      <c r="H17" s="57">
        <v>9011.510000000002</v>
      </c>
      <c r="J17" s="57">
        <v>7588.64</v>
      </c>
      <c r="M17" s="57">
        <v>7588.64</v>
      </c>
      <c r="Q17" s="57">
        <v>7114.35</v>
      </c>
      <c r="R17" s="57">
        <v>7114.35</v>
      </c>
      <c r="S17" s="57">
        <v>7114.35</v>
      </c>
      <c r="V17" s="57">
        <v>6640.06</v>
      </c>
      <c r="Y17" s="57">
        <v>6640.06</v>
      </c>
      <c r="AB17" s="57">
        <v>6640.06</v>
      </c>
      <c r="AJ17" s="57">
        <v>71143.5</v>
      </c>
    </row>
    <row r="18" spans="1:36" ht="15.75" customHeight="1">
      <c r="A18" s="57">
        <v>180</v>
      </c>
      <c r="B18" s="57">
        <v>564252.20999999973</v>
      </c>
      <c r="H18" s="57">
        <v>891879.35000000778</v>
      </c>
      <c r="J18" s="57">
        <v>795313.80000000552</v>
      </c>
      <c r="M18" s="57">
        <v>771372.5800000052</v>
      </c>
      <c r="Q18" s="57">
        <v>821406.1600000062</v>
      </c>
      <c r="R18" s="57">
        <v>811234.42000000738</v>
      </c>
      <c r="S18" s="57">
        <v>810152.68000000878</v>
      </c>
      <c r="T18" s="57">
        <v>26512.029999999984</v>
      </c>
      <c r="V18" s="57">
        <v>809567.37000000605</v>
      </c>
      <c r="Y18" s="57">
        <v>804495.08000000601</v>
      </c>
      <c r="AB18" s="57">
        <v>815466.81000001158</v>
      </c>
      <c r="AE18" s="57">
        <v>14224.08</v>
      </c>
      <c r="AH18" s="57">
        <v>17547.640000000007</v>
      </c>
      <c r="AJ18" s="57">
        <v>7953424.2100000633</v>
      </c>
    </row>
    <row r="19" spans="1:36" ht="15.75" customHeight="1">
      <c r="A19" s="57">
        <v>190</v>
      </c>
      <c r="F19" s="57">
        <v>3794.32</v>
      </c>
      <c r="H19" s="57">
        <v>10434.380000000005</v>
      </c>
      <c r="J19" s="57">
        <v>7588.64</v>
      </c>
      <c r="M19" s="57">
        <v>7588.64</v>
      </c>
      <c r="Q19" s="57">
        <v>7114.35</v>
      </c>
      <c r="R19" s="57">
        <v>7114.35</v>
      </c>
      <c r="S19" s="57">
        <v>7114.35</v>
      </c>
      <c r="V19" s="57">
        <v>8300.08</v>
      </c>
      <c r="Y19" s="57">
        <v>7588.64</v>
      </c>
      <c r="AB19" s="57">
        <v>7588.64</v>
      </c>
      <c r="AJ19" s="57">
        <v>74226.39</v>
      </c>
    </row>
    <row r="20" spans="1:36" ht="15.75" customHeight="1">
      <c r="A20" s="57">
        <v>230</v>
      </c>
      <c r="B20" s="57">
        <v>5670.5399999999991</v>
      </c>
      <c r="H20" s="57">
        <v>6930.659999999998</v>
      </c>
      <c r="J20" s="57">
        <v>6300.5999999999985</v>
      </c>
      <c r="M20" s="57">
        <v>6300.5999999999985</v>
      </c>
      <c r="Q20" s="57">
        <v>7434.869999999999</v>
      </c>
      <c r="R20" s="57">
        <v>6174.75</v>
      </c>
      <c r="S20" s="57">
        <v>6804.8099999999995</v>
      </c>
      <c r="V20" s="57">
        <v>6174.7499999999982</v>
      </c>
      <c r="Y20" s="57">
        <v>6174.75</v>
      </c>
      <c r="AB20" s="57">
        <v>6174.7499999999982</v>
      </c>
      <c r="AJ20" s="57">
        <v>64141.079999999987</v>
      </c>
    </row>
    <row r="21" spans="1:36" ht="15.75" customHeight="1">
      <c r="A21" s="57">
        <v>240</v>
      </c>
      <c r="D21" s="57">
        <v>2520.2399999999998</v>
      </c>
      <c r="H21" s="57">
        <v>5040.4799999999996</v>
      </c>
      <c r="J21" s="57">
        <v>3780.3599999999997</v>
      </c>
      <c r="M21" s="57">
        <v>3780.3599999999997</v>
      </c>
      <c r="Q21" s="57">
        <v>5040.4799999999996</v>
      </c>
      <c r="R21" s="57">
        <v>4410.42</v>
      </c>
      <c r="S21" s="57">
        <v>4410.42</v>
      </c>
      <c r="V21" s="57">
        <v>3780.3599999999997</v>
      </c>
      <c r="Y21" s="57">
        <v>3780.3599999999997</v>
      </c>
      <c r="AB21" s="57">
        <v>3780.3599999999997</v>
      </c>
      <c r="AJ21" s="57">
        <v>40323.839999999997</v>
      </c>
    </row>
    <row r="22" spans="1:36" ht="15.75" customHeight="1">
      <c r="A22" s="57">
        <v>250</v>
      </c>
      <c r="B22" s="57">
        <v>8190.779999999997</v>
      </c>
      <c r="H22" s="57">
        <v>9450.899999999996</v>
      </c>
      <c r="J22" s="57">
        <v>13231.259999999993</v>
      </c>
      <c r="M22" s="57">
        <v>14176.349999999993</v>
      </c>
      <c r="Q22" s="57">
        <v>13105.409999999993</v>
      </c>
      <c r="R22" s="57">
        <v>11971.139999999994</v>
      </c>
      <c r="S22" s="57">
        <v>11971.139999999994</v>
      </c>
      <c r="T22" s="57">
        <v>1449.3</v>
      </c>
      <c r="V22" s="57">
        <v>15121.439999999991</v>
      </c>
      <c r="Y22" s="57">
        <v>13861.319999999992</v>
      </c>
      <c r="AB22" s="57">
        <v>13861.319999999992</v>
      </c>
      <c r="AJ22" s="57">
        <v>126390.35999999994</v>
      </c>
    </row>
    <row r="23" spans="1:36" ht="15.75" customHeight="1">
      <c r="A23" s="57">
        <v>260</v>
      </c>
      <c r="B23" s="57">
        <v>630.05999999999995</v>
      </c>
      <c r="H23" s="57">
        <v>630.05999999999995</v>
      </c>
      <c r="J23" s="57">
        <v>630.05999999999995</v>
      </c>
      <c r="M23" s="57">
        <v>630.05999999999995</v>
      </c>
      <c r="AJ23" s="57">
        <v>2520.2399999999998</v>
      </c>
    </row>
    <row r="24" spans="1:36" ht="15.75" customHeight="1">
      <c r="A24" s="57">
        <v>270</v>
      </c>
      <c r="B24" s="57">
        <v>630.05999999999995</v>
      </c>
      <c r="H24" s="57">
        <v>1890.1799999999998</v>
      </c>
      <c r="J24" s="57">
        <v>1260.1199999999999</v>
      </c>
      <c r="M24" s="57">
        <v>1890.1799999999998</v>
      </c>
      <c r="Q24" s="57">
        <v>1890.1799999999998</v>
      </c>
      <c r="R24" s="57">
        <v>1260.1199999999999</v>
      </c>
      <c r="S24" s="57">
        <v>1260.1199999999999</v>
      </c>
      <c r="T24" s="57">
        <v>630.05999999999995</v>
      </c>
      <c r="V24" s="57">
        <v>1260.1199999999999</v>
      </c>
      <c r="Y24" s="57">
        <v>1260.1199999999999</v>
      </c>
      <c r="AB24" s="57">
        <v>1260.1199999999999</v>
      </c>
      <c r="AJ24" s="57">
        <v>14491.379999999997</v>
      </c>
    </row>
    <row r="25" spans="1:36" ht="15.75" customHeight="1">
      <c r="A25" s="57">
        <v>290</v>
      </c>
      <c r="B25" s="57">
        <v>11452.859999999997</v>
      </c>
      <c r="H25" s="57">
        <v>19298.12</v>
      </c>
      <c r="J25" s="57">
        <v>22732.960000000006</v>
      </c>
      <c r="M25" s="57">
        <v>20385.480000000007</v>
      </c>
      <c r="Q25" s="57">
        <v>19470.88</v>
      </c>
      <c r="R25" s="57">
        <v>17519.719999999998</v>
      </c>
      <c r="S25" s="57">
        <v>14714.939999999997</v>
      </c>
      <c r="V25" s="57">
        <v>14714.939999999997</v>
      </c>
      <c r="Y25" s="57">
        <v>14714.939999999997</v>
      </c>
      <c r="AB25" s="57">
        <v>14714.939999999997</v>
      </c>
      <c r="AJ25" s="57">
        <v>169719.78000000003</v>
      </c>
    </row>
    <row r="26" spans="1:36" ht="15.75" customHeight="1">
      <c r="A26" s="57">
        <v>310</v>
      </c>
      <c r="B26" s="57">
        <v>8018.0199999999968</v>
      </c>
      <c r="H26" s="57">
        <v>7215.1999999999971</v>
      </c>
      <c r="J26" s="57">
        <v>7215.1999999999989</v>
      </c>
      <c r="M26" s="57">
        <v>7215.1999999999989</v>
      </c>
      <c r="Q26" s="57">
        <v>6757.9</v>
      </c>
      <c r="R26" s="57">
        <v>6757.8999999999978</v>
      </c>
      <c r="S26" s="57">
        <v>6127.8399999999983</v>
      </c>
      <c r="U26" s="57">
        <v>630.05999999999995</v>
      </c>
      <c r="V26" s="57">
        <v>6127.8399999999983</v>
      </c>
      <c r="Y26" s="57">
        <v>6127.84</v>
      </c>
      <c r="AB26" s="57">
        <v>6127.8399999999983</v>
      </c>
      <c r="AJ26" s="57">
        <v>68320.839999999967</v>
      </c>
    </row>
    <row r="27" spans="1:36" ht="15.75" customHeight="1">
      <c r="A27" s="57">
        <v>470</v>
      </c>
      <c r="B27" s="57">
        <v>458368.06999999337</v>
      </c>
      <c r="H27" s="57">
        <v>554167.43999998947</v>
      </c>
      <c r="J27" s="57">
        <v>508847.59999999095</v>
      </c>
      <c r="M27" s="57">
        <v>533070.27999999037</v>
      </c>
      <c r="Q27" s="57">
        <v>499150.31999999116</v>
      </c>
      <c r="R27" s="57">
        <v>502782.35999999195</v>
      </c>
      <c r="S27" s="57">
        <v>496004.44999999239</v>
      </c>
      <c r="T27" s="57">
        <v>6527.760000000002</v>
      </c>
      <c r="V27" s="57">
        <v>494490.9699999913</v>
      </c>
      <c r="Y27" s="57">
        <v>499999.06999999093</v>
      </c>
      <c r="AB27" s="57">
        <v>494793.89999999222</v>
      </c>
      <c r="AE27" s="57">
        <v>3570.8300000000004</v>
      </c>
      <c r="AJ27" s="57">
        <v>5051773.0499999132</v>
      </c>
    </row>
    <row r="28" spans="1:36" ht="15.75" customHeight="1">
      <c r="A28" s="57">
        <v>480</v>
      </c>
      <c r="B28" s="57">
        <v>391292.4900000004</v>
      </c>
      <c r="H28" s="57">
        <v>448892.20000000141</v>
      </c>
      <c r="J28" s="57">
        <v>428457.9700000009</v>
      </c>
      <c r="M28" s="57">
        <v>451517.03000000125</v>
      </c>
      <c r="P28" s="57">
        <v>1071.67</v>
      </c>
      <c r="Q28" s="57">
        <v>418779.02000000124</v>
      </c>
      <c r="R28" s="57">
        <v>420896.80000000104</v>
      </c>
      <c r="S28" s="57">
        <v>419763.3200000014</v>
      </c>
      <c r="T28" s="57">
        <v>11081.02</v>
      </c>
      <c r="V28" s="57">
        <v>434828.52000000124</v>
      </c>
      <c r="Y28" s="57">
        <v>436013.11000000132</v>
      </c>
      <c r="AB28" s="57">
        <v>427541.99000000139</v>
      </c>
      <c r="AE28" s="57">
        <v>3681.6000000000008</v>
      </c>
      <c r="AH28" s="57">
        <v>11690.310000000003</v>
      </c>
      <c r="AJ28" s="57">
        <v>4305507.050000011</v>
      </c>
    </row>
    <row r="29" spans="1:36" ht="15.75" customHeight="1">
      <c r="A29" s="57">
        <v>490</v>
      </c>
      <c r="B29" s="57">
        <v>26965.919999999991</v>
      </c>
      <c r="H29" s="57">
        <v>32095.179999999993</v>
      </c>
      <c r="J29" s="57">
        <v>29229.639999999992</v>
      </c>
      <c r="M29" s="57">
        <v>28771.37999999999</v>
      </c>
      <c r="Q29" s="57">
        <v>28771.37999999999</v>
      </c>
      <c r="R29" s="57">
        <v>28169.559999999998</v>
      </c>
      <c r="S29" s="57">
        <v>31493.359999999993</v>
      </c>
      <c r="V29" s="57">
        <v>29831.46</v>
      </c>
      <c r="Y29" s="57">
        <v>29831.459999999992</v>
      </c>
      <c r="AB29" s="57">
        <v>29831.459999999992</v>
      </c>
      <c r="AJ29" s="57">
        <v>294990.79999999993</v>
      </c>
    </row>
    <row r="30" spans="1:36" ht="15.75" customHeight="1">
      <c r="A30" s="57">
        <v>500</v>
      </c>
      <c r="B30" s="57">
        <v>10689.199999999997</v>
      </c>
      <c r="H30" s="57">
        <v>29947.439999999991</v>
      </c>
      <c r="J30" s="57">
        <v>25403.379999999997</v>
      </c>
      <c r="M30" s="57">
        <v>24271.519999999997</v>
      </c>
      <c r="Q30" s="57">
        <v>25475.159999999996</v>
      </c>
      <c r="R30" s="57">
        <v>24415.079999999994</v>
      </c>
      <c r="S30" s="57">
        <v>24415.079999999994</v>
      </c>
      <c r="V30" s="57">
        <v>23956.819999999992</v>
      </c>
      <c r="Y30" s="57">
        <v>23355</v>
      </c>
      <c r="AB30" s="57">
        <v>23354.999999999993</v>
      </c>
      <c r="AJ30" s="57">
        <v>235283.67999999993</v>
      </c>
    </row>
    <row r="31" spans="1:36" ht="15.75" customHeight="1">
      <c r="A31" s="57">
        <v>510</v>
      </c>
      <c r="B31" s="57">
        <v>2875.4300000000003</v>
      </c>
      <c r="H31" s="57">
        <v>2875.4300000000003</v>
      </c>
      <c r="J31" s="57">
        <v>5601.35</v>
      </c>
      <c r="M31" s="57">
        <v>4692.71</v>
      </c>
      <c r="Q31" s="57">
        <v>4692.71</v>
      </c>
      <c r="R31" s="57">
        <v>6809.01</v>
      </c>
      <c r="S31" s="57">
        <v>5750.8600000000006</v>
      </c>
      <c r="U31" s="57">
        <v>7407.0499999999993</v>
      </c>
      <c r="V31" s="57">
        <v>5750.8600000000015</v>
      </c>
      <c r="Y31" s="57">
        <v>5750.8600000000006</v>
      </c>
      <c r="AB31" s="57">
        <v>5750.8600000000006</v>
      </c>
      <c r="AI31" s="57">
        <v>-2116.3000000000002</v>
      </c>
      <c r="AJ31" s="57">
        <v>55840.83</v>
      </c>
    </row>
    <row r="32" spans="1:36" ht="15.75" customHeight="1">
      <c r="A32" s="57">
        <v>520</v>
      </c>
      <c r="B32" s="57">
        <v>1817.28</v>
      </c>
      <c r="H32" s="57">
        <v>4240.3200000000006</v>
      </c>
      <c r="J32" s="57">
        <v>3028.8</v>
      </c>
      <c r="M32" s="57">
        <v>3028.8</v>
      </c>
      <c r="Q32" s="57">
        <v>2423.85</v>
      </c>
      <c r="R32" s="57">
        <v>2423.85</v>
      </c>
      <c r="S32" s="57">
        <v>2423.85</v>
      </c>
      <c r="V32" s="57">
        <v>2423.85</v>
      </c>
      <c r="Y32" s="57">
        <v>2423.85</v>
      </c>
      <c r="AB32" s="57">
        <v>2423.85</v>
      </c>
      <c r="AJ32" s="57">
        <v>26658.299999999996</v>
      </c>
    </row>
    <row r="33" spans="1:36" ht="15.75" customHeight="1">
      <c r="A33" s="57">
        <v>540</v>
      </c>
      <c r="B33" s="57">
        <v>15188.529999999993</v>
      </c>
      <c r="H33" s="57">
        <v>22257.129999999986</v>
      </c>
      <c r="J33" s="57">
        <v>20195.459999999988</v>
      </c>
      <c r="M33" s="57">
        <v>24758.699999999986</v>
      </c>
      <c r="Q33" s="57">
        <v>21668.079999999987</v>
      </c>
      <c r="R33" s="57">
        <v>22592.639999999989</v>
      </c>
      <c r="S33" s="57">
        <v>21414.539999999986</v>
      </c>
      <c r="T33" s="57">
        <v>1640.37</v>
      </c>
      <c r="V33" s="57">
        <v>22592.639999999985</v>
      </c>
      <c r="Y33" s="57">
        <v>11400.689999999997</v>
      </c>
      <c r="Z33" s="57">
        <v>10602.899999999998</v>
      </c>
      <c r="AB33" s="57">
        <v>22003.589999999986</v>
      </c>
      <c r="AJ33" s="57">
        <v>216315.26999999987</v>
      </c>
    </row>
    <row r="34" spans="1:36" ht="15.75" customHeight="1">
      <c r="A34" s="57">
        <v>560</v>
      </c>
      <c r="B34" s="57">
        <v>5691.75</v>
      </c>
      <c r="H34" s="57">
        <v>7588.74</v>
      </c>
      <c r="J34" s="57">
        <v>8284.61</v>
      </c>
      <c r="M34" s="57">
        <v>8600.7800000000007</v>
      </c>
      <c r="Q34" s="57">
        <v>8600.7800000000007</v>
      </c>
      <c r="R34" s="57">
        <v>8600.7800000000007</v>
      </c>
      <c r="S34" s="57">
        <v>8600.7800000000007</v>
      </c>
      <c r="T34" s="57">
        <v>632.33000000000004</v>
      </c>
      <c r="V34" s="57">
        <v>8600.7800000000007</v>
      </c>
      <c r="Y34" s="57">
        <v>7968.4500000000007</v>
      </c>
      <c r="AB34" s="57">
        <v>7968.45</v>
      </c>
      <c r="AJ34" s="57">
        <v>81138.23</v>
      </c>
    </row>
    <row r="35" spans="1:36" ht="15.75" customHeight="1">
      <c r="A35" s="57">
        <v>580</v>
      </c>
      <c r="B35" s="57">
        <v>1896.9900000000002</v>
      </c>
      <c r="H35" s="57">
        <v>11292.23</v>
      </c>
      <c r="J35" s="57">
        <v>6594.6100000000006</v>
      </c>
      <c r="M35" s="57">
        <v>8491.6</v>
      </c>
      <c r="Q35" s="57">
        <v>8365.2899999999991</v>
      </c>
      <c r="R35" s="57">
        <v>7226.9400000000005</v>
      </c>
      <c r="S35" s="57">
        <v>6142.79</v>
      </c>
      <c r="T35" s="57">
        <v>1770.68</v>
      </c>
      <c r="V35" s="57">
        <v>7091.2899999999991</v>
      </c>
      <c r="Y35" s="57">
        <v>8311.09</v>
      </c>
      <c r="AB35" s="57">
        <v>7226.9400000000005</v>
      </c>
      <c r="AJ35" s="57">
        <v>74410.450000000012</v>
      </c>
    </row>
    <row r="36" spans="1:36" ht="15.75" customHeight="1">
      <c r="A36" s="57">
        <v>640</v>
      </c>
      <c r="B36" s="57">
        <v>14726.279999999997</v>
      </c>
      <c r="H36" s="57">
        <v>17346.399999999998</v>
      </c>
      <c r="J36" s="57">
        <v>18430.55</v>
      </c>
      <c r="M36" s="57">
        <v>18430.55</v>
      </c>
      <c r="Q36" s="57">
        <v>18430.55</v>
      </c>
      <c r="R36" s="57">
        <v>16262.249999999996</v>
      </c>
      <c r="S36" s="57">
        <v>14093.949999999997</v>
      </c>
      <c r="V36" s="57">
        <v>14093.949999999997</v>
      </c>
      <c r="Y36" s="57">
        <v>14093.949999999997</v>
      </c>
      <c r="AB36" s="57">
        <v>14093.949999999997</v>
      </c>
      <c r="AJ36" s="57">
        <v>160002.38</v>
      </c>
    </row>
    <row r="37" spans="1:36" ht="15.75" customHeight="1">
      <c r="A37" s="57">
        <v>740</v>
      </c>
      <c r="B37" s="57">
        <v>4697.62</v>
      </c>
      <c r="H37" s="57">
        <v>29722.780000000017</v>
      </c>
      <c r="J37" s="57">
        <v>18520.259999999998</v>
      </c>
      <c r="M37" s="57">
        <v>17436.109999999997</v>
      </c>
      <c r="Q37" s="57">
        <v>19695.210000000003</v>
      </c>
      <c r="R37" s="57">
        <v>19062.88</v>
      </c>
      <c r="S37" s="57">
        <v>17978.73</v>
      </c>
      <c r="V37" s="57">
        <v>17978.73</v>
      </c>
      <c r="Y37" s="57">
        <v>17978.73</v>
      </c>
      <c r="AB37" s="57">
        <v>17978.73</v>
      </c>
      <c r="AE37" s="57">
        <v>9757.3499999999985</v>
      </c>
      <c r="AJ37" s="57">
        <v>190807.13000000006</v>
      </c>
    </row>
    <row r="38" spans="1:36" ht="15.75" customHeight="1">
      <c r="A38" s="57">
        <v>860</v>
      </c>
      <c r="B38" s="57">
        <v>8876.8499999999985</v>
      </c>
      <c r="H38" s="57">
        <v>11599.380000000005</v>
      </c>
      <c r="J38" s="57">
        <v>9942.2200000000012</v>
      </c>
      <c r="M38" s="57">
        <v>9942.2200000000012</v>
      </c>
      <c r="Q38" s="57">
        <v>8758.64</v>
      </c>
      <c r="R38" s="57">
        <v>8758.64</v>
      </c>
      <c r="S38" s="57">
        <v>8876.8499999999985</v>
      </c>
      <c r="V38" s="57">
        <v>8876.8499999999985</v>
      </c>
      <c r="Y38" s="57">
        <v>8876.8499999999985</v>
      </c>
      <c r="AB38" s="57">
        <v>8876.8499999999985</v>
      </c>
      <c r="AJ38" s="57">
        <v>93385.35</v>
      </c>
    </row>
    <row r="39" spans="1:36" ht="15.75" customHeight="1">
      <c r="A39" s="57">
        <v>870</v>
      </c>
      <c r="B39" s="57">
        <v>68173.659999999902</v>
      </c>
      <c r="H39" s="57">
        <v>69234.749999999913</v>
      </c>
      <c r="I39" s="57">
        <v>14432.299999999994</v>
      </c>
      <c r="J39" s="57">
        <v>5529.4199999999983</v>
      </c>
      <c r="L39" s="57">
        <v>100869.69000000013</v>
      </c>
      <c r="M39" s="57">
        <v>103020.02000000015</v>
      </c>
      <c r="Q39" s="57">
        <v>107309.42000000017</v>
      </c>
      <c r="R39" s="57">
        <v>99942.490000000136</v>
      </c>
      <c r="S39" s="57">
        <v>99328.110000000146</v>
      </c>
      <c r="T39" s="57">
        <v>2764.71</v>
      </c>
      <c r="V39" s="57">
        <v>106298.39000000019</v>
      </c>
      <c r="Y39" s="57">
        <v>102243.60000000015</v>
      </c>
      <c r="AB39" s="57">
        <v>104237.52000000015</v>
      </c>
      <c r="AJ39" s="57">
        <v>983384.08000000089</v>
      </c>
    </row>
    <row r="40" spans="1:36" ht="15.75" customHeight="1">
      <c r="A40" s="57">
        <v>880</v>
      </c>
      <c r="B40" s="57">
        <v>1683743.6099999398</v>
      </c>
      <c r="H40" s="57">
        <v>322681.26000000181</v>
      </c>
      <c r="I40" s="57">
        <v>1970394.3899999205</v>
      </c>
      <c r="J40" s="57">
        <v>2206903.2099999106</v>
      </c>
      <c r="K40" s="57">
        <v>11941.23</v>
      </c>
      <c r="M40" s="57">
        <v>2314027.1999999112</v>
      </c>
      <c r="P40" s="57">
        <v>610.21</v>
      </c>
      <c r="Q40" s="57">
        <v>2473935.3299999139</v>
      </c>
      <c r="R40" s="57">
        <v>2409671.989999909</v>
      </c>
      <c r="S40" s="57">
        <v>2384099.8399999128</v>
      </c>
      <c r="T40" s="57">
        <v>92568.110000000059</v>
      </c>
      <c r="V40" s="57">
        <v>2477672.7799999123</v>
      </c>
      <c r="Y40" s="57">
        <v>2440827.7299999157</v>
      </c>
      <c r="AB40" s="57">
        <v>32918.169999999976</v>
      </c>
      <c r="AC40" s="57">
        <v>2392365.7599999118</v>
      </c>
      <c r="AD40" s="57">
        <v>15006.329999999998</v>
      </c>
      <c r="AE40" s="57">
        <v>4431.05</v>
      </c>
      <c r="AJ40" s="57">
        <v>23233798.199999161</v>
      </c>
    </row>
    <row r="41" spans="1:36" ht="15.75" customHeight="1">
      <c r="A41" s="57">
        <v>890</v>
      </c>
      <c r="B41" s="57">
        <v>1825.6799999999998</v>
      </c>
      <c r="H41" s="57">
        <v>9253</v>
      </c>
      <c r="J41" s="57">
        <v>6331</v>
      </c>
      <c r="M41" s="57">
        <v>7305</v>
      </c>
      <c r="Q41" s="57">
        <v>7305</v>
      </c>
      <c r="R41" s="57">
        <v>7305</v>
      </c>
      <c r="S41" s="57">
        <v>7305</v>
      </c>
      <c r="T41" s="57">
        <v>974</v>
      </c>
      <c r="V41" s="57">
        <v>7305</v>
      </c>
      <c r="Y41" s="57">
        <v>7305</v>
      </c>
      <c r="AB41" s="57">
        <v>7305</v>
      </c>
      <c r="AJ41" s="57">
        <v>69518.679999999993</v>
      </c>
    </row>
    <row r="42" spans="1:36" ht="15.75" customHeight="1">
      <c r="A42" s="57">
        <v>900</v>
      </c>
      <c r="B42" s="57">
        <v>407565.33999999316</v>
      </c>
      <c r="H42" s="57">
        <v>482272.99999998999</v>
      </c>
      <c r="J42" s="57">
        <v>440898.11999999179</v>
      </c>
      <c r="M42" s="57">
        <v>444045.29999999172</v>
      </c>
      <c r="Q42" s="57">
        <v>456285.32999999111</v>
      </c>
      <c r="R42" s="57">
        <v>451272.09999999113</v>
      </c>
      <c r="S42" s="57">
        <v>451678.96999999147</v>
      </c>
      <c r="T42" s="57">
        <v>7109.6600000000026</v>
      </c>
      <c r="V42" s="57">
        <v>454302.13999999186</v>
      </c>
      <c r="Y42" s="57">
        <v>456516.4899999919</v>
      </c>
      <c r="AB42" s="57">
        <v>450164.72999999358</v>
      </c>
      <c r="AE42" s="57">
        <v>466.22</v>
      </c>
      <c r="AJ42" s="57">
        <v>4502577.3999999175</v>
      </c>
    </row>
    <row r="43" spans="1:36" ht="15.75" customHeight="1">
      <c r="A43" s="57">
        <v>910</v>
      </c>
      <c r="B43" s="57">
        <v>135476.91000000029</v>
      </c>
      <c r="H43" s="57">
        <v>149406.81000000014</v>
      </c>
      <c r="J43" s="57">
        <v>157713.86000000002</v>
      </c>
      <c r="M43" s="57">
        <v>167499.17999999991</v>
      </c>
      <c r="Q43" s="57">
        <v>145687.26000000021</v>
      </c>
      <c r="R43" s="57">
        <v>149120.29000000018</v>
      </c>
      <c r="S43" s="57">
        <v>161623.43000000002</v>
      </c>
      <c r="T43" s="57">
        <v>2288.69</v>
      </c>
      <c r="U43" s="57">
        <v>5381.35</v>
      </c>
      <c r="V43" s="57">
        <v>167066.38999999996</v>
      </c>
      <c r="Y43" s="57">
        <v>169113.5799999999</v>
      </c>
      <c r="AB43" s="57">
        <v>168037.30999999985</v>
      </c>
      <c r="AE43" s="57">
        <v>14101.799999999997</v>
      </c>
      <c r="AH43" s="57">
        <v>-2425.6</v>
      </c>
      <c r="AI43" s="57">
        <v>-3561.96</v>
      </c>
      <c r="AJ43" s="57">
        <v>1586529.3000000003</v>
      </c>
    </row>
    <row r="44" spans="1:36" ht="15.75" customHeight="1">
      <c r="A44" s="57">
        <v>920</v>
      </c>
      <c r="B44" s="57">
        <v>55717.550000000127</v>
      </c>
      <c r="H44" s="57">
        <v>57612.58000000014</v>
      </c>
      <c r="J44" s="57">
        <v>57441.190000000133</v>
      </c>
      <c r="M44" s="57">
        <v>57145.970000000139</v>
      </c>
      <c r="Q44" s="57">
        <v>58208.860000000146</v>
      </c>
      <c r="R44" s="57">
        <v>55847.220000000125</v>
      </c>
      <c r="S44" s="57">
        <v>55847.220000000132</v>
      </c>
      <c r="T44" s="57">
        <v>590.41</v>
      </c>
      <c r="V44" s="57">
        <v>60322.900000000147</v>
      </c>
      <c r="Y44" s="57">
        <v>58085.06000000015</v>
      </c>
      <c r="AB44" s="57">
        <v>58085.060000000136</v>
      </c>
      <c r="AJ44" s="57">
        <v>574904.02000000142</v>
      </c>
    </row>
    <row r="45" spans="1:36" ht="15.75" customHeight="1">
      <c r="A45" s="57">
        <v>930</v>
      </c>
      <c r="E45" s="57">
        <v>15226.859999999999</v>
      </c>
      <c r="H45" s="57">
        <v>18769.319999999996</v>
      </c>
      <c r="J45" s="57">
        <v>16998.09</v>
      </c>
      <c r="M45" s="57">
        <v>16998.09</v>
      </c>
      <c r="Q45" s="57">
        <v>17943.05</v>
      </c>
      <c r="R45" s="57">
        <v>17352.64</v>
      </c>
      <c r="S45" s="57">
        <v>17352.639999999996</v>
      </c>
      <c r="V45" s="57">
        <v>17819.25</v>
      </c>
      <c r="Y45" s="57">
        <v>17819.249999999996</v>
      </c>
      <c r="AB45" s="57">
        <v>17819.25</v>
      </c>
      <c r="AJ45" s="57">
        <v>174098.44</v>
      </c>
    </row>
    <row r="46" spans="1:36" ht="15.75" customHeight="1">
      <c r="A46" s="57">
        <v>940</v>
      </c>
      <c r="C46" s="57">
        <v>9446.56</v>
      </c>
      <c r="H46" s="57">
        <v>8265.74</v>
      </c>
      <c r="J46" s="57">
        <v>7675.329999999999</v>
      </c>
      <c r="M46" s="57">
        <v>7675.329999999999</v>
      </c>
      <c r="Q46" s="57">
        <v>7084.9199999999992</v>
      </c>
      <c r="R46" s="57">
        <v>6494.5099999999993</v>
      </c>
      <c r="S46" s="57">
        <v>5904.0999999999995</v>
      </c>
      <c r="V46" s="57">
        <v>9741.7699999999986</v>
      </c>
      <c r="Y46" s="57">
        <v>7675.329999999999</v>
      </c>
      <c r="AB46" s="57">
        <v>7675.329999999999</v>
      </c>
      <c r="AE46" s="57">
        <v>3542.4599999999996</v>
      </c>
      <c r="AJ46" s="57">
        <v>81181.38</v>
      </c>
    </row>
    <row r="47" spans="1:36" ht="15.75" customHeight="1">
      <c r="A47" s="57">
        <v>950</v>
      </c>
      <c r="B47" s="57">
        <v>5313.69</v>
      </c>
      <c r="H47" s="57">
        <v>5313.69</v>
      </c>
      <c r="J47" s="57">
        <v>6199.3099999999995</v>
      </c>
      <c r="M47" s="57">
        <v>5904.0999999999995</v>
      </c>
      <c r="Q47" s="57">
        <v>5904.0999999999995</v>
      </c>
      <c r="R47" s="57">
        <v>5904.0999999999995</v>
      </c>
      <c r="S47" s="57">
        <v>5904.0999999999995</v>
      </c>
      <c r="V47" s="57">
        <v>7084.9199999999992</v>
      </c>
      <c r="Y47" s="57">
        <v>6494.5099999999993</v>
      </c>
      <c r="AB47" s="57">
        <v>6494.5099999999993</v>
      </c>
      <c r="AJ47" s="57">
        <v>60517.03</v>
      </c>
    </row>
    <row r="48" spans="1:36" ht="15.75" customHeight="1">
      <c r="A48" s="57">
        <v>960</v>
      </c>
      <c r="B48" s="57">
        <v>1647.4299999999998</v>
      </c>
      <c r="H48" s="57">
        <v>1647.4299999999998</v>
      </c>
      <c r="J48" s="57">
        <v>3885.2699999999995</v>
      </c>
      <c r="M48" s="57">
        <v>4475.6799999999994</v>
      </c>
      <c r="Q48" s="57">
        <v>4475.6799999999994</v>
      </c>
      <c r="R48" s="57">
        <v>4475.6799999999994</v>
      </c>
      <c r="S48" s="57">
        <v>4475.6799999999994</v>
      </c>
      <c r="T48" s="57">
        <v>590.41</v>
      </c>
      <c r="V48" s="57">
        <v>4942.2899999999991</v>
      </c>
      <c r="Y48" s="57">
        <v>4942.29</v>
      </c>
      <c r="AB48" s="57">
        <v>4942.29</v>
      </c>
      <c r="AJ48" s="57">
        <v>40500.129999999997</v>
      </c>
    </row>
    <row r="49" spans="1:36" ht="15.75" customHeight="1">
      <c r="A49" s="57">
        <v>970</v>
      </c>
      <c r="B49" s="57">
        <v>3788.32</v>
      </c>
      <c r="H49" s="57">
        <v>7576.64</v>
      </c>
      <c r="J49" s="57">
        <v>6392.79</v>
      </c>
      <c r="M49" s="57">
        <v>6156.02</v>
      </c>
      <c r="Q49" s="57">
        <v>7103.1</v>
      </c>
      <c r="R49" s="57">
        <v>7103.1</v>
      </c>
      <c r="S49" s="57">
        <v>7103.1</v>
      </c>
      <c r="V49" s="57">
        <v>8997.260000000002</v>
      </c>
      <c r="Y49" s="57">
        <v>8050.18</v>
      </c>
      <c r="AB49" s="57">
        <v>8050.18</v>
      </c>
      <c r="AJ49" s="57">
        <v>70320.69</v>
      </c>
    </row>
    <row r="50" spans="1:36" ht="15.75" customHeight="1">
      <c r="A50" s="57">
        <v>990</v>
      </c>
      <c r="B50" s="57">
        <v>162887.39999999979</v>
      </c>
      <c r="H50" s="57">
        <v>208936.76000000024</v>
      </c>
      <c r="J50" s="57">
        <v>188812.7900000001</v>
      </c>
      <c r="M50" s="57">
        <v>195382.88000000012</v>
      </c>
      <c r="Q50" s="57">
        <v>192601.11000000007</v>
      </c>
      <c r="R50" s="57">
        <v>193548.56000000006</v>
      </c>
      <c r="S50" s="57">
        <v>192364.34000000008</v>
      </c>
      <c r="T50" s="57">
        <v>2841.2400000000002</v>
      </c>
      <c r="V50" s="57">
        <v>199349.24000000019</v>
      </c>
      <c r="Y50" s="57">
        <v>190825.52000000011</v>
      </c>
      <c r="AB50" s="57">
        <v>188457.82000000018</v>
      </c>
      <c r="AE50" s="57">
        <v>473.54</v>
      </c>
      <c r="AJ50" s="57">
        <v>1916481.2000000011</v>
      </c>
    </row>
    <row r="51" spans="1:36" ht="15.75" customHeight="1">
      <c r="A51" s="57">
        <v>1000</v>
      </c>
      <c r="B51" s="57">
        <v>136944.62000000005</v>
      </c>
      <c r="H51" s="57">
        <v>229816.39999999944</v>
      </c>
      <c r="J51" s="57">
        <v>191129.63999999964</v>
      </c>
      <c r="M51" s="57">
        <v>183614.31999999969</v>
      </c>
      <c r="Q51" s="57">
        <v>202195.76999999947</v>
      </c>
      <c r="R51" s="57">
        <v>201663.12999999899</v>
      </c>
      <c r="S51" s="57">
        <v>205745.83999999959</v>
      </c>
      <c r="T51" s="57">
        <v>2899.9700000000003</v>
      </c>
      <c r="V51" s="57">
        <v>209355.00999999957</v>
      </c>
      <c r="Y51" s="57">
        <v>200359.96999999968</v>
      </c>
      <c r="AB51" s="57">
        <v>195507.10999999958</v>
      </c>
      <c r="AE51" s="57">
        <v>1775.22</v>
      </c>
      <c r="AJ51" s="57">
        <v>1961006.9999999958</v>
      </c>
    </row>
    <row r="52" spans="1:36" ht="15.75" customHeight="1">
      <c r="A52" s="57">
        <v>1010</v>
      </c>
      <c r="B52" s="57">
        <v>315923.82999999786</v>
      </c>
      <c r="H52" s="57">
        <v>459037.89999999502</v>
      </c>
      <c r="J52" s="57">
        <v>417526.90999999549</v>
      </c>
      <c r="M52" s="57">
        <v>421541.07999999553</v>
      </c>
      <c r="P52" s="57">
        <v>591.74</v>
      </c>
      <c r="Q52" s="57">
        <v>443355.73999999493</v>
      </c>
      <c r="R52" s="57">
        <v>437860.43999999535</v>
      </c>
      <c r="S52" s="57">
        <v>422191.53999999573</v>
      </c>
      <c r="T52" s="57">
        <v>15390.569999999998</v>
      </c>
      <c r="V52" s="57">
        <v>450842.50999999512</v>
      </c>
      <c r="Y52" s="57">
        <v>435629.22999999556</v>
      </c>
      <c r="AB52" s="57">
        <v>426752.3899999946</v>
      </c>
      <c r="AE52" s="57">
        <v>710.31000000000006</v>
      </c>
      <c r="AJ52" s="57">
        <v>4247354.1899999548</v>
      </c>
    </row>
    <row r="53" spans="1:36" ht="15.75" customHeight="1">
      <c r="A53" s="57">
        <v>1020</v>
      </c>
      <c r="B53" s="57">
        <v>31727.180000000044</v>
      </c>
      <c r="H53" s="57">
        <v>44039.220000000067</v>
      </c>
      <c r="J53" s="57">
        <v>38356.740000000056</v>
      </c>
      <c r="M53" s="57">
        <v>37883.200000000055</v>
      </c>
      <c r="Q53" s="57">
        <v>37883.200000000055</v>
      </c>
      <c r="R53" s="57">
        <v>37883.200000000055</v>
      </c>
      <c r="S53" s="57">
        <v>38356.740000000056</v>
      </c>
      <c r="V53" s="57">
        <v>37409.660000000054</v>
      </c>
      <c r="Y53" s="57">
        <v>37409.660000000054</v>
      </c>
      <c r="AB53" s="57">
        <v>38356.740000000056</v>
      </c>
      <c r="AJ53" s="57">
        <v>379305.5400000005</v>
      </c>
    </row>
    <row r="54" spans="1:36" ht="15.75" customHeight="1">
      <c r="A54" s="57">
        <v>1030</v>
      </c>
      <c r="B54" s="57">
        <v>9467.8399999999983</v>
      </c>
      <c r="H54" s="57">
        <v>10651.319999999998</v>
      </c>
      <c r="J54" s="57">
        <v>10059.579999999998</v>
      </c>
      <c r="M54" s="57">
        <v>10651.319999999998</v>
      </c>
      <c r="Q54" s="57">
        <v>10651.319999999998</v>
      </c>
      <c r="R54" s="57">
        <v>11834.799999999997</v>
      </c>
      <c r="S54" s="57">
        <v>11243.059999999998</v>
      </c>
      <c r="T54" s="57">
        <v>591.74</v>
      </c>
      <c r="V54" s="57">
        <v>12426.539999999997</v>
      </c>
      <c r="Y54" s="57">
        <v>11834.799999999997</v>
      </c>
      <c r="AB54" s="57">
        <v>11834.799999999997</v>
      </c>
      <c r="AJ54" s="57">
        <v>111247.12</v>
      </c>
    </row>
    <row r="55" spans="1:36" ht="15.75" customHeight="1">
      <c r="A55" s="57">
        <v>1040</v>
      </c>
      <c r="B55" s="57">
        <v>97637.10000000021</v>
      </c>
      <c r="H55" s="57">
        <v>133733.24000000046</v>
      </c>
      <c r="J55" s="57">
        <v>120419.09000000039</v>
      </c>
      <c r="M55" s="57">
        <v>136396.07000000041</v>
      </c>
      <c r="Q55" s="57">
        <v>133737.31000000041</v>
      </c>
      <c r="R55" s="57">
        <v>134680.32000000047</v>
      </c>
      <c r="S55" s="57">
        <v>133319.17000000048</v>
      </c>
      <c r="T55" s="57">
        <v>1775.22</v>
      </c>
      <c r="U55" s="57">
        <v>26628.300000000025</v>
      </c>
      <c r="V55" s="57">
        <v>134916.72000000044</v>
      </c>
      <c r="Y55" s="57">
        <v>136691.94000000041</v>
      </c>
      <c r="AB55" s="57">
        <v>136100.20000000042</v>
      </c>
      <c r="AE55" s="57">
        <v>354.6</v>
      </c>
      <c r="AH55" s="57">
        <v>-883.8</v>
      </c>
      <c r="AI55" s="57">
        <v>-299.68</v>
      </c>
      <c r="AJ55" s="57">
        <v>1325205.8000000042</v>
      </c>
    </row>
    <row r="56" spans="1:36" ht="15.75" customHeight="1">
      <c r="A56" s="57">
        <v>1050</v>
      </c>
      <c r="B56" s="57">
        <v>29833.02000000004</v>
      </c>
      <c r="H56" s="57">
        <v>35989.040000000052</v>
      </c>
      <c r="J56" s="57">
        <v>32674.260000000046</v>
      </c>
      <c r="M56" s="57">
        <v>32674.260000000046</v>
      </c>
      <c r="Q56" s="57">
        <v>34094.880000000048</v>
      </c>
      <c r="R56" s="57">
        <v>32674.260000000046</v>
      </c>
      <c r="S56" s="57">
        <v>32200.720000000045</v>
      </c>
      <c r="T56" s="57">
        <v>947.08</v>
      </c>
      <c r="V56" s="57">
        <v>33384.570000000043</v>
      </c>
      <c r="Y56" s="57">
        <v>32200.720000000045</v>
      </c>
      <c r="AB56" s="57">
        <v>31727.180000000044</v>
      </c>
      <c r="AJ56" s="57">
        <v>328399.9900000004</v>
      </c>
    </row>
    <row r="57" spans="1:36" ht="15.75" customHeight="1">
      <c r="A57" s="57">
        <v>1060</v>
      </c>
      <c r="B57" s="57">
        <v>7576.64</v>
      </c>
      <c r="H57" s="57">
        <v>10417.880000000005</v>
      </c>
      <c r="J57" s="57">
        <v>9944.3400000000038</v>
      </c>
      <c r="M57" s="57">
        <v>11601.730000000007</v>
      </c>
      <c r="Q57" s="57">
        <v>12075.270000000008</v>
      </c>
      <c r="R57" s="57">
        <v>11364.960000000006</v>
      </c>
      <c r="S57" s="57">
        <v>11364.960000000006</v>
      </c>
      <c r="V57" s="57">
        <v>10891.420000000006</v>
      </c>
      <c r="Y57" s="57">
        <v>10891.420000000006</v>
      </c>
      <c r="AB57" s="57">
        <v>10891.420000000006</v>
      </c>
      <c r="AJ57" s="57">
        <v>107020.04000000007</v>
      </c>
    </row>
    <row r="58" spans="1:36" ht="15.75" customHeight="1">
      <c r="A58" s="57">
        <v>1070</v>
      </c>
      <c r="B58" s="57">
        <v>5325.6599999999989</v>
      </c>
      <c r="H58" s="57">
        <v>8147.8699999999981</v>
      </c>
      <c r="J58" s="57">
        <v>9194.8599999999988</v>
      </c>
      <c r="M58" s="57">
        <v>7556.1299999999983</v>
      </c>
      <c r="Q58" s="57">
        <v>8147.8699999999981</v>
      </c>
      <c r="R58" s="57">
        <v>8147.8699999999981</v>
      </c>
      <c r="S58" s="57">
        <v>8147.8699999999981</v>
      </c>
      <c r="V58" s="57">
        <v>7556.1299999999983</v>
      </c>
      <c r="Y58" s="57">
        <v>7556.1299999999983</v>
      </c>
      <c r="AB58" s="57">
        <v>7556.1299999999983</v>
      </c>
      <c r="AJ58" s="57">
        <v>77336.51999999999</v>
      </c>
    </row>
    <row r="59" spans="1:36" ht="15.75" customHeight="1">
      <c r="A59" s="57">
        <v>1080</v>
      </c>
      <c r="B59" s="57">
        <v>49236.32</v>
      </c>
      <c r="H59" s="57">
        <v>57285.759999999987</v>
      </c>
      <c r="J59" s="57">
        <v>58469.979999999989</v>
      </c>
      <c r="M59" s="57">
        <v>62494.699999999983</v>
      </c>
      <c r="Q59" s="57">
        <v>64861.659999999982</v>
      </c>
      <c r="R59" s="57">
        <v>65571.600000000006</v>
      </c>
      <c r="S59" s="57">
        <v>66873.279999999955</v>
      </c>
      <c r="T59" s="57">
        <v>1538.8200000000002</v>
      </c>
      <c r="V59" s="57">
        <v>72021.26999999996</v>
      </c>
      <c r="Y59" s="57">
        <v>69476.640000000014</v>
      </c>
      <c r="AB59" s="57">
        <v>68884.89999999998</v>
      </c>
      <c r="AJ59" s="57">
        <v>636714.92999999982</v>
      </c>
    </row>
    <row r="60" spans="1:36" ht="15.75" customHeight="1">
      <c r="A60" s="57">
        <v>1110</v>
      </c>
      <c r="B60" s="57">
        <v>32200.720000000045</v>
      </c>
      <c r="H60" s="57">
        <v>201728.04000000044</v>
      </c>
      <c r="J60" s="57">
        <v>147981.24999999951</v>
      </c>
      <c r="M60" s="57">
        <v>145140.00999999949</v>
      </c>
      <c r="Q60" s="57">
        <v>155794.65999999963</v>
      </c>
      <c r="R60" s="57">
        <v>156741.73999999967</v>
      </c>
      <c r="S60" s="57">
        <v>149638.63999999955</v>
      </c>
      <c r="T60" s="57">
        <v>1420.6200000000001</v>
      </c>
      <c r="V60" s="57">
        <v>163608.06999999977</v>
      </c>
      <c r="Y60" s="57">
        <v>158162.35999999967</v>
      </c>
      <c r="AB60" s="57">
        <v>157688.81999999969</v>
      </c>
      <c r="AE60" s="57">
        <v>473.54</v>
      </c>
      <c r="AJ60" s="57">
        <v>1470578.4699999974</v>
      </c>
    </row>
    <row r="61" spans="1:36" ht="15.75" customHeight="1">
      <c r="A61" s="57">
        <v>1120</v>
      </c>
      <c r="AA61" s="57">
        <v>1183.48</v>
      </c>
      <c r="AB61" s="57">
        <v>591.74</v>
      </c>
      <c r="AJ61" s="57">
        <v>1775.22</v>
      </c>
    </row>
    <row r="62" spans="1:36" ht="15.75" customHeight="1">
      <c r="A62" s="57">
        <v>1130</v>
      </c>
      <c r="B62" s="57">
        <v>10833.589999999998</v>
      </c>
      <c r="H62" s="57">
        <v>13200.549999999997</v>
      </c>
      <c r="J62" s="57">
        <v>12608.809999999998</v>
      </c>
      <c r="M62" s="57">
        <v>12608.809999999998</v>
      </c>
      <c r="Q62" s="57">
        <v>11425.329999999998</v>
      </c>
      <c r="R62" s="57">
        <v>10833.589999999998</v>
      </c>
      <c r="S62" s="57">
        <v>9194.8599999999988</v>
      </c>
      <c r="T62" s="57">
        <v>591.74</v>
      </c>
      <c r="V62" s="57">
        <v>9194.8599999999988</v>
      </c>
      <c r="Y62" s="57">
        <v>9194.8599999999988</v>
      </c>
      <c r="AB62" s="57">
        <v>9194.8599999999988</v>
      </c>
      <c r="AJ62" s="57">
        <v>108881.86</v>
      </c>
    </row>
    <row r="63" spans="1:36" ht="15.75" customHeight="1">
      <c r="A63" s="57">
        <v>1140</v>
      </c>
      <c r="B63" s="57">
        <v>22432.420000000013</v>
      </c>
      <c r="H63" s="57">
        <v>28537.820000000018</v>
      </c>
      <c r="J63" s="57">
        <v>28537.820000000018</v>
      </c>
      <c r="M63" s="57">
        <v>29026.410000000018</v>
      </c>
      <c r="Q63" s="57">
        <v>28293.920000000016</v>
      </c>
      <c r="R63" s="57">
        <v>29636.950000000023</v>
      </c>
      <c r="S63" s="57">
        <v>28293.92000000002</v>
      </c>
      <c r="T63" s="57">
        <v>610.54</v>
      </c>
      <c r="V63" s="57">
        <v>28293.920000000016</v>
      </c>
      <c r="W63" s="57">
        <v>488.59</v>
      </c>
      <c r="Y63" s="57">
        <v>28293.920000000016</v>
      </c>
      <c r="AB63" s="57">
        <v>28293.920000000016</v>
      </c>
      <c r="AE63" s="57">
        <v>2442.9499999999998</v>
      </c>
      <c r="AJ63" s="57">
        <v>283183.10000000021</v>
      </c>
    </row>
    <row r="64" spans="1:36" ht="15.75" customHeight="1">
      <c r="A64" s="57">
        <v>1150</v>
      </c>
      <c r="B64" s="57">
        <v>27316.74000000002</v>
      </c>
      <c r="H64" s="57">
        <v>41205.54000000003</v>
      </c>
      <c r="J64" s="57">
        <v>40744.680000000022</v>
      </c>
      <c r="M64" s="57">
        <v>39523.60000000002</v>
      </c>
      <c r="Q64" s="57">
        <v>40439.410000000018</v>
      </c>
      <c r="R64" s="57">
        <v>38302.520000000026</v>
      </c>
      <c r="S64" s="57">
        <v>37235.060000000027</v>
      </c>
      <c r="V64" s="57">
        <v>36778.140000000029</v>
      </c>
      <c r="Y64" s="57">
        <v>36167.600000000028</v>
      </c>
      <c r="AB64" s="57">
        <v>36167.60000000002</v>
      </c>
      <c r="AE64" s="57">
        <v>4118.1900000000005</v>
      </c>
      <c r="AJ64" s="57">
        <v>377999.08000000025</v>
      </c>
    </row>
    <row r="65" spans="1:36" ht="15.75" customHeight="1">
      <c r="A65" s="57">
        <v>1160</v>
      </c>
      <c r="B65" s="57">
        <v>3509.62</v>
      </c>
      <c r="H65" s="57">
        <v>5951.78</v>
      </c>
      <c r="J65" s="57">
        <v>5798.16</v>
      </c>
      <c r="M65" s="57">
        <v>5798.16</v>
      </c>
      <c r="Q65" s="57">
        <v>5798.16</v>
      </c>
      <c r="R65" s="57">
        <v>5798.16</v>
      </c>
      <c r="S65" s="57">
        <v>5798.16</v>
      </c>
      <c r="T65" s="57">
        <v>610.54</v>
      </c>
      <c r="V65" s="57">
        <v>5798.16</v>
      </c>
      <c r="Y65" s="57">
        <v>5798.16</v>
      </c>
      <c r="AB65" s="57">
        <v>5798.16</v>
      </c>
      <c r="AE65" s="57">
        <v>5800.1299999999992</v>
      </c>
      <c r="AJ65" s="57">
        <v>62257.35</v>
      </c>
    </row>
    <row r="66" spans="1:36" ht="15.75" customHeight="1">
      <c r="A66" s="57">
        <v>1180</v>
      </c>
      <c r="B66" s="57">
        <v>44211.360000000008</v>
      </c>
      <c r="H66" s="57">
        <v>91667.399999999907</v>
      </c>
      <c r="J66" s="57">
        <v>87164.239999999947</v>
      </c>
      <c r="M66" s="57">
        <v>100805.1899999999</v>
      </c>
      <c r="Q66" s="57">
        <v>105240.3599999999</v>
      </c>
      <c r="R66" s="57">
        <v>103107.17999999988</v>
      </c>
      <c r="S66" s="57">
        <v>99248.609999999899</v>
      </c>
      <c r="T66" s="57">
        <v>17736.269999999997</v>
      </c>
      <c r="V66" s="57">
        <v>106356.26999999987</v>
      </c>
      <c r="Y66" s="57">
        <v>101550.59999999989</v>
      </c>
      <c r="AB66" s="57">
        <v>100941.11999999995</v>
      </c>
      <c r="AE66" s="57">
        <v>1624.55</v>
      </c>
      <c r="AI66" s="57">
        <v>77165.199999999983</v>
      </c>
      <c r="AJ66" s="57">
        <v>1036818.3499999992</v>
      </c>
    </row>
    <row r="67" spans="1:36" ht="15.75" customHeight="1">
      <c r="A67" s="57">
        <v>1195</v>
      </c>
      <c r="B67" s="57">
        <v>106797.4499999999</v>
      </c>
      <c r="H67" s="57">
        <v>168278.7900000003</v>
      </c>
      <c r="J67" s="57">
        <v>146932.79999999996</v>
      </c>
      <c r="M67" s="57">
        <v>143852.5199999999</v>
      </c>
      <c r="Q67" s="57">
        <v>143243.03999999989</v>
      </c>
      <c r="R67" s="57">
        <v>142328.81999999995</v>
      </c>
      <c r="S67" s="57">
        <v>142328.81999999992</v>
      </c>
      <c r="V67" s="57">
        <v>148995.81</v>
      </c>
      <c r="Y67" s="57">
        <v>147439.22999999984</v>
      </c>
      <c r="AB67" s="57">
        <v>145915.53000000003</v>
      </c>
      <c r="AE67" s="57">
        <v>1692.51</v>
      </c>
      <c r="AJ67" s="57">
        <v>1437805.3199999996</v>
      </c>
    </row>
    <row r="68" spans="1:36" ht="15.75" customHeight="1">
      <c r="A68" s="57">
        <v>1220</v>
      </c>
      <c r="G68" s="57">
        <v>24103.709999999995</v>
      </c>
      <c r="L68" s="57">
        <v>81417.510000000024</v>
      </c>
      <c r="M68" s="57">
        <v>36740.040000000008</v>
      </c>
      <c r="Q68" s="57">
        <v>36510.75</v>
      </c>
      <c r="R68" s="57">
        <v>34452.240000000005</v>
      </c>
      <c r="S68" s="57">
        <v>34466.430000000008</v>
      </c>
      <c r="T68" s="57">
        <v>487.74</v>
      </c>
      <c r="V68" s="57">
        <v>36477.869999999995</v>
      </c>
      <c r="Y68" s="57">
        <v>35549.459999999992</v>
      </c>
      <c r="AB68" s="57">
        <v>34466.43</v>
      </c>
      <c r="AJ68" s="57">
        <v>354672.18</v>
      </c>
    </row>
    <row r="69" spans="1:36" ht="15.75" customHeight="1">
      <c r="A69" s="57">
        <v>1330</v>
      </c>
      <c r="H69" s="57">
        <v>13883.659999999994</v>
      </c>
      <c r="J69" s="57">
        <v>10770.66</v>
      </c>
      <c r="M69" s="57">
        <v>11065.179999999998</v>
      </c>
      <c r="Q69" s="57">
        <v>11065.179999999998</v>
      </c>
      <c r="R69" s="57">
        <v>11065.179999999998</v>
      </c>
      <c r="S69" s="57">
        <v>11065.179999999998</v>
      </c>
      <c r="T69" s="57">
        <v>589.04999999999995</v>
      </c>
      <c r="V69" s="57">
        <v>11065.179999999998</v>
      </c>
      <c r="Y69" s="57">
        <v>11065.179999999998</v>
      </c>
      <c r="AB69" s="57">
        <v>11065.179999999998</v>
      </c>
      <c r="AJ69" s="57">
        <v>102699.62999999998</v>
      </c>
    </row>
    <row r="70" spans="1:36" ht="15.75" customHeight="1">
      <c r="A70" s="57">
        <v>1340</v>
      </c>
      <c r="B70" s="57">
        <v>13860.850000000002</v>
      </c>
      <c r="H70" s="57">
        <v>14475.780000000002</v>
      </c>
      <c r="J70" s="57">
        <v>15564.370000000003</v>
      </c>
      <c r="M70" s="57">
        <v>16179.300000000003</v>
      </c>
      <c r="Q70" s="57">
        <v>15423.100000000004</v>
      </c>
      <c r="R70" s="57">
        <v>15423.100000000004</v>
      </c>
      <c r="S70" s="57">
        <v>15423.100000000002</v>
      </c>
      <c r="T70" s="57">
        <v>614.92999999999995</v>
      </c>
      <c r="V70" s="57">
        <v>15423.100000000004</v>
      </c>
      <c r="Y70" s="57">
        <v>15423.100000000004</v>
      </c>
      <c r="AB70" s="57">
        <v>15423.100000000002</v>
      </c>
      <c r="AJ70" s="57">
        <v>153233.83000000002</v>
      </c>
    </row>
    <row r="71" spans="1:36" ht="15.75" customHeight="1">
      <c r="A71" s="57">
        <v>1350</v>
      </c>
      <c r="B71" s="57">
        <v>22046.060000000005</v>
      </c>
      <c r="H71" s="57">
        <v>30987.470000000008</v>
      </c>
      <c r="J71" s="57">
        <v>29757.610000000008</v>
      </c>
      <c r="M71" s="57">
        <v>29142.680000000008</v>
      </c>
      <c r="Q71" s="57">
        <v>27056.920000000009</v>
      </c>
      <c r="R71" s="57">
        <v>26441.990000000009</v>
      </c>
      <c r="S71" s="57">
        <v>25212.130000000008</v>
      </c>
      <c r="V71" s="57">
        <v>25827.060000000009</v>
      </c>
      <c r="Y71" s="57">
        <v>26441.990000000009</v>
      </c>
      <c r="AB71" s="57">
        <v>25827.060000000009</v>
      </c>
      <c r="AJ71" s="57">
        <v>268740.97000000009</v>
      </c>
    </row>
    <row r="72" spans="1:36" ht="15.75" customHeight="1">
      <c r="A72" s="57">
        <v>1360</v>
      </c>
      <c r="B72" s="57">
        <v>32369.569999999982</v>
      </c>
      <c r="H72" s="57">
        <v>36930.909999999982</v>
      </c>
      <c r="J72" s="57">
        <v>34816.89999999998</v>
      </c>
      <c r="M72" s="57">
        <v>35423.749999999978</v>
      </c>
      <c r="Q72" s="57">
        <v>33436.539999999979</v>
      </c>
      <c r="R72" s="57">
        <v>36030.599999999984</v>
      </c>
      <c r="S72" s="57">
        <v>34963.629999999997</v>
      </c>
      <c r="T72" s="57">
        <v>606.85</v>
      </c>
      <c r="V72" s="57">
        <v>35423.749999999993</v>
      </c>
      <c r="Y72" s="57">
        <v>35423.749999999985</v>
      </c>
      <c r="AB72" s="57">
        <v>35423.749999999978</v>
      </c>
      <c r="AE72" s="57">
        <v>1840.48</v>
      </c>
      <c r="AI72" s="57">
        <v>-1820.5500000000002</v>
      </c>
      <c r="AJ72" s="57">
        <v>350869.92999999988</v>
      </c>
    </row>
    <row r="73" spans="1:36" ht="15.75" customHeight="1">
      <c r="A73" s="57">
        <v>1380</v>
      </c>
      <c r="B73" s="57">
        <v>2184.96</v>
      </c>
      <c r="H73" s="57">
        <v>3641.1</v>
      </c>
      <c r="J73" s="57">
        <v>3034.25</v>
      </c>
      <c r="M73" s="57">
        <v>3034.25</v>
      </c>
      <c r="Q73" s="57">
        <v>3034.25</v>
      </c>
      <c r="R73" s="57">
        <v>3034.25</v>
      </c>
      <c r="S73" s="57">
        <v>4247.95</v>
      </c>
      <c r="V73" s="57">
        <v>3641.1</v>
      </c>
      <c r="Y73" s="57">
        <v>3641.1</v>
      </c>
      <c r="AB73" s="57">
        <v>3641.1</v>
      </c>
      <c r="AJ73" s="57">
        <v>33134.31</v>
      </c>
    </row>
    <row r="74" spans="1:36" ht="15.75" customHeight="1">
      <c r="A74" s="57">
        <v>1390</v>
      </c>
      <c r="B74" s="57">
        <v>5469.29</v>
      </c>
      <c r="H74" s="57">
        <v>12364.309999999998</v>
      </c>
      <c r="J74" s="57">
        <v>8603.3899999999976</v>
      </c>
      <c r="M74" s="57">
        <v>8603.3899999999976</v>
      </c>
      <c r="Q74" s="57">
        <v>6268.2</v>
      </c>
      <c r="R74" s="57">
        <v>5641.38</v>
      </c>
      <c r="S74" s="57">
        <v>6895.0199999999995</v>
      </c>
      <c r="V74" s="57">
        <v>9598.9</v>
      </c>
      <c r="Y74" s="57">
        <v>7976.57</v>
      </c>
      <c r="AB74" s="57">
        <v>7976.57</v>
      </c>
      <c r="AJ74" s="57">
        <v>79397.01999999999</v>
      </c>
    </row>
    <row r="75" spans="1:36" ht="15.75" customHeight="1">
      <c r="A75" s="57">
        <v>1400</v>
      </c>
      <c r="B75" s="57">
        <v>6268.2</v>
      </c>
      <c r="H75" s="57">
        <v>15953.139999999996</v>
      </c>
      <c r="J75" s="57">
        <v>11110.669999999998</v>
      </c>
      <c r="M75" s="57">
        <v>11110.669999999998</v>
      </c>
      <c r="Q75" s="57">
        <v>11110.669999999998</v>
      </c>
      <c r="R75" s="57">
        <v>11110.669999999998</v>
      </c>
      <c r="S75" s="57">
        <v>11110.669999999998</v>
      </c>
      <c r="V75" s="57">
        <v>11110.669999999998</v>
      </c>
      <c r="Y75" s="57">
        <v>11110.669999999998</v>
      </c>
      <c r="AB75" s="57">
        <v>11110.669999999998</v>
      </c>
      <c r="AJ75" s="57">
        <v>111106.69999999998</v>
      </c>
    </row>
    <row r="76" spans="1:36" ht="15.75" customHeight="1">
      <c r="A76" s="57">
        <v>1410</v>
      </c>
      <c r="B76" s="57">
        <v>4304.5099999999993</v>
      </c>
      <c r="H76" s="57">
        <v>5534.37</v>
      </c>
      <c r="J76" s="57">
        <v>5534.37</v>
      </c>
      <c r="M76" s="57">
        <v>5534.37</v>
      </c>
      <c r="Q76" s="57">
        <v>5534.37</v>
      </c>
      <c r="R76" s="57">
        <v>5534.37</v>
      </c>
      <c r="S76" s="57">
        <v>6764.2300000000005</v>
      </c>
      <c r="V76" s="57">
        <v>5534.37</v>
      </c>
      <c r="Y76" s="57">
        <v>5534.37</v>
      </c>
      <c r="AB76" s="57">
        <v>5534.37</v>
      </c>
      <c r="AE76" s="57">
        <v>614.92999999999995</v>
      </c>
      <c r="AJ76" s="57">
        <v>55958.630000000005</v>
      </c>
    </row>
    <row r="77" spans="1:36" ht="15.75" customHeight="1">
      <c r="A77" s="57">
        <v>1420</v>
      </c>
      <c r="B77" s="57">
        <v>953670.01000001933</v>
      </c>
      <c r="H77" s="57">
        <v>1082674.9200000279</v>
      </c>
      <c r="J77" s="57">
        <v>1029066.2000000237</v>
      </c>
      <c r="M77" s="57">
        <v>1031396.1000000236</v>
      </c>
      <c r="Q77" s="57">
        <v>1032486.8900000236</v>
      </c>
      <c r="R77" s="57">
        <v>1063840.4400000249</v>
      </c>
      <c r="S77" s="57">
        <v>1055851.0900000243</v>
      </c>
      <c r="T77" s="57">
        <v>18909.149999999998</v>
      </c>
      <c r="U77" s="57">
        <v>883.57999999999993</v>
      </c>
      <c r="V77" s="57">
        <v>1064015.8700000262</v>
      </c>
      <c r="Y77" s="57">
        <v>1060949.1200000253</v>
      </c>
      <c r="AB77" s="57">
        <v>1054093.0500000287</v>
      </c>
      <c r="AE77" s="57">
        <v>34358.380000000026</v>
      </c>
      <c r="AH77" s="57">
        <v>2773.6799999999994</v>
      </c>
      <c r="AJ77" s="57">
        <v>10484968.480000248</v>
      </c>
    </row>
    <row r="78" spans="1:36" ht="15.75" customHeight="1">
      <c r="A78" s="57">
        <v>1430</v>
      </c>
      <c r="E78" s="57">
        <v>2423.04</v>
      </c>
      <c r="H78" s="57">
        <v>11509.440000000002</v>
      </c>
      <c r="J78" s="57">
        <v>8177.760000000002</v>
      </c>
      <c r="M78" s="57">
        <v>7874.8800000000019</v>
      </c>
      <c r="Q78" s="57">
        <v>7874.8800000000019</v>
      </c>
      <c r="R78" s="57">
        <v>7874.8800000000019</v>
      </c>
      <c r="S78" s="57">
        <v>7874.8800000000019</v>
      </c>
      <c r="V78" s="57">
        <v>7874.8800000000019</v>
      </c>
      <c r="Y78" s="57">
        <v>7874.8800000000019</v>
      </c>
      <c r="AB78" s="57">
        <v>7874.8800000000019</v>
      </c>
      <c r="AJ78" s="57">
        <v>77234.400000000023</v>
      </c>
    </row>
    <row r="79" spans="1:36" ht="15.75" customHeight="1">
      <c r="A79" s="57">
        <v>1440</v>
      </c>
      <c r="B79" s="57">
        <v>2875.4300000000003</v>
      </c>
      <c r="H79" s="57">
        <v>2269.67</v>
      </c>
      <c r="J79" s="57">
        <v>2269.67</v>
      </c>
      <c r="M79" s="57">
        <v>2269.67</v>
      </c>
      <c r="Q79" s="57">
        <v>1817.28</v>
      </c>
      <c r="R79" s="57">
        <v>605.76</v>
      </c>
      <c r="S79" s="57">
        <v>3028.8</v>
      </c>
      <c r="V79" s="57">
        <v>1817.28</v>
      </c>
      <c r="Y79" s="57">
        <v>1817.28</v>
      </c>
      <c r="AB79" s="57">
        <v>1817.28</v>
      </c>
      <c r="AJ79" s="57">
        <v>20588.12</v>
      </c>
    </row>
    <row r="80" spans="1:36" ht="15.75" customHeight="1">
      <c r="A80" s="57">
        <v>1450</v>
      </c>
      <c r="B80" s="57">
        <v>3444.0399999999995</v>
      </c>
      <c r="H80" s="57">
        <v>6749.04</v>
      </c>
      <c r="J80" s="57">
        <v>6749.04</v>
      </c>
      <c r="M80" s="57">
        <v>6749.04</v>
      </c>
      <c r="Q80" s="57">
        <v>6749.04</v>
      </c>
      <c r="R80" s="57">
        <v>6749.04</v>
      </c>
      <c r="S80" s="57">
        <v>6749.04</v>
      </c>
      <c r="V80" s="57">
        <v>6749.04</v>
      </c>
      <c r="Y80" s="57">
        <v>8859.6799999999985</v>
      </c>
      <c r="AB80" s="57">
        <v>7804.3599999999988</v>
      </c>
      <c r="AJ80" s="57">
        <v>67351.360000000001</v>
      </c>
    </row>
    <row r="81" spans="1:36" ht="15.75" customHeight="1">
      <c r="A81" s="57">
        <v>1460</v>
      </c>
      <c r="B81" s="57">
        <v>1652.5</v>
      </c>
      <c r="H81" s="57">
        <v>2846.8599999999997</v>
      </c>
      <c r="J81" s="57">
        <v>2249.6799999999998</v>
      </c>
      <c r="M81" s="57">
        <v>2249.6799999999998</v>
      </c>
      <c r="Q81" s="57">
        <v>2249.6799999999998</v>
      </c>
      <c r="R81" s="57">
        <v>2249.6799999999998</v>
      </c>
      <c r="S81" s="57">
        <v>2249.6799999999998</v>
      </c>
      <c r="V81" s="57">
        <v>2249.6799999999998</v>
      </c>
      <c r="Y81" s="57">
        <v>2249.6799999999998</v>
      </c>
      <c r="AB81" s="57">
        <v>2249.6799999999998</v>
      </c>
      <c r="AJ81" s="57">
        <v>22496.799999999999</v>
      </c>
    </row>
    <row r="82" spans="1:36" ht="15.75" customHeight="1">
      <c r="A82" s="57">
        <v>1480</v>
      </c>
      <c r="B82" s="57">
        <v>1791.54</v>
      </c>
      <c r="H82" s="57">
        <v>5374.62</v>
      </c>
      <c r="J82" s="57">
        <v>4478.8499999999995</v>
      </c>
      <c r="M82" s="57">
        <v>4180.2599999999993</v>
      </c>
      <c r="Q82" s="57">
        <v>4180.2599999999993</v>
      </c>
      <c r="R82" s="57">
        <v>4180.2599999999993</v>
      </c>
      <c r="S82" s="57">
        <v>4180.2599999999993</v>
      </c>
      <c r="V82" s="57">
        <v>4180.2599999999993</v>
      </c>
      <c r="Y82" s="57">
        <v>4180.2599999999993</v>
      </c>
      <c r="AB82" s="57">
        <v>4180.2599999999993</v>
      </c>
      <c r="AJ82" s="57">
        <v>40906.829999999994</v>
      </c>
    </row>
    <row r="83" spans="1:36" ht="15.75" customHeight="1">
      <c r="A83" s="57">
        <v>1490</v>
      </c>
      <c r="C83" s="57">
        <v>2707.8199999999997</v>
      </c>
      <c r="H83" s="57">
        <v>4818.4599999999991</v>
      </c>
      <c r="J83" s="57">
        <v>6450.4500000000007</v>
      </c>
      <c r="M83" s="57">
        <v>5554.68</v>
      </c>
      <c r="Q83" s="57">
        <v>5554.68</v>
      </c>
      <c r="R83" s="57">
        <v>5554.68</v>
      </c>
      <c r="S83" s="57">
        <v>5554.6799999999994</v>
      </c>
      <c r="V83" s="57">
        <v>5554.6799999999994</v>
      </c>
      <c r="Y83" s="57">
        <v>5554.6799999999994</v>
      </c>
      <c r="AB83" s="57">
        <v>5554.6799999999994</v>
      </c>
      <c r="AJ83" s="57">
        <v>52859.49</v>
      </c>
    </row>
    <row r="84" spans="1:36" ht="15.75" customHeight="1">
      <c r="A84" s="57">
        <v>1500</v>
      </c>
      <c r="B84" s="57">
        <v>9078.5399999999991</v>
      </c>
      <c r="H84" s="57">
        <v>19231.38</v>
      </c>
      <c r="J84" s="57">
        <v>17618.760000000002</v>
      </c>
      <c r="M84" s="57">
        <v>19649.250000000004</v>
      </c>
      <c r="Q84" s="57">
        <v>19231.380000000005</v>
      </c>
      <c r="R84" s="57">
        <v>22217.280000000006</v>
      </c>
      <c r="S84" s="57">
        <v>20425.740000000009</v>
      </c>
      <c r="T84" s="57">
        <v>1970.85</v>
      </c>
      <c r="V84" s="57">
        <v>21142.200000000008</v>
      </c>
      <c r="Y84" s="57">
        <v>20545.020000000004</v>
      </c>
      <c r="AB84" s="57">
        <v>19350.660000000003</v>
      </c>
      <c r="AJ84" s="57">
        <v>190461.06000000003</v>
      </c>
    </row>
    <row r="85" spans="1:36" ht="15.75" customHeight="1">
      <c r="A85" s="57">
        <v>1510</v>
      </c>
      <c r="B85" s="57">
        <v>7651.3799999999992</v>
      </c>
      <c r="H85" s="57">
        <v>31894.64999999998</v>
      </c>
      <c r="J85" s="57">
        <v>21059.939999999991</v>
      </c>
      <c r="M85" s="57">
        <v>26137.479999999992</v>
      </c>
      <c r="Q85" s="57">
        <v>30235.019999999986</v>
      </c>
      <c r="R85" s="57">
        <v>29625.539999999986</v>
      </c>
      <c r="S85" s="57">
        <v>27492.359999999986</v>
      </c>
      <c r="T85" s="57">
        <v>1692.5</v>
      </c>
      <c r="V85" s="57">
        <v>29016.059999999983</v>
      </c>
      <c r="Y85" s="57">
        <v>26882.879999999986</v>
      </c>
      <c r="AB85" s="57">
        <v>26882.879999999986</v>
      </c>
      <c r="AE85" s="57">
        <v>16760.699999999993</v>
      </c>
      <c r="AJ85" s="57">
        <v>275331.3899999999</v>
      </c>
    </row>
    <row r="86" spans="1:36" ht="15.75" customHeight="1">
      <c r="A86" s="57">
        <v>1520</v>
      </c>
      <c r="B86" s="57">
        <v>79216.589999999909</v>
      </c>
      <c r="H86" s="57">
        <v>93956.949999999895</v>
      </c>
      <c r="J86" s="57">
        <v>88919.469999999885</v>
      </c>
      <c r="M86" s="57">
        <v>89210.029999999897</v>
      </c>
      <c r="Q86" s="57">
        <v>90616.169999999896</v>
      </c>
      <c r="R86" s="57">
        <v>89520.609999999928</v>
      </c>
      <c r="S86" s="57">
        <v>92265.429999999891</v>
      </c>
      <c r="T86" s="57">
        <v>2744.82</v>
      </c>
      <c r="V86" s="57">
        <v>91169.86999999985</v>
      </c>
      <c r="Y86" s="57">
        <v>91474.149999999878</v>
      </c>
      <c r="AB86" s="57">
        <v>93306.129999999903</v>
      </c>
      <c r="AE86" s="57">
        <v>487</v>
      </c>
      <c r="AJ86" s="57">
        <v>902887.21999999892</v>
      </c>
    </row>
    <row r="87" spans="1:36" ht="15.75" customHeight="1">
      <c r="A87" s="57">
        <v>1540</v>
      </c>
      <c r="N87" s="57">
        <v>29465.890000000003</v>
      </c>
      <c r="Q87" s="57">
        <v>20554.650000000001</v>
      </c>
      <c r="R87" s="57">
        <v>19946.09</v>
      </c>
      <c r="S87" s="57">
        <v>19946.090000000004</v>
      </c>
      <c r="T87" s="57">
        <v>608.55999999999995</v>
      </c>
      <c r="V87" s="57">
        <v>19946.09</v>
      </c>
      <c r="Y87" s="57">
        <v>19946.09</v>
      </c>
      <c r="AB87" s="57">
        <v>19946.09</v>
      </c>
      <c r="AE87" s="57">
        <v>1825.6799999999998</v>
      </c>
      <c r="AJ87" s="57">
        <v>152185.22999999998</v>
      </c>
    </row>
    <row r="88" spans="1:36" ht="15.75" customHeight="1">
      <c r="A88" s="57">
        <v>1550</v>
      </c>
      <c r="B88" s="57">
        <v>184093.79999999987</v>
      </c>
      <c r="H88" s="57">
        <v>217884.96999999945</v>
      </c>
      <c r="I88" s="57">
        <v>38684.940000000017</v>
      </c>
      <c r="L88" s="57">
        <v>211963.00999999943</v>
      </c>
      <c r="M88" s="57">
        <v>196820.45999999953</v>
      </c>
      <c r="Q88" s="57">
        <v>208137.37999999931</v>
      </c>
      <c r="R88" s="57">
        <v>206729.25999999914</v>
      </c>
      <c r="S88" s="57">
        <v>201912.48999999938</v>
      </c>
      <c r="T88" s="57">
        <v>1070.23</v>
      </c>
      <c r="V88" s="57">
        <v>210117.70999999918</v>
      </c>
      <c r="Y88" s="57">
        <v>205598.91999999929</v>
      </c>
      <c r="AG88" s="57">
        <v>211010.54999999917</v>
      </c>
      <c r="AJ88" s="57">
        <v>2094023.7199999937</v>
      </c>
    </row>
    <row r="89" spans="1:36" ht="15.75" customHeight="1">
      <c r="A89" s="57">
        <v>1560</v>
      </c>
      <c r="B89" s="57">
        <v>179389.54999999978</v>
      </c>
      <c r="H89" s="57">
        <v>200791.18999999945</v>
      </c>
      <c r="J89" s="57">
        <v>201794.87999999951</v>
      </c>
      <c r="M89" s="57">
        <v>206757.65999999942</v>
      </c>
      <c r="Q89" s="57">
        <v>168280.99999999991</v>
      </c>
      <c r="R89" s="57">
        <v>171611.17999999982</v>
      </c>
      <c r="S89" s="57">
        <v>167805.62999999989</v>
      </c>
      <c r="T89" s="57">
        <v>6957.5999999999976</v>
      </c>
      <c r="V89" s="57">
        <v>154251.85000000018</v>
      </c>
      <c r="Y89" s="57">
        <v>184451.34999999969</v>
      </c>
      <c r="AB89" s="57">
        <v>170778.81999999986</v>
      </c>
      <c r="AE89" s="57">
        <v>891.74</v>
      </c>
      <c r="AJ89" s="57">
        <v>1813762.4499999974</v>
      </c>
    </row>
    <row r="90" spans="1:36" ht="15.75" customHeight="1">
      <c r="A90" s="57">
        <v>1570</v>
      </c>
      <c r="B90" s="57">
        <v>20755.480000000007</v>
      </c>
      <c r="H90" s="57">
        <v>22538.950000000015</v>
      </c>
      <c r="J90" s="57">
        <v>22401.100000000013</v>
      </c>
      <c r="M90" s="57">
        <v>21349.970000000008</v>
      </c>
      <c r="Q90" s="57">
        <v>21349.970000000008</v>
      </c>
      <c r="R90" s="57">
        <v>21349.970000000012</v>
      </c>
      <c r="S90" s="57">
        <v>21349.970000000005</v>
      </c>
      <c r="V90" s="57">
        <v>23727.930000000011</v>
      </c>
      <c r="Y90" s="57">
        <v>21944.460000000006</v>
      </c>
      <c r="AB90" s="57">
        <v>21944.460000000006</v>
      </c>
      <c r="AJ90" s="57">
        <v>218712.26000000013</v>
      </c>
    </row>
    <row r="91" spans="1:36" ht="15.75" customHeight="1">
      <c r="A91" s="57">
        <v>1590</v>
      </c>
      <c r="B91" s="57">
        <v>5641.38</v>
      </c>
      <c r="H91" s="57">
        <v>11282.759999999998</v>
      </c>
      <c r="J91" s="57">
        <v>8148.6599999999989</v>
      </c>
      <c r="M91" s="57">
        <v>8148.6599999999989</v>
      </c>
      <c r="Q91" s="57">
        <v>8148.6599999999989</v>
      </c>
      <c r="R91" s="57">
        <v>8148.6599999999989</v>
      </c>
      <c r="S91" s="57">
        <v>8148.6599999999989</v>
      </c>
      <c r="V91" s="57">
        <v>8148.6599999999989</v>
      </c>
      <c r="Y91" s="57">
        <v>8148.6599999999989</v>
      </c>
      <c r="AB91" s="57">
        <v>8148.6599999999989</v>
      </c>
      <c r="AJ91" s="57">
        <v>82113.42</v>
      </c>
    </row>
    <row r="92" spans="1:36" ht="15.75" customHeight="1">
      <c r="A92" s="57">
        <v>1620</v>
      </c>
      <c r="H92" s="57">
        <v>12819.039999999997</v>
      </c>
      <c r="J92" s="57">
        <v>6722.9299999999994</v>
      </c>
      <c r="M92" s="57">
        <v>4387.7400000000007</v>
      </c>
      <c r="Q92" s="57">
        <v>5469.29</v>
      </c>
      <c r="R92" s="57">
        <v>5469.2900000000009</v>
      </c>
      <c r="S92" s="57">
        <v>5469.29</v>
      </c>
      <c r="T92" s="57">
        <v>1081.55</v>
      </c>
      <c r="V92" s="57">
        <v>5469.29</v>
      </c>
      <c r="Y92" s="57">
        <v>5469.29</v>
      </c>
      <c r="AB92" s="57">
        <v>5469.29</v>
      </c>
      <c r="AJ92" s="57">
        <v>57827.000000000007</v>
      </c>
    </row>
    <row r="93" spans="1:36" ht="15.75" customHeight="1">
      <c r="A93" s="57">
        <v>1760</v>
      </c>
      <c r="H93" s="57">
        <v>3009.72</v>
      </c>
      <c r="J93" s="57">
        <v>1003.24</v>
      </c>
      <c r="M93" s="57">
        <v>1003.24</v>
      </c>
      <c r="Q93" s="57">
        <v>1003.24</v>
      </c>
      <c r="R93" s="57">
        <v>1003.24</v>
      </c>
      <c r="S93" s="57">
        <v>1003.24</v>
      </c>
      <c r="V93" s="57">
        <v>1003.24</v>
      </c>
      <c r="Y93" s="57">
        <v>1003.24</v>
      </c>
      <c r="AB93" s="57">
        <v>1003.24</v>
      </c>
      <c r="AJ93" s="57">
        <v>11035.64</v>
      </c>
    </row>
    <row r="94" spans="1:36" ht="15.75" customHeight="1">
      <c r="A94" s="57">
        <v>1780</v>
      </c>
      <c r="B94" s="57">
        <v>8328.8900000000012</v>
      </c>
      <c r="H94" s="57">
        <v>10025.180000000002</v>
      </c>
      <c r="J94" s="57">
        <v>7844.1200000000008</v>
      </c>
      <c r="M94" s="57">
        <v>9783.2000000000025</v>
      </c>
      <c r="Q94" s="57">
        <v>9783.2000000000025</v>
      </c>
      <c r="R94" s="57">
        <v>9298.4300000000021</v>
      </c>
      <c r="S94" s="57">
        <v>10388.960000000005</v>
      </c>
      <c r="T94" s="57">
        <v>484.77</v>
      </c>
      <c r="V94" s="57">
        <v>9419.4200000000019</v>
      </c>
      <c r="Y94" s="57">
        <v>10025.180000000004</v>
      </c>
      <c r="AB94" s="57">
        <v>9419.4200000000019</v>
      </c>
      <c r="AE94" s="57">
        <v>604.94999999999993</v>
      </c>
      <c r="AJ94" s="57">
        <v>95405.720000000016</v>
      </c>
    </row>
    <row r="95" spans="1:36" ht="15.75" customHeight="1">
      <c r="A95" s="57">
        <v>1810</v>
      </c>
      <c r="B95" s="57">
        <v>605.76</v>
      </c>
      <c r="H95" s="57">
        <v>1817.28</v>
      </c>
      <c r="J95" s="57">
        <v>1211.52</v>
      </c>
      <c r="M95" s="57">
        <v>1211.52</v>
      </c>
      <c r="Q95" s="57">
        <v>1211.52</v>
      </c>
      <c r="R95" s="57">
        <v>1211.52</v>
      </c>
      <c r="S95" s="57">
        <v>1211.52</v>
      </c>
      <c r="V95" s="57">
        <v>1211.52</v>
      </c>
      <c r="Y95" s="57">
        <v>1211.52</v>
      </c>
      <c r="AB95" s="57">
        <v>1211.52</v>
      </c>
      <c r="AJ95" s="57">
        <v>12115.200000000003</v>
      </c>
    </row>
    <row r="96" spans="1:36" ht="15.75" customHeight="1">
      <c r="A96" s="57">
        <v>1828</v>
      </c>
      <c r="B96" s="57">
        <v>26284.599999999988</v>
      </c>
      <c r="H96" s="57">
        <v>46111.079999999951</v>
      </c>
      <c r="J96" s="57">
        <v>43256.559999999961</v>
      </c>
      <c r="M96" s="57">
        <v>43256.559999999954</v>
      </c>
      <c r="Q96" s="57">
        <v>41172.949999999946</v>
      </c>
      <c r="R96" s="57">
        <v>38289.919999999955</v>
      </c>
      <c r="S96" s="57">
        <v>37689.319999999956</v>
      </c>
      <c r="T96" s="57">
        <v>1201.2</v>
      </c>
      <c r="V96" s="57">
        <v>37689.319999999963</v>
      </c>
      <c r="Y96" s="57">
        <v>37088.719999999965</v>
      </c>
      <c r="AB96" s="57">
        <v>36636.599999999962</v>
      </c>
      <c r="AJ96" s="57">
        <v>388676.82999999967</v>
      </c>
    </row>
    <row r="97" spans="1:36" ht="15.75" customHeight="1">
      <c r="A97" s="57">
        <v>1850</v>
      </c>
      <c r="B97" s="57">
        <v>3603.6</v>
      </c>
      <c r="H97" s="57">
        <v>3003</v>
      </c>
      <c r="J97" s="57">
        <v>3003</v>
      </c>
      <c r="M97" s="57">
        <v>3603.6</v>
      </c>
      <c r="Q97" s="57">
        <v>4804.8</v>
      </c>
      <c r="R97" s="57">
        <v>2402.4</v>
      </c>
      <c r="S97" s="57">
        <v>2402.4</v>
      </c>
      <c r="T97" s="57">
        <v>1201.2</v>
      </c>
      <c r="V97" s="57">
        <v>2402.4</v>
      </c>
      <c r="Y97" s="57">
        <v>2402.4</v>
      </c>
      <c r="AB97" s="57">
        <v>2402.4</v>
      </c>
      <c r="AJ97" s="57">
        <v>31231.200000000008</v>
      </c>
    </row>
    <row r="98" spans="1:36" ht="15.75" customHeight="1">
      <c r="A98" s="57">
        <v>1870</v>
      </c>
      <c r="B98" s="57">
        <v>8592.0700000000015</v>
      </c>
      <c r="H98" s="57">
        <v>10513.840000000002</v>
      </c>
      <c r="J98" s="57">
        <v>7510.8400000000011</v>
      </c>
      <c r="M98" s="57">
        <v>6218.1800000000012</v>
      </c>
      <c r="Q98" s="57">
        <v>7179.4400000000014</v>
      </c>
      <c r="R98" s="57">
        <v>7058.7200000000012</v>
      </c>
      <c r="S98" s="57">
        <v>7058.7200000000012</v>
      </c>
      <c r="V98" s="57">
        <v>7058.7200000000021</v>
      </c>
      <c r="Y98" s="57">
        <v>7058.7200000000021</v>
      </c>
      <c r="AB98" s="57">
        <v>7058.7200000000012</v>
      </c>
      <c r="AJ98" s="57">
        <v>75307.970000000016</v>
      </c>
    </row>
    <row r="99" spans="1:36" ht="15.75" customHeight="1">
      <c r="A99" s="57">
        <v>1980</v>
      </c>
      <c r="B99" s="57">
        <v>3568.1400000000003</v>
      </c>
      <c r="H99" s="57">
        <v>3568.1400000000003</v>
      </c>
      <c r="J99" s="57">
        <v>4162.83</v>
      </c>
      <c r="M99" s="57">
        <v>4162.83</v>
      </c>
      <c r="Q99" s="57">
        <v>4162.83</v>
      </c>
      <c r="R99" s="57">
        <v>4162.83</v>
      </c>
      <c r="S99" s="57">
        <v>3568.1400000000003</v>
      </c>
      <c r="V99" s="57">
        <v>3568.1400000000003</v>
      </c>
      <c r="Y99" s="57">
        <v>3568.1400000000003</v>
      </c>
      <c r="AB99" s="57">
        <v>3568.1400000000003</v>
      </c>
      <c r="AJ99" s="57">
        <v>38060.159999999996</v>
      </c>
    </row>
    <row r="100" spans="1:36" ht="15.75" customHeight="1">
      <c r="A100" s="57">
        <v>1990</v>
      </c>
      <c r="B100" s="57">
        <v>10109.730000000005</v>
      </c>
      <c r="H100" s="57">
        <v>10109.730000000005</v>
      </c>
      <c r="J100" s="57">
        <v>10109.730000000005</v>
      </c>
      <c r="M100" s="57">
        <v>10109.730000000005</v>
      </c>
      <c r="Q100" s="57">
        <v>10109.730000000005</v>
      </c>
      <c r="R100" s="57">
        <v>9515.0400000000045</v>
      </c>
      <c r="S100" s="57">
        <v>8325.6600000000035</v>
      </c>
      <c r="V100" s="57">
        <v>8920.350000000004</v>
      </c>
      <c r="Y100" s="57">
        <v>8325.6600000000035</v>
      </c>
      <c r="AB100" s="57">
        <v>9515.0400000000045</v>
      </c>
      <c r="AJ100" s="57">
        <v>95150.400000000052</v>
      </c>
    </row>
    <row r="101" spans="1:36" ht="15.75" customHeight="1">
      <c r="A101" s="57">
        <v>2000</v>
      </c>
      <c r="B101" s="57">
        <v>206540.59999999843</v>
      </c>
      <c r="H101" s="57">
        <v>286491.79999999894</v>
      </c>
      <c r="J101" s="57">
        <v>272214.79999999824</v>
      </c>
      <c r="M101" s="57">
        <v>282684.59999999881</v>
      </c>
      <c r="Q101" s="57">
        <v>292678.4999999993</v>
      </c>
      <c r="R101" s="57">
        <v>278639.44999999856</v>
      </c>
      <c r="S101" s="57">
        <v>276021.99999999843</v>
      </c>
      <c r="T101" s="57">
        <v>8090.2999999999975</v>
      </c>
      <c r="V101" s="57">
        <v>282208.69999999873</v>
      </c>
      <c r="Y101" s="57">
        <v>279353.29999999859</v>
      </c>
      <c r="AB101" s="57">
        <v>277925.59999999852</v>
      </c>
      <c r="AJ101" s="57">
        <v>2742849.6499999864</v>
      </c>
    </row>
    <row r="102" spans="1:36" ht="15.75" customHeight="1">
      <c r="A102" s="57">
        <v>2020</v>
      </c>
      <c r="B102" s="57">
        <v>45904.820000000051</v>
      </c>
      <c r="H102" s="57">
        <v>71068.250000000146</v>
      </c>
      <c r="J102" s="57">
        <v>59908.9900000001</v>
      </c>
      <c r="M102" s="57">
        <v>70817.14000000013</v>
      </c>
      <c r="P102" s="57">
        <v>1739.42</v>
      </c>
      <c r="Q102" s="57">
        <v>67102.480000000127</v>
      </c>
      <c r="R102" s="57">
        <v>65200.750000000116</v>
      </c>
      <c r="S102" s="57">
        <v>72483.050000000148</v>
      </c>
      <c r="T102" s="57">
        <v>2137.5100000000002</v>
      </c>
      <c r="U102" s="57">
        <v>1267.82</v>
      </c>
      <c r="V102" s="57">
        <v>66940.1700000001</v>
      </c>
      <c r="Y102" s="57">
        <v>66940.170000000115</v>
      </c>
      <c r="AB102" s="57">
        <v>66940.170000000115</v>
      </c>
      <c r="AJ102" s="57">
        <v>658450.74000000127</v>
      </c>
    </row>
    <row r="103" spans="1:36" ht="15.75" customHeight="1">
      <c r="A103" s="57">
        <v>2035</v>
      </c>
      <c r="B103" s="57">
        <v>21299.600000000002</v>
      </c>
      <c r="H103" s="57">
        <v>36513.600000000013</v>
      </c>
      <c r="J103" s="57">
        <v>32253.680000000022</v>
      </c>
      <c r="M103" s="57">
        <v>31645.120000000024</v>
      </c>
      <c r="Q103" s="57">
        <v>29333.960000000017</v>
      </c>
      <c r="R103" s="57">
        <v>29819.440000000021</v>
      </c>
      <c r="S103" s="57">
        <v>32253.680000000026</v>
      </c>
      <c r="T103" s="57">
        <v>608.55999999999995</v>
      </c>
      <c r="V103" s="57">
        <v>31645.120000000024</v>
      </c>
      <c r="Y103" s="57">
        <v>31036.560000000023</v>
      </c>
      <c r="AB103" s="57">
        <v>32253.680000000026</v>
      </c>
      <c r="AJ103" s="57">
        <v>308663.00000000023</v>
      </c>
    </row>
    <row r="104" spans="1:36" ht="15.75" customHeight="1">
      <c r="A104" s="57">
        <v>2055</v>
      </c>
      <c r="B104" s="57">
        <v>9438.9799999999977</v>
      </c>
      <c r="H104" s="57">
        <v>15226.599999999997</v>
      </c>
      <c r="J104" s="57">
        <v>14003.179999999993</v>
      </c>
      <c r="M104" s="57">
        <v>17654.539999999994</v>
      </c>
      <c r="Q104" s="57">
        <v>16133.139999999994</v>
      </c>
      <c r="R104" s="57">
        <v>15524.579999999991</v>
      </c>
      <c r="S104" s="57">
        <v>15524.579999999993</v>
      </c>
      <c r="V104" s="57">
        <v>15524.579999999994</v>
      </c>
      <c r="Y104" s="57">
        <v>16741.699999999993</v>
      </c>
      <c r="AB104" s="57">
        <v>16133.13999999999</v>
      </c>
      <c r="AJ104" s="57">
        <v>151905.0199999999</v>
      </c>
    </row>
    <row r="105" spans="1:36" ht="15.75" customHeight="1">
      <c r="A105" s="57">
        <v>2070</v>
      </c>
      <c r="B105" s="57">
        <v>6085.5999999999985</v>
      </c>
      <c r="H105" s="57">
        <v>17039.679999999993</v>
      </c>
      <c r="J105" s="57">
        <v>12779.759999999993</v>
      </c>
      <c r="M105" s="57">
        <v>15984.159999999993</v>
      </c>
      <c r="Q105" s="57">
        <v>15673.569999999992</v>
      </c>
      <c r="R105" s="57">
        <v>15524.579999999993</v>
      </c>
      <c r="S105" s="57">
        <v>14307.459999999994</v>
      </c>
      <c r="T105" s="57">
        <v>1068.1199999999999</v>
      </c>
      <c r="V105" s="57">
        <v>15707.299999999994</v>
      </c>
      <c r="Y105" s="57">
        <v>14794.459999999994</v>
      </c>
      <c r="AB105" s="57">
        <v>14794.459999999994</v>
      </c>
      <c r="AJ105" s="57">
        <v>143759.14999999994</v>
      </c>
    </row>
    <row r="106" spans="1:36" ht="15.75" customHeight="1">
      <c r="A106" s="57">
        <v>2180</v>
      </c>
      <c r="B106" s="57">
        <v>103572.47000000018</v>
      </c>
      <c r="H106" s="57">
        <v>109559.86000000022</v>
      </c>
      <c r="I106" s="57">
        <v>7216.1500000000005</v>
      </c>
      <c r="J106" s="57">
        <v>124679.10000000031</v>
      </c>
      <c r="M106" s="57">
        <v>119233.53000000028</v>
      </c>
      <c r="Q106" s="57">
        <v>127131.0100000003</v>
      </c>
      <c r="R106" s="57">
        <v>124908.10000000031</v>
      </c>
      <c r="S106" s="57">
        <v>121221.82000000028</v>
      </c>
      <c r="T106" s="57">
        <v>2457.52</v>
      </c>
      <c r="V106" s="57">
        <v>123372.15000000029</v>
      </c>
      <c r="Y106" s="57">
        <v>121221.82000000027</v>
      </c>
      <c r="AB106" s="57">
        <v>116463.19000000026</v>
      </c>
      <c r="AJ106" s="57">
        <v>1201036.7200000025</v>
      </c>
    </row>
    <row r="107" spans="1:36" ht="15.75" customHeight="1">
      <c r="A107" s="57">
        <v>2190</v>
      </c>
      <c r="B107" s="57">
        <v>9215.6999999999989</v>
      </c>
      <c r="H107" s="57">
        <v>9830.0799999999981</v>
      </c>
      <c r="J107" s="57">
        <v>9830.0799999999981</v>
      </c>
      <c r="M107" s="57">
        <v>9215.6999999999989</v>
      </c>
      <c r="Q107" s="57">
        <v>9092.98</v>
      </c>
      <c r="R107" s="57">
        <v>9092.98</v>
      </c>
      <c r="S107" s="57">
        <v>9092.98</v>
      </c>
      <c r="V107" s="57">
        <v>9092.98</v>
      </c>
      <c r="Y107" s="57">
        <v>9092.98</v>
      </c>
      <c r="AB107" s="57">
        <v>9092.98</v>
      </c>
      <c r="AJ107" s="57">
        <v>92649.439999999973</v>
      </c>
    </row>
    <row r="108" spans="1:36" ht="15.75" customHeight="1">
      <c r="A108" s="57">
        <v>2395</v>
      </c>
      <c r="B108" s="57">
        <v>18575.400000000001</v>
      </c>
      <c r="H108" s="57">
        <v>47929.919999999933</v>
      </c>
      <c r="J108" s="57">
        <v>44483.749999999942</v>
      </c>
      <c r="M108" s="57">
        <v>46879.109999999935</v>
      </c>
      <c r="Q108" s="57">
        <v>51675.509999999907</v>
      </c>
      <c r="R108" s="57">
        <v>46732.239999999932</v>
      </c>
      <c r="S108" s="57">
        <v>47184.209999999926</v>
      </c>
      <c r="T108" s="57">
        <v>2095.94</v>
      </c>
      <c r="V108" s="57">
        <v>49280.149999999921</v>
      </c>
      <c r="Y108" s="57">
        <v>47783.04999999993</v>
      </c>
      <c r="AB108" s="57">
        <v>47184.209999999934</v>
      </c>
      <c r="AE108" s="57">
        <v>2395.36</v>
      </c>
      <c r="AJ108" s="57">
        <v>452198.84999999928</v>
      </c>
    </row>
    <row r="109" spans="1:36" ht="15.75" customHeight="1">
      <c r="A109" s="57">
        <v>2405</v>
      </c>
      <c r="B109" s="57">
        <v>32955.700000000026</v>
      </c>
      <c r="H109" s="57">
        <v>33914.140000000029</v>
      </c>
      <c r="J109" s="57">
        <v>31425.670000000027</v>
      </c>
      <c r="M109" s="57">
        <v>49870.33000000006</v>
      </c>
      <c r="P109" s="57">
        <v>2396.1000000000004</v>
      </c>
      <c r="Q109" s="57">
        <v>91263.050000000148</v>
      </c>
      <c r="R109" s="57">
        <v>64905.950000000099</v>
      </c>
      <c r="S109" s="57">
        <v>64666.710000000094</v>
      </c>
      <c r="T109" s="57">
        <v>15814.259999999993</v>
      </c>
      <c r="V109" s="57">
        <v>66343.980000000098</v>
      </c>
      <c r="Y109" s="57">
        <v>63229.050000000097</v>
      </c>
      <c r="AB109" s="57">
        <v>62749.830000000082</v>
      </c>
      <c r="AE109" s="57">
        <v>4312.9800000000014</v>
      </c>
      <c r="AI109" s="57">
        <v>43848.630000000077</v>
      </c>
      <c r="AJ109" s="57">
        <v>627696.38000000094</v>
      </c>
    </row>
    <row r="110" spans="1:36" ht="15.75" customHeight="1">
      <c r="A110" s="57">
        <v>2505</v>
      </c>
      <c r="D110" s="57">
        <v>5242.6900000000005</v>
      </c>
      <c r="H110" s="57">
        <v>7638.0500000000011</v>
      </c>
      <c r="J110" s="57">
        <v>6293.5</v>
      </c>
      <c r="M110" s="57">
        <v>7491.18</v>
      </c>
      <c r="Q110" s="57">
        <v>8090.02</v>
      </c>
      <c r="R110" s="57">
        <v>7491.18</v>
      </c>
      <c r="S110" s="57">
        <v>7491.18</v>
      </c>
      <c r="V110" s="57">
        <v>7491.18</v>
      </c>
      <c r="Y110" s="57">
        <v>7491.1800000000012</v>
      </c>
      <c r="AB110" s="57">
        <v>7491.18</v>
      </c>
      <c r="AE110" s="57">
        <v>903.94</v>
      </c>
      <c r="AJ110" s="57">
        <v>73115.28</v>
      </c>
    </row>
    <row r="111" spans="1:36" ht="15.75" customHeight="1">
      <c r="A111" s="57">
        <v>2515</v>
      </c>
      <c r="B111" s="57">
        <v>17377.72</v>
      </c>
      <c r="H111" s="57">
        <v>21275.860000000004</v>
      </c>
      <c r="J111" s="57">
        <v>19626.210000000003</v>
      </c>
      <c r="M111" s="57">
        <v>26213.450000000004</v>
      </c>
      <c r="Q111" s="57">
        <v>23818.090000000007</v>
      </c>
      <c r="R111" s="57">
        <v>23219.250000000004</v>
      </c>
      <c r="S111" s="57">
        <v>23219.250000000004</v>
      </c>
      <c r="T111" s="57">
        <v>598.84</v>
      </c>
      <c r="V111" s="57">
        <v>25846.280000000006</v>
      </c>
      <c r="Y111" s="57">
        <v>24270.060000000005</v>
      </c>
      <c r="AB111" s="57">
        <v>24270.060000000005</v>
      </c>
      <c r="AJ111" s="57">
        <v>229735.07000000004</v>
      </c>
    </row>
    <row r="112" spans="1:36" ht="15.75" customHeight="1">
      <c r="A112" s="57">
        <v>2560</v>
      </c>
      <c r="B112" s="57">
        <v>4237.66</v>
      </c>
      <c r="H112" s="57">
        <v>9278.1399999999958</v>
      </c>
      <c r="J112" s="57">
        <v>10365.499999999996</v>
      </c>
      <c r="M112" s="57">
        <v>10365.499999999996</v>
      </c>
      <c r="Q112" s="57">
        <v>10365.499999999996</v>
      </c>
      <c r="R112" s="57">
        <v>10365.499999999996</v>
      </c>
      <c r="S112" s="57">
        <v>10365.499999999996</v>
      </c>
      <c r="V112" s="57">
        <v>10365.499999999996</v>
      </c>
      <c r="Y112" s="57">
        <v>10365.499999999996</v>
      </c>
      <c r="AB112" s="57">
        <v>10365.499999999998</v>
      </c>
      <c r="AJ112" s="57">
        <v>96439.799999999988</v>
      </c>
    </row>
    <row r="113" spans="1:36" ht="15.75" customHeight="1">
      <c r="A113" s="57">
        <v>2580</v>
      </c>
      <c r="B113" s="57">
        <v>5529.42</v>
      </c>
      <c r="H113" s="57">
        <v>6758.18</v>
      </c>
      <c r="J113" s="57">
        <v>5529.42</v>
      </c>
      <c r="M113" s="57">
        <v>5529.42</v>
      </c>
      <c r="Q113" s="57">
        <v>5529.42</v>
      </c>
      <c r="R113" s="57">
        <v>5529.42</v>
      </c>
      <c r="S113" s="57">
        <v>5529.42</v>
      </c>
      <c r="V113" s="57">
        <v>6758.18</v>
      </c>
      <c r="Y113" s="57">
        <v>6143.8</v>
      </c>
      <c r="AB113" s="57">
        <v>6143.8</v>
      </c>
      <c r="AJ113" s="57">
        <v>58980.480000000003</v>
      </c>
    </row>
    <row r="114" spans="1:36" ht="15.75" customHeight="1">
      <c r="A114" s="57">
        <v>2590</v>
      </c>
      <c r="B114" s="57">
        <v>8288.5</v>
      </c>
      <c r="H114" s="57">
        <v>9517.2599999999984</v>
      </c>
      <c r="J114" s="57">
        <v>8444.91</v>
      </c>
      <c r="M114" s="57">
        <v>8444.91</v>
      </c>
      <c r="Q114" s="57">
        <v>8444.91</v>
      </c>
      <c r="R114" s="57">
        <v>10589.61</v>
      </c>
      <c r="S114" s="57">
        <v>9517.26</v>
      </c>
      <c r="V114" s="57">
        <v>8902.8799999999992</v>
      </c>
      <c r="Y114" s="57">
        <v>8902.8799999999992</v>
      </c>
      <c r="AB114" s="57">
        <v>8902.8799999999992</v>
      </c>
      <c r="AJ114" s="57">
        <v>89956.000000000015</v>
      </c>
    </row>
    <row r="115" spans="1:36" ht="15.75" customHeight="1">
      <c r="A115" s="57">
        <v>2600</v>
      </c>
      <c r="B115" s="57">
        <v>17706.560000000005</v>
      </c>
      <c r="H115" s="57">
        <v>21900.259999999995</v>
      </c>
      <c r="J115" s="57">
        <v>25694.299999999992</v>
      </c>
      <c r="M115" s="57">
        <v>25694.299999999992</v>
      </c>
      <c r="Q115" s="57">
        <v>26693.059999999983</v>
      </c>
      <c r="R115" s="57">
        <v>26426.619999999981</v>
      </c>
      <c r="S115" s="57">
        <v>26892.499999999985</v>
      </c>
      <c r="V115" s="57">
        <v>28390.249999999985</v>
      </c>
      <c r="Y115" s="57">
        <v>27491.599999999984</v>
      </c>
      <c r="AB115" s="57">
        <v>27491.599999999984</v>
      </c>
      <c r="AJ115" s="57">
        <v>254381.04999999987</v>
      </c>
    </row>
    <row r="116" spans="1:36" ht="15.75" customHeight="1">
      <c r="A116" s="57">
        <v>2610</v>
      </c>
      <c r="B116" s="57">
        <v>7788.300000000002</v>
      </c>
      <c r="H116" s="57">
        <v>17107.460000000003</v>
      </c>
      <c r="J116" s="57">
        <v>13812.410000000003</v>
      </c>
      <c r="M116" s="57">
        <v>13512.860000000004</v>
      </c>
      <c r="Q116" s="57">
        <v>13512.860000000004</v>
      </c>
      <c r="R116" s="57">
        <v>16508.360000000004</v>
      </c>
      <c r="S116" s="57">
        <v>14111.960000000005</v>
      </c>
      <c r="V116" s="57">
        <v>14111.960000000005</v>
      </c>
      <c r="Y116" s="57">
        <v>14111.960000000005</v>
      </c>
      <c r="AB116" s="57">
        <v>14111.960000000005</v>
      </c>
      <c r="AJ116" s="57">
        <v>138690.09000000003</v>
      </c>
    </row>
    <row r="117" spans="1:36" ht="15.75" customHeight="1">
      <c r="A117" s="57">
        <v>2630</v>
      </c>
      <c r="C117" s="57">
        <v>6606.6000000000013</v>
      </c>
      <c r="H117" s="57">
        <v>13213.200000000004</v>
      </c>
      <c r="J117" s="57">
        <v>9009.0000000000018</v>
      </c>
      <c r="M117" s="57">
        <v>9009.0000000000018</v>
      </c>
      <c r="Q117" s="57">
        <v>8889.0300000000025</v>
      </c>
      <c r="R117" s="57">
        <v>8889.0300000000025</v>
      </c>
      <c r="S117" s="57">
        <v>8889.0300000000025</v>
      </c>
      <c r="V117" s="57">
        <v>8889.0300000000025</v>
      </c>
      <c r="Y117" s="57">
        <v>8889.0300000000007</v>
      </c>
      <c r="AB117" s="57">
        <v>8889.0300000000025</v>
      </c>
      <c r="AJ117" s="57">
        <v>91171.98000000001</v>
      </c>
    </row>
    <row r="118" spans="1:36" ht="15.75" customHeight="1">
      <c r="A118" s="57">
        <v>2640</v>
      </c>
      <c r="B118" s="57">
        <v>9953.3699999999972</v>
      </c>
      <c r="H118" s="57">
        <v>15776.309999999994</v>
      </c>
      <c r="J118" s="57">
        <v>13947.869999999999</v>
      </c>
      <c r="M118" s="57">
        <v>15166.829999999998</v>
      </c>
      <c r="Q118" s="57">
        <v>14998.019999999997</v>
      </c>
      <c r="R118" s="57">
        <v>15912.239999999996</v>
      </c>
      <c r="S118" s="57">
        <v>15302.759999999997</v>
      </c>
      <c r="T118" s="57">
        <v>609.48</v>
      </c>
      <c r="V118" s="57">
        <v>15302.759999999998</v>
      </c>
      <c r="Y118" s="57">
        <v>15302.759999999998</v>
      </c>
      <c r="AB118" s="57">
        <v>15302.759999999997</v>
      </c>
      <c r="AJ118" s="57">
        <v>147575.15999999997</v>
      </c>
    </row>
    <row r="119" spans="1:36" ht="15.75" customHeight="1">
      <c r="A119" s="57">
        <v>2650</v>
      </c>
      <c r="H119" s="57">
        <v>5040.4799999999996</v>
      </c>
      <c r="J119" s="57">
        <v>5040.4799999999996</v>
      </c>
      <c r="M119" s="57">
        <v>3780.3599999999997</v>
      </c>
      <c r="Q119" s="57">
        <v>3780.3599999999997</v>
      </c>
      <c r="R119" s="57">
        <v>3780.3599999999997</v>
      </c>
      <c r="S119" s="57">
        <v>3780.3599999999997</v>
      </c>
      <c r="V119" s="57">
        <v>3150.2999999999997</v>
      </c>
      <c r="Y119" s="57">
        <v>3150.2999999999997</v>
      </c>
      <c r="AB119" s="57">
        <v>2520.2399999999998</v>
      </c>
      <c r="AJ119" s="57">
        <v>34023.24</v>
      </c>
    </row>
    <row r="120" spans="1:36" ht="15.75" customHeight="1">
      <c r="A120" s="57">
        <v>2660</v>
      </c>
      <c r="B120" s="57">
        <v>17641.679999999993</v>
      </c>
      <c r="H120" s="57">
        <v>28352.700000000015</v>
      </c>
      <c r="J120" s="57">
        <v>26462.520000000011</v>
      </c>
      <c r="M120" s="57">
        <v>26462.520000000011</v>
      </c>
      <c r="Q120" s="57">
        <v>27722.640000000014</v>
      </c>
      <c r="R120" s="57">
        <v>28352.700000000015</v>
      </c>
      <c r="S120" s="57">
        <v>27722.640000000014</v>
      </c>
      <c r="T120" s="57">
        <v>630.05999999999995</v>
      </c>
      <c r="V120" s="57">
        <v>27092.580000000013</v>
      </c>
      <c r="Y120" s="57">
        <v>27092.580000000013</v>
      </c>
      <c r="AB120" s="57">
        <v>27092.580000000013</v>
      </c>
      <c r="AJ120" s="57">
        <v>264625.20000000013</v>
      </c>
    </row>
    <row r="121" spans="1:36" ht="15.75" customHeight="1">
      <c r="A121" s="57">
        <v>2670</v>
      </c>
      <c r="B121" s="57">
        <v>7560.7199999999975</v>
      </c>
      <c r="H121" s="57">
        <v>9075.7799999999988</v>
      </c>
      <c r="J121" s="57">
        <v>8146.2999999999993</v>
      </c>
      <c r="M121" s="57">
        <v>8650.5099999999984</v>
      </c>
      <c r="Q121" s="57">
        <v>8650.5099999999984</v>
      </c>
      <c r="R121" s="57">
        <v>8650.51</v>
      </c>
      <c r="S121" s="57">
        <v>8650.5099999999984</v>
      </c>
      <c r="T121" s="57">
        <v>504.21</v>
      </c>
      <c r="V121" s="57">
        <v>8650.5099999999984</v>
      </c>
      <c r="Y121" s="57">
        <v>8650.51</v>
      </c>
      <c r="AB121" s="57">
        <v>8650.51</v>
      </c>
      <c r="AJ121" s="57">
        <v>85840.579999999987</v>
      </c>
    </row>
    <row r="122" spans="1:36" ht="15.75" customHeight="1">
      <c r="A122" s="57">
        <v>2680</v>
      </c>
      <c r="B122" s="57">
        <v>5040.4799999999996</v>
      </c>
      <c r="H122" s="57">
        <v>14318.619999999994</v>
      </c>
      <c r="J122" s="57">
        <v>9278.1399999999976</v>
      </c>
      <c r="M122" s="57">
        <v>9278.1399999999976</v>
      </c>
      <c r="Q122" s="57">
        <v>8190.779999999997</v>
      </c>
      <c r="R122" s="57">
        <v>8190.779999999997</v>
      </c>
      <c r="S122" s="57">
        <v>7560.7199999999975</v>
      </c>
      <c r="V122" s="57">
        <v>7560.7199999999975</v>
      </c>
      <c r="Y122" s="57">
        <v>7560.7199999999975</v>
      </c>
      <c r="AB122" s="57">
        <v>7560.7199999999975</v>
      </c>
      <c r="AJ122" s="57">
        <v>84539.819999999992</v>
      </c>
    </row>
    <row r="123" spans="1:36" ht="15.75" customHeight="1">
      <c r="A123" s="57">
        <v>2690</v>
      </c>
      <c r="B123" s="57">
        <v>139873.31999999963</v>
      </c>
      <c r="H123" s="57">
        <v>311249.63999999902</v>
      </c>
      <c r="J123" s="57">
        <v>279431.60999999917</v>
      </c>
      <c r="M123" s="57">
        <v>277856.45999999915</v>
      </c>
      <c r="Q123" s="57">
        <v>293607.95999999909</v>
      </c>
      <c r="R123" s="57">
        <v>281636.81999999913</v>
      </c>
      <c r="S123" s="57">
        <v>274076.09999999916</v>
      </c>
      <c r="T123" s="57">
        <v>12916.229999999994</v>
      </c>
      <c r="V123" s="57">
        <v>271555.85999999917</v>
      </c>
      <c r="Y123" s="57">
        <v>271555.85999999917</v>
      </c>
      <c r="AB123" s="57">
        <v>269035.61999999918</v>
      </c>
      <c r="AJ123" s="57">
        <v>2682795.4799999921</v>
      </c>
    </row>
    <row r="124" spans="1:36" ht="15.75" customHeight="1">
      <c r="A124" s="57">
        <v>2700</v>
      </c>
      <c r="B124" s="57">
        <v>145716.6900000005</v>
      </c>
      <c r="H124" s="57">
        <v>189582.95999999979</v>
      </c>
      <c r="J124" s="57">
        <v>166389.3300000001</v>
      </c>
      <c r="M124" s="57">
        <v>163868.2500000002</v>
      </c>
      <c r="Q124" s="57">
        <v>167901.93000000014</v>
      </c>
      <c r="R124" s="57">
        <v>168910.35000000012</v>
      </c>
      <c r="S124" s="57">
        <v>165885.09000000017</v>
      </c>
      <c r="T124" s="57">
        <v>1008.42</v>
      </c>
      <c r="V124" s="57">
        <v>168658.25000000012</v>
      </c>
      <c r="Y124" s="57">
        <v>168406.14000000013</v>
      </c>
      <c r="AB124" s="57">
        <v>167397.72000000015</v>
      </c>
      <c r="AJ124" s="57">
        <v>1673725.1300000013</v>
      </c>
    </row>
    <row r="125" spans="1:36" ht="15.75" customHeight="1">
      <c r="A125" s="57">
        <v>2710</v>
      </c>
      <c r="B125" s="57">
        <v>5580.1900000000005</v>
      </c>
      <c r="H125" s="57">
        <v>6594.77</v>
      </c>
      <c r="J125" s="57">
        <v>16233.280000000013</v>
      </c>
      <c r="M125" s="57">
        <v>16233.280000000013</v>
      </c>
      <c r="Q125" s="57">
        <v>16233.280000000013</v>
      </c>
      <c r="R125" s="57">
        <v>16233.280000000013</v>
      </c>
      <c r="S125" s="57">
        <v>17247.860000000015</v>
      </c>
      <c r="V125" s="57">
        <v>16740.570000000014</v>
      </c>
      <c r="Y125" s="57">
        <v>16233.280000000013</v>
      </c>
      <c r="AB125" s="57">
        <v>16233.280000000013</v>
      </c>
      <c r="AF125" s="57">
        <v>15979.640000000014</v>
      </c>
      <c r="AJ125" s="57">
        <v>159542.71000000011</v>
      </c>
    </row>
    <row r="126" spans="1:36" ht="15.75" customHeight="1">
      <c r="A126" s="57">
        <v>2720</v>
      </c>
      <c r="E126" s="57">
        <v>8240.83</v>
      </c>
      <c r="H126" s="57">
        <v>23454.67</v>
      </c>
      <c r="J126" s="57">
        <v>18066.429999999997</v>
      </c>
      <c r="M126" s="57">
        <v>18383.39</v>
      </c>
      <c r="Q126" s="57">
        <v>17115.57</v>
      </c>
      <c r="R126" s="57">
        <v>18383.39</v>
      </c>
      <c r="S126" s="57">
        <v>16481.66</v>
      </c>
      <c r="T126" s="57">
        <v>633.91</v>
      </c>
      <c r="V126" s="57">
        <v>16481.66</v>
      </c>
      <c r="Y126" s="57">
        <v>16481.66</v>
      </c>
      <c r="AB126" s="57">
        <v>16481.66</v>
      </c>
      <c r="AE126" s="57">
        <v>633.91999999999996</v>
      </c>
      <c r="AJ126" s="57">
        <v>170838.75</v>
      </c>
    </row>
    <row r="127" spans="1:36" ht="15.75" customHeight="1">
      <c r="A127" s="57">
        <v>2740</v>
      </c>
      <c r="D127" s="57">
        <v>12014.27</v>
      </c>
      <c r="H127" s="57">
        <v>20596.670000000009</v>
      </c>
      <c r="J127" s="57">
        <v>15266.72</v>
      </c>
      <c r="M127" s="57">
        <v>25926.620000000021</v>
      </c>
      <c r="Q127" s="57">
        <v>24028.550000000017</v>
      </c>
      <c r="R127" s="57">
        <v>18337.570000000007</v>
      </c>
      <c r="S127" s="57">
        <v>18337.570000000007</v>
      </c>
      <c r="V127" s="57">
        <v>18337.570000000007</v>
      </c>
      <c r="Y127" s="57">
        <v>18337.570000000007</v>
      </c>
      <c r="AB127" s="57">
        <v>18337.570000000007</v>
      </c>
      <c r="AJ127" s="57">
        <v>189520.68000000008</v>
      </c>
    </row>
    <row r="128" spans="1:36" ht="15.75" customHeight="1">
      <c r="A128" s="57">
        <v>2750</v>
      </c>
      <c r="B128" s="57">
        <v>11653.25</v>
      </c>
      <c r="H128" s="57">
        <v>13369.73</v>
      </c>
      <c r="J128" s="57">
        <v>14183.119999999999</v>
      </c>
      <c r="M128" s="57">
        <v>14273.369999999999</v>
      </c>
      <c r="Q128" s="57">
        <v>14273.369999999999</v>
      </c>
      <c r="R128" s="57">
        <v>14273.369999999999</v>
      </c>
      <c r="S128" s="57">
        <v>14273.369999999999</v>
      </c>
      <c r="T128" s="57">
        <v>632.33000000000004</v>
      </c>
      <c r="V128" s="57">
        <v>14273.369999999999</v>
      </c>
      <c r="Y128" s="57">
        <v>14273.369999999999</v>
      </c>
      <c r="AB128" s="57">
        <v>14273.369999999999</v>
      </c>
      <c r="AJ128" s="57">
        <v>139752.01999999999</v>
      </c>
    </row>
    <row r="129" spans="1:36" ht="15.75" customHeight="1">
      <c r="A129" s="57">
        <v>2760</v>
      </c>
      <c r="C129" s="57">
        <v>6121.9999999999991</v>
      </c>
      <c r="H129" s="57">
        <v>10131.420000000002</v>
      </c>
      <c r="J129" s="57">
        <v>9887.66</v>
      </c>
      <c r="M129" s="57">
        <v>9887.66</v>
      </c>
      <c r="Q129" s="57">
        <v>9887.66</v>
      </c>
      <c r="R129" s="57">
        <v>9887.66</v>
      </c>
      <c r="S129" s="57">
        <v>9887.66</v>
      </c>
      <c r="V129" s="57">
        <v>9887.6600000000017</v>
      </c>
      <c r="Y129" s="57">
        <v>9887.66</v>
      </c>
      <c r="AB129" s="57">
        <v>9887.66</v>
      </c>
      <c r="AE129" s="57">
        <v>1836.6000000000001</v>
      </c>
      <c r="AJ129" s="57">
        <v>97191.300000000032</v>
      </c>
    </row>
    <row r="130" spans="1:36" ht="15.75" customHeight="1">
      <c r="A130" s="57">
        <v>2770</v>
      </c>
      <c r="B130" s="57">
        <v>30928.710000000014</v>
      </c>
      <c r="H130" s="57">
        <v>31877.130000000012</v>
      </c>
      <c r="I130" s="57">
        <v>1698.6100000000001</v>
      </c>
      <c r="J130" s="57">
        <v>34218.070000000007</v>
      </c>
      <c r="M130" s="57">
        <v>32825.55000000001</v>
      </c>
      <c r="Q130" s="57">
        <v>32687.560000000009</v>
      </c>
      <c r="R130" s="57">
        <v>33299.760000000009</v>
      </c>
      <c r="S130" s="57">
        <v>34830.260000000009</v>
      </c>
      <c r="V130" s="57">
        <v>35136.360000000008</v>
      </c>
      <c r="Y130" s="57">
        <v>34524.160000000018</v>
      </c>
      <c r="AB130" s="57">
        <v>33911.960000000014</v>
      </c>
      <c r="AE130" s="57">
        <v>612.20000000000005</v>
      </c>
      <c r="AJ130" s="57">
        <v>336550.33000000013</v>
      </c>
    </row>
    <row r="131" spans="1:36" ht="15.75" customHeight="1">
      <c r="A131" s="57">
        <v>2780</v>
      </c>
      <c r="B131" s="57">
        <v>7958.5999999999985</v>
      </c>
      <c r="H131" s="57">
        <v>10407.400000000001</v>
      </c>
      <c r="J131" s="57">
        <v>9183</v>
      </c>
      <c r="M131" s="57">
        <v>9183</v>
      </c>
      <c r="Q131" s="57">
        <v>9183</v>
      </c>
      <c r="R131" s="57">
        <v>9183</v>
      </c>
      <c r="S131" s="57">
        <v>9183</v>
      </c>
      <c r="V131" s="57">
        <v>9183</v>
      </c>
      <c r="Y131" s="57">
        <v>9183</v>
      </c>
      <c r="AB131" s="57">
        <v>9183</v>
      </c>
      <c r="AJ131" s="57">
        <v>91830</v>
      </c>
    </row>
    <row r="132" spans="1:36" ht="15.75" customHeight="1">
      <c r="A132" s="57">
        <v>2790</v>
      </c>
      <c r="B132" s="57">
        <v>4426.3100000000004</v>
      </c>
      <c r="H132" s="57">
        <v>5690.97</v>
      </c>
      <c r="J132" s="57">
        <v>5058.6400000000003</v>
      </c>
      <c r="M132" s="57">
        <v>5690.97</v>
      </c>
      <c r="Q132" s="57">
        <v>5690.97</v>
      </c>
      <c r="R132" s="57">
        <v>5690.97</v>
      </c>
      <c r="S132" s="57">
        <v>5690.97</v>
      </c>
      <c r="T132" s="57">
        <v>632.33000000000004</v>
      </c>
      <c r="V132" s="57">
        <v>5690.97</v>
      </c>
      <c r="Y132" s="57">
        <v>5058.6400000000003</v>
      </c>
      <c r="AB132" s="57">
        <v>5058.6400000000003</v>
      </c>
      <c r="AJ132" s="57">
        <v>54380.380000000005</v>
      </c>
    </row>
    <row r="133" spans="1:36" ht="15.75" customHeight="1">
      <c r="A133" s="57">
        <v>2800</v>
      </c>
      <c r="B133" s="57">
        <v>632.33000000000004</v>
      </c>
      <c r="H133" s="57">
        <v>2800.63</v>
      </c>
      <c r="J133" s="57">
        <v>2981.1400000000003</v>
      </c>
      <c r="M133" s="57">
        <v>2981.1400000000003</v>
      </c>
      <c r="Q133" s="57">
        <v>2981.1400000000003</v>
      </c>
      <c r="R133" s="57">
        <v>2800.63</v>
      </c>
      <c r="S133" s="57">
        <v>1716.48</v>
      </c>
      <c r="V133" s="57">
        <v>1716.48</v>
      </c>
      <c r="Y133" s="57">
        <v>1716.48</v>
      </c>
      <c r="AB133" s="57">
        <v>1716.48</v>
      </c>
      <c r="AE133" s="57">
        <v>3161.65</v>
      </c>
      <c r="AJ133" s="57">
        <v>25204.58</v>
      </c>
    </row>
    <row r="134" spans="1:36" ht="15.75" customHeight="1">
      <c r="A134" s="57">
        <v>2810</v>
      </c>
      <c r="B134" s="57">
        <v>13641.039999999999</v>
      </c>
      <c r="H134" s="57">
        <v>16712.98</v>
      </c>
      <c r="J134" s="57">
        <v>16984.289999999997</v>
      </c>
      <c r="M134" s="57">
        <v>16984.289999999997</v>
      </c>
      <c r="Q134" s="57">
        <v>16984.289999999997</v>
      </c>
      <c r="R134" s="57">
        <v>16894.039999999997</v>
      </c>
      <c r="S134" s="57">
        <v>15267.809999999998</v>
      </c>
      <c r="V134" s="57">
        <v>15267.809999999998</v>
      </c>
      <c r="Y134" s="57">
        <v>15267.809999999998</v>
      </c>
      <c r="AB134" s="57">
        <v>15267.809999999998</v>
      </c>
      <c r="AJ134" s="57">
        <v>159272.16999999998</v>
      </c>
    </row>
    <row r="135" spans="1:36" ht="15.75" customHeight="1">
      <c r="A135" s="57">
        <v>2830</v>
      </c>
      <c r="B135" s="57">
        <v>8590.0600000000013</v>
      </c>
      <c r="H135" s="57">
        <v>8590.0600000000013</v>
      </c>
      <c r="J135" s="57">
        <v>8590.0600000000013</v>
      </c>
      <c r="M135" s="57">
        <v>9349.59</v>
      </c>
      <c r="Q135" s="57">
        <v>12644.85</v>
      </c>
      <c r="R135" s="57">
        <v>9963.9699999999993</v>
      </c>
      <c r="S135" s="57">
        <v>10421.939999999999</v>
      </c>
      <c r="T135" s="57">
        <v>1072.3499999999999</v>
      </c>
      <c r="V135" s="57">
        <v>13102.820000000002</v>
      </c>
      <c r="Y135" s="57">
        <v>11494.29</v>
      </c>
      <c r="AB135" s="57">
        <v>11494.289999999999</v>
      </c>
      <c r="AJ135" s="57">
        <v>105314.28000000001</v>
      </c>
    </row>
    <row r="136" spans="1:36" ht="15.75" customHeight="1">
      <c r="A136" s="57">
        <v>2840</v>
      </c>
      <c r="B136" s="57">
        <v>4915.04</v>
      </c>
      <c r="H136" s="57">
        <v>6143.8</v>
      </c>
      <c r="J136" s="57">
        <v>4915.04</v>
      </c>
      <c r="M136" s="57">
        <v>6143.8</v>
      </c>
      <c r="Q136" s="57">
        <v>6143.8</v>
      </c>
      <c r="R136" s="57">
        <v>5529.42</v>
      </c>
      <c r="S136" s="57">
        <v>5529.42</v>
      </c>
      <c r="V136" s="57">
        <v>5529.42</v>
      </c>
      <c r="Y136" s="57">
        <v>5529.42</v>
      </c>
      <c r="AB136" s="57">
        <v>5529.42</v>
      </c>
      <c r="AJ136" s="57">
        <v>55908.579999999994</v>
      </c>
    </row>
    <row r="137" spans="1:36" ht="15.75" customHeight="1">
      <c r="A137" s="57">
        <v>2862</v>
      </c>
      <c r="B137" s="57">
        <v>4055.7200000000003</v>
      </c>
      <c r="H137" s="57">
        <v>5108.4399999999996</v>
      </c>
      <c r="J137" s="57">
        <v>5709.04</v>
      </c>
      <c r="M137" s="57">
        <v>5108.4399999999996</v>
      </c>
      <c r="Q137" s="57">
        <v>5108.4399999999996</v>
      </c>
      <c r="R137" s="57">
        <v>7814.4800000000014</v>
      </c>
      <c r="S137" s="57">
        <v>5560.56</v>
      </c>
      <c r="V137" s="57">
        <v>5560.56</v>
      </c>
      <c r="Y137" s="57">
        <v>7666.0000000000009</v>
      </c>
      <c r="AB137" s="57">
        <v>6613.2800000000007</v>
      </c>
      <c r="AJ137" s="57">
        <v>58304.959999999992</v>
      </c>
    </row>
    <row r="138" spans="1:36" ht="15.75" customHeight="1">
      <c r="A138" s="57">
        <v>2865</v>
      </c>
      <c r="H138" s="57">
        <v>6430.3600000000006</v>
      </c>
      <c r="J138" s="57">
        <v>5016.9800000000005</v>
      </c>
      <c r="M138" s="57">
        <v>5016.9800000000005</v>
      </c>
      <c r="Q138" s="57">
        <v>4564.8599999999997</v>
      </c>
      <c r="R138" s="57">
        <v>3964.26</v>
      </c>
      <c r="S138" s="57">
        <v>3483.63</v>
      </c>
      <c r="V138" s="57">
        <v>3483.6299999999997</v>
      </c>
      <c r="Y138" s="57">
        <v>3483.6299999999997</v>
      </c>
      <c r="AB138" s="57">
        <v>3483.6299999999997</v>
      </c>
      <c r="AJ138" s="57">
        <v>38927.96</v>
      </c>
    </row>
    <row r="139" spans="1:36" ht="15.75" customHeight="1">
      <c r="A139" s="57">
        <v>3000</v>
      </c>
      <c r="B139" s="57">
        <v>65651.039999999979</v>
      </c>
      <c r="H139" s="57">
        <v>69321.3</v>
      </c>
      <c r="J139" s="57">
        <v>68641.52</v>
      </c>
      <c r="M139" s="57">
        <v>70476.660000000018</v>
      </c>
      <c r="Q139" s="57">
        <v>71462.290000000023</v>
      </c>
      <c r="R139" s="57">
        <v>69933.00999999998</v>
      </c>
      <c r="S139" s="57">
        <v>69933.00999999998</v>
      </c>
      <c r="T139" s="57">
        <v>543.64</v>
      </c>
      <c r="V139" s="57">
        <v>71495.879999999961</v>
      </c>
      <c r="Y139" s="57">
        <v>69796.879999999976</v>
      </c>
      <c r="AB139" s="57">
        <v>73194.880000000019</v>
      </c>
      <c r="AJ139" s="57">
        <v>700450.1100000001</v>
      </c>
    </row>
    <row r="140" spans="1:36" ht="15.75" customHeight="1">
      <c r="A140" s="57">
        <v>3010</v>
      </c>
      <c r="B140" s="57">
        <v>2396.4</v>
      </c>
      <c r="H140" s="57">
        <v>4792.8</v>
      </c>
      <c r="J140" s="57">
        <v>4193.7</v>
      </c>
      <c r="M140" s="57">
        <v>7788.300000000002</v>
      </c>
      <c r="Q140" s="57">
        <v>7788.300000000002</v>
      </c>
      <c r="R140" s="57">
        <v>8986.5000000000018</v>
      </c>
      <c r="S140" s="57">
        <v>8387.4000000000015</v>
      </c>
      <c r="T140" s="57">
        <v>3594.6</v>
      </c>
      <c r="V140" s="57">
        <v>7788.300000000002</v>
      </c>
      <c r="Y140" s="57">
        <v>7189.2000000000016</v>
      </c>
      <c r="AB140" s="57">
        <v>7788.300000000002</v>
      </c>
      <c r="AJ140" s="57">
        <v>70693.800000000017</v>
      </c>
    </row>
    <row r="141" spans="1:36" ht="15.75" customHeight="1">
      <c r="A141" s="57">
        <v>3020</v>
      </c>
      <c r="B141" s="57">
        <v>26892.499999999985</v>
      </c>
      <c r="H141" s="57">
        <v>50789.499999999956</v>
      </c>
      <c r="J141" s="57">
        <v>52420.469999999965</v>
      </c>
      <c r="M141" s="57">
        <v>49258.639999999948</v>
      </c>
      <c r="Q141" s="57">
        <v>56834.699999999932</v>
      </c>
      <c r="R141" s="57">
        <v>52747.11999999993</v>
      </c>
      <c r="S141" s="57">
        <v>56341.719999999936</v>
      </c>
      <c r="T141" s="57">
        <v>2995.5</v>
      </c>
      <c r="V141" s="57">
        <v>61467.17999999992</v>
      </c>
      <c r="Y141" s="57">
        <v>57393.149999999929</v>
      </c>
      <c r="AB141" s="57">
        <v>57393.149999999943</v>
      </c>
      <c r="AJ141" s="57">
        <v>524533.62999999942</v>
      </c>
    </row>
    <row r="142" spans="1:36" ht="15.75" customHeight="1">
      <c r="A142" s="57">
        <v>3030</v>
      </c>
      <c r="B142" s="57">
        <v>8957.7000000000007</v>
      </c>
      <c r="H142" s="57">
        <v>10152.060000000001</v>
      </c>
      <c r="J142" s="57">
        <v>9554.880000000001</v>
      </c>
      <c r="M142" s="57">
        <v>9554.880000000001</v>
      </c>
      <c r="Q142" s="57">
        <v>9554.880000000001</v>
      </c>
      <c r="R142" s="57">
        <v>9554.880000000001</v>
      </c>
      <c r="S142" s="57">
        <v>9554.880000000001</v>
      </c>
      <c r="V142" s="57">
        <v>9554.880000000001</v>
      </c>
      <c r="Y142" s="57">
        <v>9554.880000000001</v>
      </c>
      <c r="AB142" s="57">
        <v>9554.880000000001</v>
      </c>
      <c r="AJ142" s="57">
        <v>95548.800000000032</v>
      </c>
    </row>
    <row r="143" spans="1:36" ht="15.75" customHeight="1">
      <c r="A143" s="57">
        <v>3040</v>
      </c>
      <c r="B143" s="57">
        <v>1791.54</v>
      </c>
      <c r="H143" s="57">
        <v>3902.1799999999994</v>
      </c>
      <c r="J143" s="57">
        <v>5027.0199999999995</v>
      </c>
      <c r="M143" s="57">
        <v>4499.3599999999997</v>
      </c>
      <c r="Q143" s="57">
        <v>5992.31</v>
      </c>
      <c r="R143" s="57">
        <v>5096.5399999999991</v>
      </c>
      <c r="S143" s="57">
        <v>5096.54</v>
      </c>
      <c r="V143" s="57">
        <v>5096.54</v>
      </c>
      <c r="Y143" s="57">
        <v>5096.54</v>
      </c>
      <c r="AB143" s="57">
        <v>5096.54</v>
      </c>
      <c r="AJ143" s="57">
        <v>46695.11</v>
      </c>
    </row>
    <row r="144" spans="1:36" ht="15.75" customHeight="1">
      <c r="A144" s="57">
        <v>3050</v>
      </c>
      <c r="B144" s="57">
        <v>7763.3400000000011</v>
      </c>
      <c r="H144" s="57">
        <v>9415.840000000002</v>
      </c>
      <c r="J144" s="57">
        <v>8818.6600000000017</v>
      </c>
      <c r="M144" s="57">
        <v>8818.6600000000017</v>
      </c>
      <c r="Q144" s="57">
        <v>8818.6600000000017</v>
      </c>
      <c r="R144" s="57">
        <v>8818.6600000000017</v>
      </c>
      <c r="S144" s="57">
        <v>8818.66</v>
      </c>
      <c r="V144" s="57">
        <v>9276.8000000000011</v>
      </c>
      <c r="Y144" s="57">
        <v>9276.8000000000011</v>
      </c>
      <c r="AB144" s="57">
        <v>9276.7999999999993</v>
      </c>
      <c r="AH144" s="57">
        <v>2290.6999999999998</v>
      </c>
      <c r="AJ144" s="57">
        <v>91393.580000000016</v>
      </c>
    </row>
    <row r="145" spans="1:36" ht="15.75" customHeight="1">
      <c r="A145" s="57">
        <v>3070</v>
      </c>
      <c r="B145" s="57">
        <v>2846.8599999999997</v>
      </c>
      <c r="H145" s="57">
        <v>4041.2199999999993</v>
      </c>
      <c r="J145" s="57">
        <v>3444.04</v>
      </c>
      <c r="M145" s="57">
        <v>3444.04</v>
      </c>
      <c r="Q145" s="57">
        <v>3444.04</v>
      </c>
      <c r="R145" s="57">
        <v>3444.0399999999995</v>
      </c>
      <c r="S145" s="57">
        <v>3444.04</v>
      </c>
      <c r="V145" s="57">
        <v>5554.68</v>
      </c>
      <c r="Y145" s="57">
        <v>4499.3599999999997</v>
      </c>
      <c r="AB145" s="57">
        <v>4499.3599999999997</v>
      </c>
      <c r="AJ145" s="57">
        <v>38661.68</v>
      </c>
    </row>
    <row r="146" spans="1:36" ht="15.75" customHeight="1">
      <c r="A146" s="57">
        <v>3080</v>
      </c>
      <c r="B146" s="57">
        <v>20824.760000000024</v>
      </c>
      <c r="H146" s="57">
        <v>35970.040000000052</v>
      </c>
      <c r="J146" s="57">
        <v>36206.730000000047</v>
      </c>
      <c r="M146" s="57">
        <v>33603.590000000047</v>
      </c>
      <c r="Q146" s="57">
        <v>37153.270000000055</v>
      </c>
      <c r="R146" s="57">
        <v>34550.170000000049</v>
      </c>
      <c r="S146" s="57">
        <v>34550.170000000049</v>
      </c>
      <c r="V146" s="57">
        <v>34076.880000000048</v>
      </c>
      <c r="Y146" s="57">
        <v>34076.880000000048</v>
      </c>
      <c r="AB146" s="57">
        <v>34076.880000000048</v>
      </c>
      <c r="AJ146" s="57">
        <v>335089.37000000046</v>
      </c>
    </row>
    <row r="147" spans="1:36" ht="15.75" customHeight="1">
      <c r="A147" s="57">
        <v>3090</v>
      </c>
      <c r="B147" s="57">
        <v>49695.450000000077</v>
      </c>
      <c r="H147" s="57">
        <v>74306.529999999984</v>
      </c>
      <c r="J147" s="57">
        <v>64367.460000000101</v>
      </c>
      <c r="M147" s="57">
        <v>61054.410000000098</v>
      </c>
      <c r="Q147" s="57">
        <v>62000.9900000001</v>
      </c>
      <c r="R147" s="57">
        <v>60581.120000000097</v>
      </c>
      <c r="S147" s="57">
        <v>60107.830000000096</v>
      </c>
      <c r="T147" s="57">
        <v>473.29</v>
      </c>
      <c r="V147" s="57">
        <v>60581.120000000097</v>
      </c>
      <c r="Y147" s="57">
        <v>61054.410000000098</v>
      </c>
      <c r="AB147" s="57">
        <v>61054.410000000098</v>
      </c>
      <c r="AE147" s="57">
        <v>1419.8700000000001</v>
      </c>
      <c r="AJ147" s="57">
        <v>616696.89000000095</v>
      </c>
    </row>
    <row r="148" spans="1:36" ht="15.75" customHeight="1">
      <c r="A148" s="57">
        <v>3100</v>
      </c>
      <c r="B148" s="57">
        <v>97024.449999999677</v>
      </c>
      <c r="H148" s="57">
        <v>110276.5699999995</v>
      </c>
      <c r="J148" s="57">
        <v>101284.05999999962</v>
      </c>
      <c r="M148" s="57">
        <v>99390.899999999645</v>
      </c>
      <c r="Q148" s="57">
        <v>99390.899999999645</v>
      </c>
      <c r="R148" s="57">
        <v>100337.47999999963</v>
      </c>
      <c r="S148" s="57">
        <v>97497.739999999671</v>
      </c>
      <c r="T148" s="57">
        <v>1419.8700000000001</v>
      </c>
      <c r="V148" s="57">
        <v>98444.319999999658</v>
      </c>
      <c r="Y148" s="57">
        <v>102230.6499999996</v>
      </c>
      <c r="AB148" s="57">
        <v>99864.189999999639</v>
      </c>
      <c r="AJ148" s="57">
        <v>1007161.1299999962</v>
      </c>
    </row>
    <row r="149" spans="1:36" ht="15.75" customHeight="1">
      <c r="A149" s="57">
        <v>3110</v>
      </c>
      <c r="B149" s="57">
        <v>37389.910000000054</v>
      </c>
      <c r="H149" s="57">
        <v>49695.450000000077</v>
      </c>
      <c r="J149" s="57">
        <v>48512.270000000077</v>
      </c>
      <c r="M149" s="57">
        <v>47329.000000000073</v>
      </c>
      <c r="Q149" s="57">
        <v>50642.040000000081</v>
      </c>
      <c r="R149" s="57">
        <v>47802.290000000074</v>
      </c>
      <c r="S149" s="57">
        <v>47802.290000000074</v>
      </c>
      <c r="T149" s="57">
        <v>473.29</v>
      </c>
      <c r="V149" s="57">
        <v>47802.290000000074</v>
      </c>
      <c r="Y149" s="57">
        <v>47802.290000000074</v>
      </c>
      <c r="AB149" s="57">
        <v>47802.290000000074</v>
      </c>
      <c r="AJ149" s="57">
        <v>473053.41000000085</v>
      </c>
    </row>
    <row r="150" spans="1:36" ht="15.75" customHeight="1">
      <c r="A150" s="57">
        <v>3120</v>
      </c>
      <c r="B150" s="57">
        <v>107048.82999999954</v>
      </c>
      <c r="H150" s="57">
        <v>186891.87999999861</v>
      </c>
      <c r="J150" s="57">
        <v>68014.439999999988</v>
      </c>
      <c r="M150" s="57">
        <v>67423.02</v>
      </c>
      <c r="O150" s="57">
        <v>54411.560000000019</v>
      </c>
      <c r="Q150" s="57">
        <v>184408.01999999865</v>
      </c>
      <c r="R150" s="57">
        <v>171751.7099999988</v>
      </c>
      <c r="S150" s="57">
        <v>163826.10999999888</v>
      </c>
      <c r="T150" s="57">
        <v>10054.310000000001</v>
      </c>
      <c r="V150" s="57">
        <v>165600.40999999884</v>
      </c>
      <c r="Y150" s="57">
        <v>161460.38999999891</v>
      </c>
      <c r="AB150" s="57">
        <v>165896.11999999886</v>
      </c>
      <c r="AF150" s="57">
        <v>129227.45999999928</v>
      </c>
      <c r="AJ150" s="57">
        <v>1636014.2599999905</v>
      </c>
    </row>
    <row r="151" spans="1:36" ht="15.75" customHeight="1">
      <c r="A151" s="57">
        <v>3130</v>
      </c>
      <c r="B151" s="57">
        <v>40441.450000000019</v>
      </c>
      <c r="H151" s="57">
        <v>42944.120000000024</v>
      </c>
      <c r="J151" s="57">
        <v>43831.260000000024</v>
      </c>
      <c r="M151" s="57">
        <v>43990.030000000021</v>
      </c>
      <c r="Q151" s="57">
        <v>46604.810000000027</v>
      </c>
      <c r="R151" s="57">
        <v>47059.29000000003</v>
      </c>
      <c r="S151" s="57">
        <v>43716.130000000012</v>
      </c>
      <c r="V151" s="57">
        <v>42533.270000000011</v>
      </c>
      <c r="Y151" s="57">
        <v>42533.270000000019</v>
      </c>
      <c r="AB151" s="57">
        <v>40895.930000000015</v>
      </c>
      <c r="AJ151" s="57">
        <v>434549.56000000017</v>
      </c>
    </row>
    <row r="152" spans="1:36" ht="15.75" customHeight="1">
      <c r="A152" s="57">
        <v>3140</v>
      </c>
      <c r="B152" s="57">
        <v>53008.480000000083</v>
      </c>
      <c r="H152" s="57">
        <v>66260.600000000093</v>
      </c>
      <c r="J152" s="57">
        <v>68390.440000000075</v>
      </c>
      <c r="M152" s="57">
        <v>66733.890000000087</v>
      </c>
      <c r="Q152" s="57">
        <v>69100.340000000055</v>
      </c>
      <c r="R152" s="57">
        <v>71703.440000000017</v>
      </c>
      <c r="S152" s="57">
        <v>68627.050000000061</v>
      </c>
      <c r="T152" s="57">
        <v>946.58</v>
      </c>
      <c r="V152" s="57">
        <v>71466.800000000017</v>
      </c>
      <c r="Y152" s="57">
        <v>70520.210000000036</v>
      </c>
      <c r="AB152" s="57">
        <v>69573.630000000048</v>
      </c>
      <c r="AJ152" s="57">
        <v>676331.46000000054</v>
      </c>
    </row>
    <row r="153" spans="1:36" ht="15.75" customHeight="1">
      <c r="A153" s="57">
        <v>3146</v>
      </c>
      <c r="B153" s="57">
        <v>8143.0700000000015</v>
      </c>
      <c r="H153" s="57">
        <v>8143.0700000000015</v>
      </c>
      <c r="J153" s="57">
        <v>8143.0700000000015</v>
      </c>
      <c r="M153" s="57">
        <v>8143.0700000000015</v>
      </c>
      <c r="Q153" s="57">
        <v>7688.5900000000011</v>
      </c>
      <c r="R153" s="57">
        <v>7688.5900000000011</v>
      </c>
      <c r="S153" s="57">
        <v>7688.5900000000011</v>
      </c>
      <c r="V153" s="57">
        <v>8871.4500000000007</v>
      </c>
      <c r="Y153" s="57">
        <v>8280.02</v>
      </c>
      <c r="AB153" s="57">
        <v>8280.02</v>
      </c>
      <c r="AJ153" s="57">
        <v>81069.540000000023</v>
      </c>
    </row>
    <row r="154" spans="1:36" ht="15.75" customHeight="1">
      <c r="A154" s="57">
        <v>3147</v>
      </c>
      <c r="H154" s="57">
        <v>6626.06</v>
      </c>
      <c r="J154" s="57">
        <v>3786.32</v>
      </c>
      <c r="M154" s="57">
        <v>3786.32</v>
      </c>
      <c r="Q154" s="57">
        <v>4140.0099999999993</v>
      </c>
      <c r="R154" s="57">
        <v>3548.5799999999995</v>
      </c>
      <c r="S154" s="57">
        <v>3548.5799999999995</v>
      </c>
      <c r="V154" s="57">
        <v>3548.5799999999995</v>
      </c>
      <c r="Y154" s="57">
        <v>3548.5799999999995</v>
      </c>
      <c r="AB154" s="57">
        <v>3548.5799999999995</v>
      </c>
      <c r="AE154" s="57">
        <v>3426.0599999999995</v>
      </c>
      <c r="AJ154" s="57">
        <v>39507.669999999991</v>
      </c>
    </row>
    <row r="155" spans="1:36" ht="15.75" customHeight="1">
      <c r="A155" s="57">
        <v>3148</v>
      </c>
      <c r="B155" s="57">
        <v>1419.8700000000001</v>
      </c>
      <c r="H155" s="57">
        <v>1419.8700000000001</v>
      </c>
      <c r="J155" s="57">
        <v>1419.8700000000001</v>
      </c>
      <c r="M155" s="57">
        <v>1419.8700000000001</v>
      </c>
      <c r="Q155" s="57">
        <v>1419.8700000000001</v>
      </c>
      <c r="R155" s="57">
        <v>1419.8700000000001</v>
      </c>
      <c r="S155" s="57">
        <v>1419.8700000000001</v>
      </c>
      <c r="V155" s="57">
        <v>1419.8700000000001</v>
      </c>
      <c r="Y155" s="57">
        <v>1419.8700000000001</v>
      </c>
      <c r="AB155" s="57">
        <v>1419.8700000000001</v>
      </c>
      <c r="AJ155" s="57">
        <v>14198.700000000004</v>
      </c>
    </row>
    <row r="156" spans="1:36" ht="15.75" customHeight="1">
      <c r="A156" s="57">
        <v>3200</v>
      </c>
      <c r="B156" s="57">
        <v>20901.300000000007</v>
      </c>
      <c r="H156" s="57">
        <v>24484.380000000008</v>
      </c>
      <c r="J156" s="57">
        <v>23290.020000000008</v>
      </c>
      <c r="M156" s="57">
        <v>22692.840000000007</v>
      </c>
      <c r="Q156" s="57">
        <v>22692.840000000007</v>
      </c>
      <c r="R156" s="57">
        <v>25081.560000000009</v>
      </c>
      <c r="S156" s="57">
        <v>23887.200000000008</v>
      </c>
      <c r="V156" s="57">
        <v>23887.200000000008</v>
      </c>
      <c r="Y156" s="57">
        <v>25380.150000000009</v>
      </c>
      <c r="AB156" s="57">
        <v>25678.740000000009</v>
      </c>
      <c r="AJ156" s="57">
        <v>237976.23000000013</v>
      </c>
    </row>
    <row r="157" spans="1:36" ht="15.75" customHeight="1">
      <c r="A157" s="57">
        <v>3210</v>
      </c>
      <c r="B157" s="57">
        <v>18638.099999999999</v>
      </c>
      <c r="H157" s="57">
        <v>25806.60000000002</v>
      </c>
      <c r="J157" s="57">
        <v>3823.2000000000003</v>
      </c>
      <c r="M157" s="57">
        <v>3823.2000000000003</v>
      </c>
      <c r="P157" s="57">
        <v>17682.299999999996</v>
      </c>
      <c r="Q157" s="57">
        <v>21983.400000000009</v>
      </c>
      <c r="R157" s="57">
        <v>21505.500000000007</v>
      </c>
      <c r="S157" s="57">
        <v>21505.500000000007</v>
      </c>
      <c r="T157" s="57">
        <v>17682.299999999996</v>
      </c>
      <c r="V157" s="57">
        <v>22222.350000000009</v>
      </c>
      <c r="Y157" s="57">
        <v>21505.500000000007</v>
      </c>
      <c r="AB157" s="57">
        <v>21505.500000000007</v>
      </c>
      <c r="AJ157" s="57">
        <v>217683.45</v>
      </c>
    </row>
    <row r="158" spans="1:36" ht="15.75" customHeight="1">
      <c r="A158" s="57">
        <v>3220</v>
      </c>
      <c r="B158" s="57">
        <v>5832.76</v>
      </c>
      <c r="H158" s="57">
        <v>7027.1200000000008</v>
      </c>
      <c r="J158" s="57">
        <v>6429.9400000000005</v>
      </c>
      <c r="AE158" s="57">
        <v>8957.7000000000007</v>
      </c>
      <c r="AJ158" s="57">
        <v>28247.52</v>
      </c>
    </row>
    <row r="159" spans="1:36" ht="15.75" customHeight="1">
      <c r="A159" s="57">
        <v>3230</v>
      </c>
      <c r="D159" s="57">
        <v>4041.2199999999993</v>
      </c>
      <c r="H159" s="57">
        <v>4041.2199999999993</v>
      </c>
      <c r="J159" s="57">
        <v>4041.2199999999993</v>
      </c>
      <c r="M159" s="57">
        <v>3444.0399999999995</v>
      </c>
      <c r="Q159" s="57">
        <v>2985.8999999999996</v>
      </c>
      <c r="R159" s="57">
        <v>2985.8999999999996</v>
      </c>
      <c r="S159" s="57">
        <v>2985.8999999999996</v>
      </c>
      <c r="V159" s="57">
        <v>2985.8999999999996</v>
      </c>
      <c r="Y159" s="57">
        <v>2985.8999999999996</v>
      </c>
      <c r="AB159" s="57">
        <v>2985.8999999999996</v>
      </c>
      <c r="AJ159" s="57">
        <v>33483.100000000006</v>
      </c>
    </row>
    <row r="160" spans="1:36" ht="15.75" customHeight="1">
      <c r="A160" s="57" t="s">
        <v>216</v>
      </c>
      <c r="B160" s="57">
        <v>9850683.3799999338</v>
      </c>
      <c r="C160" s="57">
        <v>148770.93000000011</v>
      </c>
      <c r="D160" s="57">
        <v>43765.69</v>
      </c>
      <c r="E160" s="57">
        <v>25890.729999999996</v>
      </c>
      <c r="F160" s="57">
        <v>3794.32</v>
      </c>
      <c r="G160" s="57">
        <v>24103.709999999995</v>
      </c>
      <c r="H160" s="57">
        <v>11742623.079999998</v>
      </c>
      <c r="I160" s="57">
        <v>2032426.3899999205</v>
      </c>
      <c r="J160" s="57">
        <v>12382230.729999898</v>
      </c>
      <c r="K160" s="57">
        <v>11941.23</v>
      </c>
      <c r="L160" s="57">
        <v>394250.20999999961</v>
      </c>
      <c r="M160" s="57">
        <v>12968900.359999897</v>
      </c>
      <c r="N160" s="57">
        <v>29465.890000000003</v>
      </c>
      <c r="O160" s="57">
        <v>54411.560000000019</v>
      </c>
      <c r="P160" s="57">
        <v>24091.439999999995</v>
      </c>
      <c r="Q160" s="57">
        <v>13439041.689999908</v>
      </c>
      <c r="R160" s="57">
        <v>13413448.209999908</v>
      </c>
      <c r="S160" s="57">
        <v>13182238.97999993</v>
      </c>
      <c r="T160" s="57">
        <v>386048.49999999994</v>
      </c>
      <c r="U160" s="57">
        <v>42198.160000000025</v>
      </c>
      <c r="V160" s="57">
        <v>13563421.77999993</v>
      </c>
      <c r="W160" s="57">
        <v>488.59</v>
      </c>
      <c r="X160" s="57">
        <v>1805.19</v>
      </c>
      <c r="Y160" s="57">
        <v>13365038.849999938</v>
      </c>
      <c r="Z160" s="57">
        <v>10602.899999999998</v>
      </c>
      <c r="AA160" s="57">
        <v>1183.48</v>
      </c>
      <c r="AB160" s="57">
        <v>10688786.030000025</v>
      </c>
      <c r="AC160" s="57">
        <v>2392365.7599999118</v>
      </c>
      <c r="AD160" s="57">
        <v>15006.329999999998</v>
      </c>
      <c r="AE160" s="57">
        <v>166415.16</v>
      </c>
      <c r="AF160" s="57">
        <v>145207.09999999928</v>
      </c>
      <c r="AG160" s="57">
        <v>230171.83999999915</v>
      </c>
      <c r="AH160" s="57">
        <v>30992.930000000015</v>
      </c>
      <c r="AI160" s="57">
        <v>-148058.33000001597</v>
      </c>
      <c r="AJ160" s="57">
        <v>130663752.79999912</v>
      </c>
    </row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86"/>
  <sheetViews>
    <sheetView workbookViewId="0"/>
  </sheetViews>
  <sheetFormatPr defaultColWidth="11.25" defaultRowHeight="15" customHeight="1"/>
  <cols>
    <col min="1" max="2" width="8.58203125" customWidth="1"/>
    <col min="3" max="3" width="13.4140625" customWidth="1"/>
    <col min="4" max="4" width="11.9140625" customWidth="1"/>
    <col min="5" max="6" width="10.9140625" customWidth="1"/>
    <col min="7" max="7" width="10.4140625" customWidth="1"/>
    <col min="8" max="8" width="10.9140625" customWidth="1"/>
    <col min="9" max="9" width="14.4140625" customWidth="1"/>
    <col min="10" max="10" width="13.4140625" customWidth="1"/>
    <col min="11" max="11" width="14.4140625" customWidth="1"/>
    <col min="12" max="12" width="10.9140625" customWidth="1"/>
    <col min="13" max="13" width="11.9140625" customWidth="1"/>
    <col min="14" max="14" width="14.4140625" customWidth="1"/>
    <col min="15" max="17" width="10.9140625" customWidth="1"/>
    <col min="18" max="20" width="14.4140625" customWidth="1"/>
    <col min="21" max="21" width="11.9140625" customWidth="1"/>
    <col min="22" max="22" width="10.9140625" customWidth="1"/>
    <col min="23" max="23" width="14.4140625" customWidth="1"/>
    <col min="24" max="25" width="10.4140625" customWidth="1"/>
    <col min="26" max="26" width="14.4140625" customWidth="1"/>
    <col min="27" max="27" width="10.9140625" customWidth="1"/>
    <col min="28" max="28" width="10.4140625" customWidth="1"/>
    <col min="29" max="29" width="14.4140625" customWidth="1"/>
    <col min="30" max="30" width="13.4140625" customWidth="1"/>
    <col min="31" max="31" width="10.9140625" customWidth="1"/>
    <col min="32" max="32" width="13.4140625" customWidth="1"/>
    <col min="33" max="35" width="11.9140625" customWidth="1"/>
    <col min="36" max="36" width="12.4140625" customWidth="1"/>
    <col min="37" max="37" width="15.4140625" customWidth="1"/>
  </cols>
  <sheetData>
    <row r="1" spans="1:37" ht="15.75" customHeight="1">
      <c r="A1" s="64" t="s">
        <v>9</v>
      </c>
      <c r="B1" s="65" t="s">
        <v>10</v>
      </c>
      <c r="C1" s="66">
        <v>45139</v>
      </c>
      <c r="D1" s="66">
        <v>45145</v>
      </c>
      <c r="E1" s="66">
        <v>45147</v>
      </c>
      <c r="F1" s="66">
        <v>45148</v>
      </c>
      <c r="G1" s="66">
        <v>45149</v>
      </c>
      <c r="H1" s="66">
        <v>45154</v>
      </c>
      <c r="I1" s="66">
        <v>45177</v>
      </c>
      <c r="J1" s="66">
        <v>45184</v>
      </c>
      <c r="K1" s="66">
        <v>45205</v>
      </c>
      <c r="L1" s="66">
        <v>45212</v>
      </c>
      <c r="M1" s="66">
        <v>45218</v>
      </c>
      <c r="N1" s="66">
        <v>45238</v>
      </c>
      <c r="O1" s="66">
        <v>45240</v>
      </c>
      <c r="P1" s="66">
        <v>45244</v>
      </c>
      <c r="Q1" s="66">
        <v>45260</v>
      </c>
      <c r="R1" s="66">
        <v>45268</v>
      </c>
      <c r="S1" s="66">
        <v>45299</v>
      </c>
      <c r="T1" s="66">
        <v>45330</v>
      </c>
      <c r="U1" s="66">
        <v>45336</v>
      </c>
      <c r="V1" s="66">
        <v>45337</v>
      </c>
      <c r="W1" s="66">
        <v>45359</v>
      </c>
      <c r="X1" s="66">
        <v>45364</v>
      </c>
      <c r="Y1" s="66">
        <v>45386</v>
      </c>
      <c r="Z1" s="66">
        <v>45391</v>
      </c>
      <c r="AA1" s="66">
        <v>45394</v>
      </c>
      <c r="AB1" s="66">
        <v>45397</v>
      </c>
      <c r="AC1" s="66">
        <v>45420</v>
      </c>
      <c r="AD1" s="66">
        <v>45422</v>
      </c>
      <c r="AE1" s="66">
        <v>45435</v>
      </c>
      <c r="AF1" s="66">
        <v>45436</v>
      </c>
      <c r="AG1" s="66">
        <v>45443</v>
      </c>
      <c r="AH1" s="66">
        <v>45447</v>
      </c>
      <c r="AI1" s="66">
        <v>45450</v>
      </c>
      <c r="AJ1" s="66">
        <v>45464</v>
      </c>
      <c r="AK1" s="67" t="s">
        <v>216</v>
      </c>
    </row>
    <row r="2" spans="1:37" ht="15.75" customHeight="1">
      <c r="A2" s="68">
        <v>10</v>
      </c>
      <c r="B2" s="69" t="s">
        <v>29</v>
      </c>
      <c r="C2" s="63">
        <v>155795.20000000013</v>
      </c>
      <c r="D2" s="63">
        <v>0</v>
      </c>
      <c r="E2" s="63">
        <v>0</v>
      </c>
      <c r="F2" s="63">
        <v>0</v>
      </c>
      <c r="G2" s="63">
        <v>0</v>
      </c>
      <c r="H2" s="63">
        <v>0</v>
      </c>
      <c r="I2" s="63">
        <v>232158.15000000087</v>
      </c>
      <c r="J2" s="63">
        <v>0</v>
      </c>
      <c r="K2" s="63">
        <v>217254.06000000078</v>
      </c>
      <c r="L2" s="63">
        <v>0</v>
      </c>
      <c r="M2" s="63">
        <v>0</v>
      </c>
      <c r="N2" s="63">
        <v>218040.04000000074</v>
      </c>
      <c r="O2" s="63">
        <v>0</v>
      </c>
      <c r="P2" s="63">
        <v>0</v>
      </c>
      <c r="Q2" s="63">
        <v>0</v>
      </c>
      <c r="R2" s="63">
        <v>241155.72000000073</v>
      </c>
      <c r="S2" s="63">
        <v>234376.94000000018</v>
      </c>
      <c r="T2" s="63">
        <v>225166.73000000065</v>
      </c>
      <c r="U2" s="63">
        <v>3933.7900000000004</v>
      </c>
      <c r="V2" s="63">
        <v>0</v>
      </c>
      <c r="W2" s="63">
        <v>239375.04000000044</v>
      </c>
      <c r="X2" s="63">
        <v>0</v>
      </c>
      <c r="Y2" s="63">
        <v>0</v>
      </c>
      <c r="Z2" s="63">
        <v>229563.09000000064</v>
      </c>
      <c r="AA2" s="63">
        <v>0</v>
      </c>
      <c r="AB2" s="63">
        <v>0</v>
      </c>
      <c r="AC2" s="63">
        <v>230488.23000000112</v>
      </c>
      <c r="AD2" s="63">
        <v>0</v>
      </c>
      <c r="AE2" s="63">
        <v>0</v>
      </c>
      <c r="AF2" s="63">
        <v>0</v>
      </c>
      <c r="AG2" s="63">
        <v>0</v>
      </c>
      <c r="AH2" s="63">
        <v>0</v>
      </c>
      <c r="AI2" s="63">
        <v>0</v>
      </c>
      <c r="AJ2" s="63">
        <v>-3332.0600000000004</v>
      </c>
      <c r="AK2" s="63">
        <v>2223974.9300000062</v>
      </c>
    </row>
    <row r="3" spans="1:37" ht="15.75" customHeight="1">
      <c r="A3" s="68">
        <v>20</v>
      </c>
      <c r="B3" s="69" t="s">
        <v>30</v>
      </c>
      <c r="C3" s="63">
        <v>366065.6199999986</v>
      </c>
      <c r="D3" s="63">
        <v>0</v>
      </c>
      <c r="E3" s="63">
        <v>0</v>
      </c>
      <c r="F3" s="63">
        <v>0</v>
      </c>
      <c r="G3" s="63">
        <v>0</v>
      </c>
      <c r="H3" s="63">
        <v>0</v>
      </c>
      <c r="I3" s="63">
        <v>414760.65999999718</v>
      </c>
      <c r="J3" s="63">
        <v>0</v>
      </c>
      <c r="K3" s="63">
        <v>416610.93999999715</v>
      </c>
      <c r="L3" s="63">
        <v>0</v>
      </c>
      <c r="M3" s="63">
        <v>0</v>
      </c>
      <c r="N3" s="63">
        <v>403350.34999999747</v>
      </c>
      <c r="O3" s="63">
        <v>0</v>
      </c>
      <c r="P3" s="63">
        <v>0</v>
      </c>
      <c r="Q3" s="63">
        <v>0</v>
      </c>
      <c r="R3" s="63">
        <v>430059.18999999692</v>
      </c>
      <c r="S3" s="63">
        <v>430135.25999999681</v>
      </c>
      <c r="T3" s="63">
        <v>414768.59999999747</v>
      </c>
      <c r="U3" s="63">
        <v>9993.8900000000012</v>
      </c>
      <c r="V3" s="63">
        <v>0</v>
      </c>
      <c r="W3" s="63">
        <v>438678.37999999686</v>
      </c>
      <c r="X3" s="63">
        <v>0</v>
      </c>
      <c r="Y3" s="63">
        <v>1805.19</v>
      </c>
      <c r="Z3" s="63">
        <v>424515.16999999731</v>
      </c>
      <c r="AA3" s="63">
        <v>0</v>
      </c>
      <c r="AB3" s="63">
        <v>0</v>
      </c>
      <c r="AC3" s="63">
        <v>423450.86999999633</v>
      </c>
      <c r="AD3" s="63">
        <v>0</v>
      </c>
      <c r="AE3" s="63">
        <v>0</v>
      </c>
      <c r="AF3" s="63">
        <v>2421.1000000000004</v>
      </c>
      <c r="AG3" s="63">
        <v>0</v>
      </c>
      <c r="AH3" s="63">
        <v>19161.28999999999</v>
      </c>
      <c r="AI3" s="63">
        <v>0</v>
      </c>
      <c r="AJ3" s="63">
        <v>0</v>
      </c>
      <c r="AK3" s="63">
        <v>4195776.5099999718</v>
      </c>
    </row>
    <row r="4" spans="1:37" ht="15.75" customHeight="1">
      <c r="A4" s="68">
        <v>30</v>
      </c>
      <c r="B4" s="69" t="s">
        <v>31</v>
      </c>
      <c r="C4" s="63">
        <v>0</v>
      </c>
      <c r="D4" s="63">
        <v>123887.95000000008</v>
      </c>
      <c r="E4" s="63">
        <v>19947.269999999993</v>
      </c>
      <c r="F4" s="63">
        <v>0</v>
      </c>
      <c r="G4" s="63">
        <v>0</v>
      </c>
      <c r="H4" s="63">
        <v>0</v>
      </c>
      <c r="I4" s="63">
        <v>243428.51999999993</v>
      </c>
      <c r="J4" s="63">
        <v>0</v>
      </c>
      <c r="K4" s="63">
        <v>215568.53</v>
      </c>
      <c r="L4" s="63">
        <v>0</v>
      </c>
      <c r="M4" s="63">
        <v>0</v>
      </c>
      <c r="N4" s="63">
        <v>208974.05000000008</v>
      </c>
      <c r="O4" s="63">
        <v>0</v>
      </c>
      <c r="P4" s="63">
        <v>0</v>
      </c>
      <c r="Q4" s="63">
        <v>0</v>
      </c>
      <c r="R4" s="63">
        <v>192297.03000000035</v>
      </c>
      <c r="S4" s="63">
        <v>189189.76000000007</v>
      </c>
      <c r="T4" s="63">
        <v>185837.43000000014</v>
      </c>
      <c r="U4" s="63">
        <v>1133.8699999999999</v>
      </c>
      <c r="V4" s="63">
        <v>0</v>
      </c>
      <c r="W4" s="63">
        <v>187642.62000000017</v>
      </c>
      <c r="X4" s="63">
        <v>0</v>
      </c>
      <c r="Y4" s="63">
        <v>0</v>
      </c>
      <c r="Z4" s="63">
        <v>180700.17999999993</v>
      </c>
      <c r="AA4" s="63">
        <v>0</v>
      </c>
      <c r="AB4" s="63">
        <v>0</v>
      </c>
      <c r="AC4" s="63">
        <v>180098.44999999992</v>
      </c>
      <c r="AD4" s="63">
        <v>0</v>
      </c>
      <c r="AE4" s="63">
        <v>0</v>
      </c>
      <c r="AF4" s="63">
        <v>0</v>
      </c>
      <c r="AG4" s="63">
        <v>0</v>
      </c>
      <c r="AH4" s="63">
        <v>0</v>
      </c>
      <c r="AI4" s="63">
        <v>0</v>
      </c>
      <c r="AJ4" s="63">
        <v>0</v>
      </c>
      <c r="AK4" s="63">
        <v>1928705.6600000008</v>
      </c>
    </row>
    <row r="5" spans="1:37" ht="15.75" customHeight="1">
      <c r="A5" s="68">
        <v>40</v>
      </c>
      <c r="B5" s="69" t="s">
        <v>32</v>
      </c>
      <c r="C5" s="63">
        <v>301466.7300000008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374276.05999999854</v>
      </c>
      <c r="J5" s="63">
        <v>0</v>
      </c>
      <c r="K5" s="63">
        <v>373974.9999999982</v>
      </c>
      <c r="L5" s="63">
        <v>0</v>
      </c>
      <c r="M5" s="63">
        <v>0</v>
      </c>
      <c r="N5" s="63">
        <v>365851.8399999988</v>
      </c>
      <c r="O5" s="63">
        <v>0</v>
      </c>
      <c r="P5" s="63">
        <v>0</v>
      </c>
      <c r="Q5" s="63">
        <v>0</v>
      </c>
      <c r="R5" s="63">
        <v>299360.80000000034</v>
      </c>
      <c r="S5" s="63">
        <v>294773.82000000007</v>
      </c>
      <c r="T5" s="63">
        <v>289581.4699999998</v>
      </c>
      <c r="U5" s="63">
        <v>6276.920000000001</v>
      </c>
      <c r="V5" s="63">
        <v>0</v>
      </c>
      <c r="W5" s="63">
        <v>293202.76999999996</v>
      </c>
      <c r="X5" s="63">
        <v>0</v>
      </c>
      <c r="Y5" s="63">
        <v>0</v>
      </c>
      <c r="Z5" s="63">
        <v>291995.66999999987</v>
      </c>
      <c r="AA5" s="63">
        <v>0</v>
      </c>
      <c r="AB5" s="63">
        <v>0</v>
      </c>
      <c r="AC5" s="63">
        <v>289340.04999999981</v>
      </c>
      <c r="AD5" s="63">
        <v>0</v>
      </c>
      <c r="AE5" s="63">
        <v>0</v>
      </c>
      <c r="AF5" s="63">
        <v>1504.33</v>
      </c>
      <c r="AG5" s="63">
        <v>0</v>
      </c>
      <c r="AH5" s="63">
        <v>0</v>
      </c>
      <c r="AI5" s="63">
        <v>0</v>
      </c>
      <c r="AJ5" s="63">
        <v>-270273.15000001603</v>
      </c>
      <c r="AK5" s="63">
        <v>2911332.30999998</v>
      </c>
    </row>
    <row r="6" spans="1:37" ht="15.75" customHeight="1">
      <c r="A6" s="68">
        <v>50</v>
      </c>
      <c r="B6" s="69" t="s">
        <v>33</v>
      </c>
      <c r="C6" s="63">
        <v>24144.32999999998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35891.859999999957</v>
      </c>
      <c r="J6" s="63">
        <v>0</v>
      </c>
      <c r="K6" s="63">
        <v>32797.609999999964</v>
      </c>
      <c r="L6" s="63">
        <v>0</v>
      </c>
      <c r="M6" s="63">
        <v>0</v>
      </c>
      <c r="N6" s="63">
        <v>31730.65999999996</v>
      </c>
      <c r="O6" s="63">
        <v>0</v>
      </c>
      <c r="P6" s="63">
        <v>0</v>
      </c>
      <c r="Q6" s="63">
        <v>0</v>
      </c>
      <c r="R6" s="63">
        <v>31730.659999999963</v>
      </c>
      <c r="S6" s="63">
        <v>32192.439999999962</v>
      </c>
      <c r="T6" s="63">
        <v>31599.769999999971</v>
      </c>
      <c r="U6" s="63">
        <v>0</v>
      </c>
      <c r="V6" s="63">
        <v>0</v>
      </c>
      <c r="W6" s="63">
        <v>32785.109999999971</v>
      </c>
      <c r="X6" s="63">
        <v>0</v>
      </c>
      <c r="Y6" s="63">
        <v>0</v>
      </c>
      <c r="Z6" s="63">
        <v>33378.169999999969</v>
      </c>
      <c r="AA6" s="63">
        <v>0</v>
      </c>
      <c r="AB6" s="63">
        <v>0</v>
      </c>
      <c r="AC6" s="63">
        <v>32666.729999999952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0</v>
      </c>
      <c r="AJ6" s="63">
        <v>0</v>
      </c>
      <c r="AK6" s="63">
        <v>318917.33999999962</v>
      </c>
    </row>
    <row r="7" spans="1:37" ht="15.75" customHeight="1">
      <c r="A7" s="68">
        <v>60</v>
      </c>
      <c r="B7" s="69" t="s">
        <v>34</v>
      </c>
      <c r="C7" s="63">
        <v>26265.73999999998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37409.629999999968</v>
      </c>
      <c r="J7" s="63">
        <v>0</v>
      </c>
      <c r="K7" s="63">
        <v>36174.239999999969</v>
      </c>
      <c r="L7" s="63">
        <v>0</v>
      </c>
      <c r="M7" s="63">
        <v>0</v>
      </c>
      <c r="N7" s="63">
        <v>35119.799999999974</v>
      </c>
      <c r="O7" s="63">
        <v>0</v>
      </c>
      <c r="P7" s="63">
        <v>0</v>
      </c>
      <c r="Q7" s="63">
        <v>0</v>
      </c>
      <c r="R7" s="63">
        <v>34527.129999999976</v>
      </c>
      <c r="S7" s="63">
        <v>35450.689999999966</v>
      </c>
      <c r="T7" s="63">
        <v>35450.689999999988</v>
      </c>
      <c r="U7" s="63">
        <v>0</v>
      </c>
      <c r="V7" s="63">
        <v>0</v>
      </c>
      <c r="W7" s="63">
        <v>35747.02999999997</v>
      </c>
      <c r="X7" s="63">
        <v>0</v>
      </c>
      <c r="Y7" s="63">
        <v>0</v>
      </c>
      <c r="Z7" s="63">
        <v>35806.599999999977</v>
      </c>
      <c r="AA7" s="63">
        <v>0</v>
      </c>
      <c r="AB7" s="63">
        <v>0</v>
      </c>
      <c r="AC7" s="63">
        <v>35806.599999999977</v>
      </c>
      <c r="AD7" s="63">
        <v>0</v>
      </c>
      <c r="AE7" s="63">
        <v>0</v>
      </c>
      <c r="AF7" s="63">
        <v>1185.3399999999999</v>
      </c>
      <c r="AG7" s="63">
        <v>0</v>
      </c>
      <c r="AH7" s="63">
        <v>0</v>
      </c>
      <c r="AI7" s="63">
        <v>0</v>
      </c>
      <c r="AJ7" s="63">
        <v>0</v>
      </c>
      <c r="AK7" s="63">
        <v>348943.48999999982</v>
      </c>
    </row>
    <row r="8" spans="1:37" ht="15.75" customHeight="1">
      <c r="A8" s="68">
        <v>70</v>
      </c>
      <c r="B8" s="69" t="s">
        <v>35</v>
      </c>
      <c r="C8" s="63">
        <v>221875.87000000046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255237.67000000042</v>
      </c>
      <c r="J8" s="63">
        <v>0</v>
      </c>
      <c r="K8" s="63">
        <v>249914.22000000041</v>
      </c>
      <c r="L8" s="63">
        <v>0</v>
      </c>
      <c r="M8" s="63">
        <v>0</v>
      </c>
      <c r="N8" s="63">
        <v>281521.75999999983</v>
      </c>
      <c r="O8" s="63">
        <v>0</v>
      </c>
      <c r="P8" s="63">
        <v>0</v>
      </c>
      <c r="Q8" s="63">
        <v>0</v>
      </c>
      <c r="R8" s="63">
        <v>268889.32000000012</v>
      </c>
      <c r="S8" s="63">
        <v>272729.04000000033</v>
      </c>
      <c r="T8" s="63">
        <v>258659.91000000035</v>
      </c>
      <c r="U8" s="63">
        <v>5599.82</v>
      </c>
      <c r="V8" s="63">
        <v>0</v>
      </c>
      <c r="W8" s="63">
        <v>266318.75000000017</v>
      </c>
      <c r="X8" s="63">
        <v>0</v>
      </c>
      <c r="Y8" s="63">
        <v>0</v>
      </c>
      <c r="Z8" s="63">
        <v>267430.0900000002</v>
      </c>
      <c r="AA8" s="63">
        <v>0</v>
      </c>
      <c r="AB8" s="63">
        <v>0</v>
      </c>
      <c r="AC8" s="63">
        <v>266920.4800000001</v>
      </c>
      <c r="AD8" s="63">
        <v>0</v>
      </c>
      <c r="AE8" s="63">
        <v>0</v>
      </c>
      <c r="AF8" s="63">
        <v>1596.4499999999998</v>
      </c>
      <c r="AG8" s="63">
        <v>0</v>
      </c>
      <c r="AH8" s="63">
        <v>0</v>
      </c>
      <c r="AI8" s="63">
        <v>0</v>
      </c>
      <c r="AJ8" s="63">
        <v>0</v>
      </c>
      <c r="AK8" s="63">
        <v>2616693.3800000027</v>
      </c>
    </row>
    <row r="9" spans="1:37" ht="15.75" customHeight="1">
      <c r="A9" s="68">
        <v>100</v>
      </c>
      <c r="B9" s="69" t="s">
        <v>36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</row>
    <row r="10" spans="1:37" ht="15.75" customHeight="1">
      <c r="A10" s="68">
        <v>110</v>
      </c>
      <c r="B10" s="69" t="s">
        <v>37</v>
      </c>
      <c r="C10" s="63">
        <v>6576.6999999999989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8221.07</v>
      </c>
      <c r="J10" s="63">
        <v>0</v>
      </c>
      <c r="K10" s="63">
        <v>6324.0800000000017</v>
      </c>
      <c r="L10" s="63">
        <v>0</v>
      </c>
      <c r="M10" s="63">
        <v>0</v>
      </c>
      <c r="N10" s="63">
        <v>6324.0800000000017</v>
      </c>
      <c r="O10" s="63">
        <v>0</v>
      </c>
      <c r="P10" s="63">
        <v>0</v>
      </c>
      <c r="Q10" s="63">
        <v>0</v>
      </c>
      <c r="R10" s="63">
        <v>6324.0800000000017</v>
      </c>
      <c r="S10" s="63">
        <v>5818.0599999999995</v>
      </c>
      <c r="T10" s="63">
        <v>5818.0599999999995</v>
      </c>
      <c r="U10" s="63">
        <v>0</v>
      </c>
      <c r="V10" s="63">
        <v>0</v>
      </c>
      <c r="W10" s="63">
        <v>5818.0600000000013</v>
      </c>
      <c r="X10" s="63">
        <v>0</v>
      </c>
      <c r="Y10" s="63">
        <v>0</v>
      </c>
      <c r="Z10" s="63">
        <v>5818.0599999999995</v>
      </c>
      <c r="AA10" s="63">
        <v>0</v>
      </c>
      <c r="AB10" s="63">
        <v>0</v>
      </c>
      <c r="AC10" s="63">
        <v>5818.0599999999995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62860.31</v>
      </c>
    </row>
    <row r="11" spans="1:37" ht="15.75" customHeight="1">
      <c r="A11" s="68">
        <v>120</v>
      </c>
      <c r="B11" s="69" t="s">
        <v>38</v>
      </c>
      <c r="C11" s="63">
        <v>71851.289999999848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93587.409999999785</v>
      </c>
      <c r="J11" s="63">
        <v>0</v>
      </c>
      <c r="K11" s="63">
        <v>88126.13999999981</v>
      </c>
      <c r="L11" s="63">
        <v>0</v>
      </c>
      <c r="M11" s="63">
        <v>0</v>
      </c>
      <c r="N11" s="63">
        <v>93267.529999999795</v>
      </c>
      <c r="O11" s="63">
        <v>0</v>
      </c>
      <c r="P11" s="63">
        <v>0</v>
      </c>
      <c r="Q11" s="63">
        <v>0</v>
      </c>
      <c r="R11" s="63">
        <v>89115.1599999998</v>
      </c>
      <c r="S11" s="63">
        <v>90431.389999999796</v>
      </c>
      <c r="T11" s="63">
        <v>88191.599999999802</v>
      </c>
      <c r="U11" s="63">
        <v>1581.67</v>
      </c>
      <c r="V11" s="63">
        <v>0</v>
      </c>
      <c r="W11" s="63">
        <v>91454.959999999788</v>
      </c>
      <c r="X11" s="63">
        <v>0</v>
      </c>
      <c r="Y11" s="63">
        <v>0</v>
      </c>
      <c r="Z11" s="63">
        <v>88853.379999999815</v>
      </c>
      <c r="AA11" s="63">
        <v>0</v>
      </c>
      <c r="AB11" s="63">
        <v>0</v>
      </c>
      <c r="AC11" s="63">
        <v>88260.709999999817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884721.23999999813</v>
      </c>
    </row>
    <row r="12" spans="1:37" ht="15.75" customHeight="1">
      <c r="A12" s="68">
        <v>123</v>
      </c>
      <c r="B12" s="69" t="s">
        <v>39</v>
      </c>
      <c r="C12" s="63">
        <v>41177.999999999978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53431.399999999936</v>
      </c>
      <c r="J12" s="63">
        <v>0</v>
      </c>
      <c r="K12" s="63">
        <v>52576.939999999944</v>
      </c>
      <c r="L12" s="63">
        <v>0</v>
      </c>
      <c r="M12" s="63">
        <v>0</v>
      </c>
      <c r="N12" s="63">
        <v>52411.509999999944</v>
      </c>
      <c r="O12" s="63">
        <v>0</v>
      </c>
      <c r="P12" s="63">
        <v>0</v>
      </c>
      <c r="Q12" s="63">
        <v>0</v>
      </c>
      <c r="R12" s="63">
        <v>53169.619999999937</v>
      </c>
      <c r="S12" s="63">
        <v>51984.279999999941</v>
      </c>
      <c r="T12" s="63">
        <v>51226.16999999994</v>
      </c>
      <c r="U12" s="63">
        <v>592.66999999999996</v>
      </c>
      <c r="V12" s="63">
        <v>0</v>
      </c>
      <c r="W12" s="63">
        <v>52380.619999999952</v>
      </c>
      <c r="X12" s="63">
        <v>0</v>
      </c>
      <c r="Y12" s="63">
        <v>0</v>
      </c>
      <c r="Z12" s="63">
        <v>49613.599999999948</v>
      </c>
      <c r="AA12" s="63">
        <v>0</v>
      </c>
      <c r="AB12" s="63">
        <v>0</v>
      </c>
      <c r="AC12" s="63">
        <v>50337.159999999945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508901.96999999939</v>
      </c>
    </row>
    <row r="13" spans="1:37" ht="15.75" customHeight="1">
      <c r="A13" s="70">
        <v>130</v>
      </c>
      <c r="B13" s="71" t="s">
        <v>40</v>
      </c>
      <c r="C13" s="63">
        <v>390814.95999999577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605194.0399999962</v>
      </c>
      <c r="J13" s="63">
        <v>0</v>
      </c>
      <c r="K13" s="63">
        <v>500138.72999999113</v>
      </c>
      <c r="L13" s="63">
        <v>0</v>
      </c>
      <c r="M13" s="63">
        <v>0</v>
      </c>
      <c r="N13" s="63">
        <v>519347.54999999009</v>
      </c>
      <c r="O13" s="63">
        <v>0</v>
      </c>
      <c r="P13" s="63">
        <v>0</v>
      </c>
      <c r="Q13" s="63">
        <v>0</v>
      </c>
      <c r="R13" s="63">
        <v>624639.93999999773</v>
      </c>
      <c r="S13" s="63">
        <v>758152.90000000829</v>
      </c>
      <c r="T13" s="63">
        <v>684400.48000000243</v>
      </c>
      <c r="U13" s="63">
        <v>21343.050000000025</v>
      </c>
      <c r="V13" s="63">
        <v>0</v>
      </c>
      <c r="W13" s="63">
        <v>760998.78000000888</v>
      </c>
      <c r="X13" s="63">
        <v>0</v>
      </c>
      <c r="Y13" s="63">
        <v>0</v>
      </c>
      <c r="Z13" s="63">
        <v>706692.16000000422</v>
      </c>
      <c r="AA13" s="63">
        <v>0</v>
      </c>
      <c r="AB13" s="63">
        <v>0</v>
      </c>
      <c r="AC13" s="63">
        <v>697680.59000000346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12331.540000000008</v>
      </c>
      <c r="AK13" s="63">
        <v>6281734.7199999979</v>
      </c>
    </row>
    <row r="14" spans="1:37" ht="15.75" customHeight="1">
      <c r="A14" s="68">
        <v>140</v>
      </c>
      <c r="B14" s="69" t="s">
        <v>41</v>
      </c>
      <c r="C14" s="63">
        <v>133703.99999999968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154113.69</v>
      </c>
      <c r="J14" s="63">
        <v>0</v>
      </c>
      <c r="K14" s="63">
        <v>149882.58999999997</v>
      </c>
      <c r="L14" s="63">
        <v>0</v>
      </c>
      <c r="M14" s="63">
        <v>0</v>
      </c>
      <c r="N14" s="63">
        <v>149330.37</v>
      </c>
      <c r="O14" s="63">
        <v>0</v>
      </c>
      <c r="P14" s="63">
        <v>0</v>
      </c>
      <c r="Q14" s="63">
        <v>0</v>
      </c>
      <c r="R14" s="63">
        <v>148829.69999999995</v>
      </c>
      <c r="S14" s="63">
        <v>151187.09999999998</v>
      </c>
      <c r="T14" s="63">
        <v>150238.51999999993</v>
      </c>
      <c r="U14" s="63">
        <v>1594.18</v>
      </c>
      <c r="V14" s="63">
        <v>0</v>
      </c>
      <c r="W14" s="63">
        <v>150370.18000000002</v>
      </c>
      <c r="X14" s="63">
        <v>0</v>
      </c>
      <c r="Y14" s="63">
        <v>0</v>
      </c>
      <c r="Z14" s="63">
        <v>148354.6399999999</v>
      </c>
      <c r="AA14" s="63">
        <v>0</v>
      </c>
      <c r="AB14" s="63">
        <v>0</v>
      </c>
      <c r="AC14" s="63">
        <v>147761.96999999994</v>
      </c>
      <c r="AD14" s="63">
        <v>0</v>
      </c>
      <c r="AE14" s="63">
        <v>0</v>
      </c>
      <c r="AF14" s="63">
        <v>1422.8700000000001</v>
      </c>
      <c r="AG14" s="63">
        <v>0</v>
      </c>
      <c r="AH14" s="63">
        <v>0</v>
      </c>
      <c r="AI14" s="63">
        <v>0</v>
      </c>
      <c r="AJ14" s="63">
        <v>0</v>
      </c>
      <c r="AK14" s="63">
        <v>1486789.8099999996</v>
      </c>
    </row>
    <row r="15" spans="1:37" ht="15.75" customHeight="1">
      <c r="A15" s="68">
        <v>170</v>
      </c>
      <c r="B15" s="69" t="s">
        <v>42</v>
      </c>
      <c r="C15" s="63">
        <v>5691.4800000000005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9011.510000000002</v>
      </c>
      <c r="J15" s="63">
        <v>0</v>
      </c>
      <c r="K15" s="63">
        <v>7588.64</v>
      </c>
      <c r="L15" s="63">
        <v>0</v>
      </c>
      <c r="M15" s="63">
        <v>0</v>
      </c>
      <c r="N15" s="63">
        <v>7588.64</v>
      </c>
      <c r="O15" s="63">
        <v>0</v>
      </c>
      <c r="P15" s="63">
        <v>0</v>
      </c>
      <c r="Q15" s="63">
        <v>0</v>
      </c>
      <c r="R15" s="63">
        <v>7114.35</v>
      </c>
      <c r="S15" s="63">
        <v>7114.35</v>
      </c>
      <c r="T15" s="63">
        <v>7114.35</v>
      </c>
      <c r="U15" s="63">
        <v>0</v>
      </c>
      <c r="V15" s="63">
        <v>0</v>
      </c>
      <c r="W15" s="63">
        <v>6640.06</v>
      </c>
      <c r="X15" s="63">
        <v>0</v>
      </c>
      <c r="Y15" s="63">
        <v>0</v>
      </c>
      <c r="Z15" s="63">
        <v>6640.06</v>
      </c>
      <c r="AA15" s="63">
        <v>0</v>
      </c>
      <c r="AB15" s="63">
        <v>0</v>
      </c>
      <c r="AC15" s="63">
        <v>6640.06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71143.5</v>
      </c>
    </row>
    <row r="16" spans="1:37" ht="15.75" customHeight="1">
      <c r="A16" s="68">
        <v>180</v>
      </c>
      <c r="B16" s="69" t="s">
        <v>43</v>
      </c>
      <c r="C16" s="63">
        <v>564252.20999999973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891879.35000000778</v>
      </c>
      <c r="J16" s="63">
        <v>0</v>
      </c>
      <c r="K16" s="63">
        <v>795313.80000000552</v>
      </c>
      <c r="L16" s="63">
        <v>0</v>
      </c>
      <c r="M16" s="63">
        <v>0</v>
      </c>
      <c r="N16" s="63">
        <v>771372.5800000052</v>
      </c>
      <c r="O16" s="63">
        <v>0</v>
      </c>
      <c r="P16" s="63">
        <v>0</v>
      </c>
      <c r="Q16" s="63">
        <v>0</v>
      </c>
      <c r="R16" s="63">
        <v>821406.1600000062</v>
      </c>
      <c r="S16" s="63">
        <v>811234.42000000668</v>
      </c>
      <c r="T16" s="63">
        <v>810152.68000000727</v>
      </c>
      <c r="U16" s="63">
        <v>26512.029999999984</v>
      </c>
      <c r="V16" s="63">
        <v>0</v>
      </c>
      <c r="W16" s="63">
        <v>809567.37000000465</v>
      </c>
      <c r="X16" s="63">
        <v>0</v>
      </c>
      <c r="Y16" s="63">
        <v>0</v>
      </c>
      <c r="Z16" s="63">
        <v>804495.08000000694</v>
      </c>
      <c r="AA16" s="63">
        <v>0</v>
      </c>
      <c r="AB16" s="63">
        <v>0</v>
      </c>
      <c r="AC16" s="63">
        <v>815466.81000000564</v>
      </c>
      <c r="AD16" s="63">
        <v>0</v>
      </c>
      <c r="AE16" s="63">
        <v>0</v>
      </c>
      <c r="AF16" s="63">
        <v>14224.08</v>
      </c>
      <c r="AG16" s="63">
        <v>0</v>
      </c>
      <c r="AH16" s="63">
        <v>0</v>
      </c>
      <c r="AI16" s="63">
        <v>17547.640000000007</v>
      </c>
      <c r="AJ16" s="63">
        <v>0</v>
      </c>
      <c r="AK16" s="63">
        <v>7953424.2100000558</v>
      </c>
    </row>
    <row r="17" spans="1:37" ht="15.75" customHeight="1">
      <c r="A17" s="68">
        <v>190</v>
      </c>
      <c r="B17" s="69" t="s">
        <v>44</v>
      </c>
      <c r="C17" s="63">
        <v>0</v>
      </c>
      <c r="D17" s="63">
        <v>0</v>
      </c>
      <c r="E17" s="63">
        <v>0</v>
      </c>
      <c r="F17" s="63">
        <v>0</v>
      </c>
      <c r="G17" s="63">
        <v>3794.32</v>
      </c>
      <c r="H17" s="63">
        <v>0</v>
      </c>
      <c r="I17" s="63">
        <v>10434.380000000005</v>
      </c>
      <c r="J17" s="63">
        <v>0</v>
      </c>
      <c r="K17" s="63">
        <v>7588.64</v>
      </c>
      <c r="L17" s="63">
        <v>0</v>
      </c>
      <c r="M17" s="63">
        <v>0</v>
      </c>
      <c r="N17" s="63">
        <v>7588.64</v>
      </c>
      <c r="O17" s="63">
        <v>0</v>
      </c>
      <c r="P17" s="63">
        <v>0</v>
      </c>
      <c r="Q17" s="63">
        <v>0</v>
      </c>
      <c r="R17" s="63">
        <v>7114.35</v>
      </c>
      <c r="S17" s="63">
        <v>7114.35</v>
      </c>
      <c r="T17" s="63">
        <v>7114.35</v>
      </c>
      <c r="U17" s="63">
        <v>0</v>
      </c>
      <c r="V17" s="63">
        <v>0</v>
      </c>
      <c r="W17" s="63">
        <v>8300.08</v>
      </c>
      <c r="X17" s="63">
        <v>0</v>
      </c>
      <c r="Y17" s="63">
        <v>0</v>
      </c>
      <c r="Z17" s="63">
        <v>7588.64</v>
      </c>
      <c r="AA17" s="63">
        <v>0</v>
      </c>
      <c r="AB17" s="63">
        <v>0</v>
      </c>
      <c r="AC17" s="63">
        <v>7588.64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74226.39</v>
      </c>
    </row>
    <row r="18" spans="1:37" ht="15.75" customHeight="1">
      <c r="A18" s="68">
        <v>220</v>
      </c>
      <c r="B18" s="69" t="s">
        <v>45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</row>
    <row r="19" spans="1:37" ht="15.75" customHeight="1">
      <c r="A19" s="68">
        <v>230</v>
      </c>
      <c r="B19" s="69" t="s">
        <v>46</v>
      </c>
      <c r="C19" s="63">
        <v>5670.5399999999991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6930.659999999998</v>
      </c>
      <c r="J19" s="63">
        <v>0</v>
      </c>
      <c r="K19" s="63">
        <v>6300.5999999999985</v>
      </c>
      <c r="L19" s="63">
        <v>0</v>
      </c>
      <c r="M19" s="63">
        <v>0</v>
      </c>
      <c r="N19" s="63">
        <v>6300.5999999999985</v>
      </c>
      <c r="O19" s="63">
        <v>0</v>
      </c>
      <c r="P19" s="63">
        <v>0</v>
      </c>
      <c r="Q19" s="63">
        <v>0</v>
      </c>
      <c r="R19" s="63">
        <v>7434.869999999999</v>
      </c>
      <c r="S19" s="63">
        <v>6174.7499999999982</v>
      </c>
      <c r="T19" s="63">
        <v>6804.8099999999977</v>
      </c>
      <c r="U19" s="63">
        <v>0</v>
      </c>
      <c r="V19" s="63">
        <v>0</v>
      </c>
      <c r="W19" s="63">
        <v>6174.7499999999991</v>
      </c>
      <c r="X19" s="63">
        <v>0</v>
      </c>
      <c r="Y19" s="63">
        <v>0</v>
      </c>
      <c r="Z19" s="63">
        <v>6174.7499999999982</v>
      </c>
      <c r="AA19" s="63">
        <v>0</v>
      </c>
      <c r="AB19" s="63">
        <v>0</v>
      </c>
      <c r="AC19" s="63">
        <v>6174.7499999999982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64141.079999999987</v>
      </c>
    </row>
    <row r="20" spans="1:37" ht="15.75" customHeight="1">
      <c r="A20" s="68">
        <v>240</v>
      </c>
      <c r="B20" s="69" t="s">
        <v>47</v>
      </c>
      <c r="C20" s="63">
        <v>0</v>
      </c>
      <c r="D20" s="63">
        <v>0</v>
      </c>
      <c r="E20" s="63">
        <v>2520.2399999999998</v>
      </c>
      <c r="F20" s="63">
        <v>0</v>
      </c>
      <c r="G20" s="63">
        <v>0</v>
      </c>
      <c r="H20" s="63">
        <v>0</v>
      </c>
      <c r="I20" s="63">
        <v>5040.4799999999996</v>
      </c>
      <c r="J20" s="63">
        <v>0</v>
      </c>
      <c r="K20" s="63">
        <v>3780.3599999999997</v>
      </c>
      <c r="L20" s="63">
        <v>0</v>
      </c>
      <c r="M20" s="63">
        <v>0</v>
      </c>
      <c r="N20" s="63">
        <v>3780.3599999999997</v>
      </c>
      <c r="O20" s="63">
        <v>0</v>
      </c>
      <c r="P20" s="63">
        <v>0</v>
      </c>
      <c r="Q20" s="63">
        <v>0</v>
      </c>
      <c r="R20" s="63">
        <v>5040.4799999999996</v>
      </c>
      <c r="S20" s="63">
        <v>4410.42</v>
      </c>
      <c r="T20" s="63">
        <v>4410.42</v>
      </c>
      <c r="U20" s="63">
        <v>0</v>
      </c>
      <c r="V20" s="63">
        <v>0</v>
      </c>
      <c r="W20" s="63">
        <v>3780.3599999999997</v>
      </c>
      <c r="X20" s="63">
        <v>0</v>
      </c>
      <c r="Y20" s="63">
        <v>0</v>
      </c>
      <c r="Z20" s="63">
        <v>3780.3599999999997</v>
      </c>
      <c r="AA20" s="63">
        <v>0</v>
      </c>
      <c r="AB20" s="63">
        <v>0</v>
      </c>
      <c r="AC20" s="63">
        <v>3780.3599999999997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40323.839999999997</v>
      </c>
    </row>
    <row r="21" spans="1:37" ht="15.75" customHeight="1">
      <c r="A21" s="68">
        <v>250</v>
      </c>
      <c r="B21" s="69" t="s">
        <v>48</v>
      </c>
      <c r="C21" s="63">
        <v>8190.779999999997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9450.899999999996</v>
      </c>
      <c r="J21" s="63">
        <v>0</v>
      </c>
      <c r="K21" s="63">
        <v>13231.259999999993</v>
      </c>
      <c r="L21" s="63">
        <v>0</v>
      </c>
      <c r="M21" s="63">
        <v>0</v>
      </c>
      <c r="N21" s="63">
        <v>14176.349999999993</v>
      </c>
      <c r="O21" s="63">
        <v>0</v>
      </c>
      <c r="P21" s="63">
        <v>0</v>
      </c>
      <c r="Q21" s="63">
        <v>0</v>
      </c>
      <c r="R21" s="63">
        <v>13105.409999999993</v>
      </c>
      <c r="S21" s="63">
        <v>11971.139999999994</v>
      </c>
      <c r="T21" s="63">
        <v>11971.139999999994</v>
      </c>
      <c r="U21" s="63">
        <v>1449.3</v>
      </c>
      <c r="V21" s="63">
        <v>0</v>
      </c>
      <c r="W21" s="63">
        <v>15121.439999999991</v>
      </c>
      <c r="X21" s="63">
        <v>0</v>
      </c>
      <c r="Y21" s="63">
        <v>0</v>
      </c>
      <c r="Z21" s="63">
        <v>13861.319999999992</v>
      </c>
      <c r="AA21" s="63">
        <v>0</v>
      </c>
      <c r="AB21" s="63">
        <v>0</v>
      </c>
      <c r="AC21" s="63">
        <v>13861.319999999992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126390.35999999994</v>
      </c>
    </row>
    <row r="22" spans="1:37" ht="15.75" customHeight="1">
      <c r="A22" s="68">
        <v>260</v>
      </c>
      <c r="B22" s="69" t="s">
        <v>49</v>
      </c>
      <c r="C22" s="63">
        <v>630.05999999999995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630.05999999999995</v>
      </c>
      <c r="J22" s="63">
        <v>0</v>
      </c>
      <c r="K22" s="63">
        <v>630.05999999999995</v>
      </c>
      <c r="L22" s="63">
        <v>0</v>
      </c>
      <c r="M22" s="63">
        <v>0</v>
      </c>
      <c r="N22" s="63">
        <v>630.05999999999995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2520.2399999999998</v>
      </c>
    </row>
    <row r="23" spans="1:37" ht="15.75" customHeight="1">
      <c r="A23" s="68">
        <v>270</v>
      </c>
      <c r="B23" s="69" t="s">
        <v>50</v>
      </c>
      <c r="C23" s="63">
        <v>630.05999999999995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1890.1799999999998</v>
      </c>
      <c r="J23" s="63">
        <v>0</v>
      </c>
      <c r="K23" s="63">
        <v>1260.1199999999999</v>
      </c>
      <c r="L23" s="63">
        <v>0</v>
      </c>
      <c r="M23" s="63">
        <v>0</v>
      </c>
      <c r="N23" s="63">
        <v>1890.1799999999998</v>
      </c>
      <c r="O23" s="63">
        <v>0</v>
      </c>
      <c r="P23" s="63">
        <v>0</v>
      </c>
      <c r="Q23" s="63">
        <v>0</v>
      </c>
      <c r="R23" s="63">
        <v>1890.1799999999998</v>
      </c>
      <c r="S23" s="63">
        <v>1260.1199999999999</v>
      </c>
      <c r="T23" s="63">
        <v>1260.1199999999999</v>
      </c>
      <c r="U23" s="63">
        <v>630.05999999999995</v>
      </c>
      <c r="V23" s="63">
        <v>0</v>
      </c>
      <c r="W23" s="63">
        <v>1260.1199999999999</v>
      </c>
      <c r="X23" s="63">
        <v>0</v>
      </c>
      <c r="Y23" s="63">
        <v>0</v>
      </c>
      <c r="Z23" s="63">
        <v>1260.1199999999999</v>
      </c>
      <c r="AA23" s="63">
        <v>0</v>
      </c>
      <c r="AB23" s="63">
        <v>0</v>
      </c>
      <c r="AC23" s="63">
        <v>1260.1199999999999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14491.379999999997</v>
      </c>
    </row>
    <row r="24" spans="1:37" ht="15.75" customHeight="1">
      <c r="A24" s="68">
        <v>290</v>
      </c>
      <c r="B24" s="69" t="s">
        <v>51</v>
      </c>
      <c r="C24" s="63">
        <v>11452.859999999997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19298.12</v>
      </c>
      <c r="J24" s="63">
        <v>0</v>
      </c>
      <c r="K24" s="63">
        <v>22732.960000000006</v>
      </c>
      <c r="L24" s="63">
        <v>0</v>
      </c>
      <c r="M24" s="63">
        <v>0</v>
      </c>
      <c r="N24" s="63">
        <v>20385.480000000007</v>
      </c>
      <c r="O24" s="63">
        <v>0</v>
      </c>
      <c r="P24" s="63">
        <v>0</v>
      </c>
      <c r="Q24" s="63">
        <v>0</v>
      </c>
      <c r="R24" s="63">
        <v>19470.88</v>
      </c>
      <c r="S24" s="63">
        <v>17519.719999999998</v>
      </c>
      <c r="T24" s="63">
        <v>14714.939999999995</v>
      </c>
      <c r="U24" s="63">
        <v>0</v>
      </c>
      <c r="V24" s="63">
        <v>0</v>
      </c>
      <c r="W24" s="63">
        <v>14714.939999999999</v>
      </c>
      <c r="X24" s="63">
        <v>0</v>
      </c>
      <c r="Y24" s="63">
        <v>0</v>
      </c>
      <c r="Z24" s="63">
        <v>14714.939999999999</v>
      </c>
      <c r="AA24" s="63">
        <v>0</v>
      </c>
      <c r="AB24" s="63">
        <v>0</v>
      </c>
      <c r="AC24" s="63">
        <v>14714.939999999997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169719.78000000003</v>
      </c>
    </row>
    <row r="25" spans="1:37" ht="15.75" customHeight="1">
      <c r="A25" s="68">
        <v>310</v>
      </c>
      <c r="B25" s="69" t="s">
        <v>52</v>
      </c>
      <c r="C25" s="63">
        <v>8018.0199999999968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7215.1999999999971</v>
      </c>
      <c r="J25" s="63">
        <v>0</v>
      </c>
      <c r="K25" s="63">
        <v>7215.1999999999989</v>
      </c>
      <c r="L25" s="63">
        <v>0</v>
      </c>
      <c r="M25" s="63">
        <v>0</v>
      </c>
      <c r="N25" s="63">
        <v>7215.1999999999989</v>
      </c>
      <c r="O25" s="63">
        <v>0</v>
      </c>
      <c r="P25" s="63">
        <v>0</v>
      </c>
      <c r="Q25" s="63">
        <v>0</v>
      </c>
      <c r="R25" s="63">
        <v>6757.9</v>
      </c>
      <c r="S25" s="63">
        <v>6757.9</v>
      </c>
      <c r="T25" s="63">
        <v>6127.8399999999983</v>
      </c>
      <c r="U25" s="63">
        <v>0</v>
      </c>
      <c r="V25" s="63">
        <v>630.05999999999995</v>
      </c>
      <c r="W25" s="63">
        <v>6127.8399999999983</v>
      </c>
      <c r="X25" s="63">
        <v>0</v>
      </c>
      <c r="Y25" s="63">
        <v>0</v>
      </c>
      <c r="Z25" s="63">
        <v>6127.8399999999983</v>
      </c>
      <c r="AA25" s="63">
        <v>0</v>
      </c>
      <c r="AB25" s="63">
        <v>0</v>
      </c>
      <c r="AC25" s="63">
        <v>6127.8399999999983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68320.839999999982</v>
      </c>
    </row>
    <row r="26" spans="1:37" ht="15.75" customHeight="1">
      <c r="A26" s="68">
        <v>470</v>
      </c>
      <c r="B26" s="69" t="s">
        <v>53</v>
      </c>
      <c r="C26" s="63">
        <v>458368.06999999337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554167.43999998947</v>
      </c>
      <c r="J26" s="63">
        <v>0</v>
      </c>
      <c r="K26" s="63">
        <v>508847.59999999095</v>
      </c>
      <c r="L26" s="63">
        <v>0</v>
      </c>
      <c r="M26" s="63">
        <v>0</v>
      </c>
      <c r="N26" s="63">
        <v>533070.27999999037</v>
      </c>
      <c r="O26" s="63">
        <v>0</v>
      </c>
      <c r="P26" s="63">
        <v>0</v>
      </c>
      <c r="Q26" s="63">
        <v>0</v>
      </c>
      <c r="R26" s="63">
        <v>499150.31999999116</v>
      </c>
      <c r="S26" s="63">
        <v>502782.35999999312</v>
      </c>
      <c r="T26" s="63">
        <v>496004.44999999087</v>
      </c>
      <c r="U26" s="63">
        <v>6527.76</v>
      </c>
      <c r="V26" s="63">
        <v>0</v>
      </c>
      <c r="W26" s="63">
        <v>494490.96999999246</v>
      </c>
      <c r="X26" s="63">
        <v>0</v>
      </c>
      <c r="Y26" s="63">
        <v>0</v>
      </c>
      <c r="Z26" s="63">
        <v>499999.06999999221</v>
      </c>
      <c r="AA26" s="63">
        <v>0</v>
      </c>
      <c r="AB26" s="63">
        <v>0</v>
      </c>
      <c r="AC26" s="63">
        <v>494793.89999999222</v>
      </c>
      <c r="AD26" s="63">
        <v>0</v>
      </c>
      <c r="AE26" s="63">
        <v>0</v>
      </c>
      <c r="AF26" s="63">
        <v>3570.8300000000008</v>
      </c>
      <c r="AG26" s="63">
        <v>0</v>
      </c>
      <c r="AH26" s="63">
        <v>0</v>
      </c>
      <c r="AI26" s="63">
        <v>0</v>
      </c>
      <c r="AJ26" s="63">
        <v>0</v>
      </c>
      <c r="AK26" s="63">
        <v>5051773.0499999151</v>
      </c>
    </row>
    <row r="27" spans="1:37" ht="15.75" customHeight="1">
      <c r="A27" s="68">
        <v>480</v>
      </c>
      <c r="B27" s="69" t="s">
        <v>54</v>
      </c>
      <c r="C27" s="63">
        <v>391292.4900000004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448892.20000000141</v>
      </c>
      <c r="J27" s="63">
        <v>0</v>
      </c>
      <c r="K27" s="63">
        <v>428457.9700000009</v>
      </c>
      <c r="L27" s="63">
        <v>0</v>
      </c>
      <c r="M27" s="63">
        <v>0</v>
      </c>
      <c r="N27" s="63">
        <v>451517.03000000125</v>
      </c>
      <c r="O27" s="63">
        <v>0</v>
      </c>
      <c r="P27" s="63">
        <v>0</v>
      </c>
      <c r="Q27" s="63">
        <v>1071.67</v>
      </c>
      <c r="R27" s="63">
        <v>418779.02000000124</v>
      </c>
      <c r="S27" s="63">
        <v>420896.80000000144</v>
      </c>
      <c r="T27" s="63">
        <v>419763.32000000105</v>
      </c>
      <c r="U27" s="63">
        <v>11081.020000000002</v>
      </c>
      <c r="V27" s="63">
        <v>0</v>
      </c>
      <c r="W27" s="63">
        <v>434828.52000000142</v>
      </c>
      <c r="X27" s="63">
        <v>0</v>
      </c>
      <c r="Y27" s="63">
        <v>0</v>
      </c>
      <c r="Z27" s="63">
        <v>436013.11000000156</v>
      </c>
      <c r="AA27" s="63">
        <v>0</v>
      </c>
      <c r="AB27" s="63">
        <v>0</v>
      </c>
      <c r="AC27" s="63">
        <v>427541.99000000156</v>
      </c>
      <c r="AD27" s="63">
        <v>0</v>
      </c>
      <c r="AE27" s="63">
        <v>0</v>
      </c>
      <c r="AF27" s="63">
        <v>3681.6</v>
      </c>
      <c r="AG27" s="63">
        <v>0</v>
      </c>
      <c r="AH27" s="63">
        <v>0</v>
      </c>
      <c r="AI27" s="63">
        <v>11690.310000000001</v>
      </c>
      <c r="AJ27" s="63">
        <v>0</v>
      </c>
      <c r="AK27" s="63">
        <v>4305507.050000011</v>
      </c>
    </row>
    <row r="28" spans="1:37" ht="15.75" customHeight="1">
      <c r="A28" s="68">
        <v>490</v>
      </c>
      <c r="B28" s="69" t="s">
        <v>55</v>
      </c>
      <c r="C28" s="63">
        <v>26965.919999999991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32095.179999999993</v>
      </c>
      <c r="J28" s="63">
        <v>0</v>
      </c>
      <c r="K28" s="63">
        <v>29229.639999999992</v>
      </c>
      <c r="L28" s="63">
        <v>0</v>
      </c>
      <c r="M28" s="63">
        <v>0</v>
      </c>
      <c r="N28" s="63">
        <v>28771.37999999999</v>
      </c>
      <c r="O28" s="63">
        <v>0</v>
      </c>
      <c r="P28" s="63">
        <v>0</v>
      </c>
      <c r="Q28" s="63">
        <v>0</v>
      </c>
      <c r="R28" s="63">
        <v>28771.37999999999</v>
      </c>
      <c r="S28" s="63">
        <v>28169.559999999994</v>
      </c>
      <c r="T28" s="63">
        <v>31493.359999999993</v>
      </c>
      <c r="U28" s="63">
        <v>0</v>
      </c>
      <c r="V28" s="63">
        <v>0</v>
      </c>
      <c r="W28" s="63">
        <v>29831.459999999992</v>
      </c>
      <c r="X28" s="63">
        <v>0</v>
      </c>
      <c r="Y28" s="63">
        <v>0</v>
      </c>
      <c r="Z28" s="63">
        <v>29831.459999999992</v>
      </c>
      <c r="AA28" s="63">
        <v>0</v>
      </c>
      <c r="AB28" s="63">
        <v>0</v>
      </c>
      <c r="AC28" s="63">
        <v>29831.46</v>
      </c>
      <c r="AD28" s="63">
        <v>0</v>
      </c>
      <c r="AE28" s="63">
        <v>0</v>
      </c>
      <c r="AF28" s="63">
        <v>0</v>
      </c>
      <c r="AG28" s="63">
        <v>0</v>
      </c>
      <c r="AH28" s="63">
        <v>0</v>
      </c>
      <c r="AI28" s="63">
        <v>0</v>
      </c>
      <c r="AJ28" s="63">
        <v>0</v>
      </c>
      <c r="AK28" s="63">
        <v>294990.79999999993</v>
      </c>
    </row>
    <row r="29" spans="1:37" ht="15.75" customHeight="1">
      <c r="A29" s="68">
        <v>500</v>
      </c>
      <c r="B29" s="69" t="s">
        <v>56</v>
      </c>
      <c r="C29" s="63">
        <v>10689.199999999997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29947.439999999991</v>
      </c>
      <c r="J29" s="63">
        <v>0</v>
      </c>
      <c r="K29" s="63">
        <v>25403.379999999997</v>
      </c>
      <c r="L29" s="63">
        <v>0</v>
      </c>
      <c r="M29" s="63">
        <v>0</v>
      </c>
      <c r="N29" s="63">
        <v>24271.519999999997</v>
      </c>
      <c r="O29" s="63">
        <v>0</v>
      </c>
      <c r="P29" s="63">
        <v>0</v>
      </c>
      <c r="Q29" s="63">
        <v>0</v>
      </c>
      <c r="R29" s="63">
        <v>25475.159999999996</v>
      </c>
      <c r="S29" s="63">
        <v>24415.079999999994</v>
      </c>
      <c r="T29" s="63">
        <v>24415.079999999994</v>
      </c>
      <c r="U29" s="63">
        <v>0</v>
      </c>
      <c r="V29" s="63">
        <v>0</v>
      </c>
      <c r="W29" s="63">
        <v>23956.82</v>
      </c>
      <c r="X29" s="63">
        <v>0</v>
      </c>
      <c r="Y29" s="63">
        <v>0</v>
      </c>
      <c r="Z29" s="63">
        <v>23354.999999999993</v>
      </c>
      <c r="AA29" s="63">
        <v>0</v>
      </c>
      <c r="AB29" s="63">
        <v>0</v>
      </c>
      <c r="AC29" s="63">
        <v>23355</v>
      </c>
      <c r="AD29" s="63">
        <v>0</v>
      </c>
      <c r="AE29" s="63">
        <v>0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235283.67999999996</v>
      </c>
    </row>
    <row r="30" spans="1:37" ht="15.75" customHeight="1">
      <c r="A30" s="68">
        <v>510</v>
      </c>
      <c r="B30" s="69" t="s">
        <v>57</v>
      </c>
      <c r="C30" s="63">
        <v>2875.4300000000003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2875.4300000000003</v>
      </c>
      <c r="J30" s="63">
        <v>0</v>
      </c>
      <c r="K30" s="63">
        <v>5601.35</v>
      </c>
      <c r="L30" s="63">
        <v>0</v>
      </c>
      <c r="M30" s="63">
        <v>0</v>
      </c>
      <c r="N30" s="63">
        <v>4692.71</v>
      </c>
      <c r="O30" s="63">
        <v>0</v>
      </c>
      <c r="P30" s="63">
        <v>0</v>
      </c>
      <c r="Q30" s="63">
        <v>0</v>
      </c>
      <c r="R30" s="63">
        <v>4692.71</v>
      </c>
      <c r="S30" s="63">
        <v>6809.010000000002</v>
      </c>
      <c r="T30" s="63">
        <v>5750.8600000000006</v>
      </c>
      <c r="U30" s="63">
        <v>0</v>
      </c>
      <c r="V30" s="63">
        <v>7407.0499999999993</v>
      </c>
      <c r="W30" s="63">
        <v>5750.8600000000006</v>
      </c>
      <c r="X30" s="63">
        <v>0</v>
      </c>
      <c r="Y30" s="63">
        <v>0</v>
      </c>
      <c r="Z30" s="63">
        <v>5750.8600000000006</v>
      </c>
      <c r="AA30" s="63">
        <v>0</v>
      </c>
      <c r="AB30" s="63">
        <v>0</v>
      </c>
      <c r="AC30" s="63">
        <v>5750.8600000000015</v>
      </c>
      <c r="AD30" s="63">
        <v>0</v>
      </c>
      <c r="AE30" s="63">
        <v>0</v>
      </c>
      <c r="AF30" s="63">
        <v>0</v>
      </c>
      <c r="AG30" s="63">
        <v>0</v>
      </c>
      <c r="AH30" s="63">
        <v>0</v>
      </c>
      <c r="AI30" s="63">
        <v>0</v>
      </c>
      <c r="AJ30" s="63">
        <v>-2116.3000000000002</v>
      </c>
      <c r="AK30" s="63">
        <v>55840.83</v>
      </c>
    </row>
    <row r="31" spans="1:37" ht="15.75" customHeight="1">
      <c r="A31" s="68">
        <v>520</v>
      </c>
      <c r="B31" s="69" t="s">
        <v>58</v>
      </c>
      <c r="C31" s="63">
        <v>1817.28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4240.3200000000006</v>
      </c>
      <c r="J31" s="63">
        <v>0</v>
      </c>
      <c r="K31" s="63">
        <v>3028.8</v>
      </c>
      <c r="L31" s="63">
        <v>0</v>
      </c>
      <c r="M31" s="63">
        <v>0</v>
      </c>
      <c r="N31" s="63">
        <v>3028.8</v>
      </c>
      <c r="O31" s="63">
        <v>0</v>
      </c>
      <c r="P31" s="63">
        <v>0</v>
      </c>
      <c r="Q31" s="63">
        <v>0</v>
      </c>
      <c r="R31" s="63">
        <v>2423.85</v>
      </c>
      <c r="S31" s="63">
        <v>2423.85</v>
      </c>
      <c r="T31" s="63">
        <v>2423.85</v>
      </c>
      <c r="U31" s="63">
        <v>0</v>
      </c>
      <c r="V31" s="63">
        <v>0</v>
      </c>
      <c r="W31" s="63">
        <v>2423.85</v>
      </c>
      <c r="X31" s="63">
        <v>0</v>
      </c>
      <c r="Y31" s="63">
        <v>0</v>
      </c>
      <c r="Z31" s="63">
        <v>2423.85</v>
      </c>
      <c r="AA31" s="63">
        <v>0</v>
      </c>
      <c r="AB31" s="63">
        <v>0</v>
      </c>
      <c r="AC31" s="63">
        <v>2423.85</v>
      </c>
      <c r="AD31" s="63">
        <v>0</v>
      </c>
      <c r="AE31" s="63">
        <v>0</v>
      </c>
      <c r="AF31" s="63">
        <v>0</v>
      </c>
      <c r="AG31" s="63">
        <v>0</v>
      </c>
      <c r="AH31" s="63">
        <v>0</v>
      </c>
      <c r="AI31" s="63">
        <v>0</v>
      </c>
      <c r="AJ31" s="63">
        <v>0</v>
      </c>
      <c r="AK31" s="63">
        <v>26658.299999999996</v>
      </c>
    </row>
    <row r="32" spans="1:37" ht="15.75" customHeight="1">
      <c r="A32" s="68">
        <v>540</v>
      </c>
      <c r="B32" s="69" t="s">
        <v>59</v>
      </c>
      <c r="C32" s="63">
        <v>15188.529999999993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22257.129999999986</v>
      </c>
      <c r="J32" s="63">
        <v>0</v>
      </c>
      <c r="K32" s="63">
        <v>20195.459999999988</v>
      </c>
      <c r="L32" s="63">
        <v>0</v>
      </c>
      <c r="M32" s="63">
        <v>0</v>
      </c>
      <c r="N32" s="63">
        <v>24758.699999999986</v>
      </c>
      <c r="O32" s="63">
        <v>0</v>
      </c>
      <c r="P32" s="63">
        <v>0</v>
      </c>
      <c r="Q32" s="63">
        <v>0</v>
      </c>
      <c r="R32" s="63">
        <v>21668.079999999987</v>
      </c>
      <c r="S32" s="63">
        <v>22592.639999999989</v>
      </c>
      <c r="T32" s="63">
        <v>21414.53999999999</v>
      </c>
      <c r="U32" s="63">
        <v>1640.37</v>
      </c>
      <c r="V32" s="63">
        <v>0</v>
      </c>
      <c r="W32" s="63">
        <v>22592.639999999985</v>
      </c>
      <c r="X32" s="63">
        <v>0</v>
      </c>
      <c r="Y32" s="63">
        <v>0</v>
      </c>
      <c r="Z32" s="63">
        <v>11400.689999999999</v>
      </c>
      <c r="AA32" s="63">
        <v>10602.899999999998</v>
      </c>
      <c r="AB32" s="63">
        <v>0</v>
      </c>
      <c r="AC32" s="63">
        <v>22003.589999999989</v>
      </c>
      <c r="AD32" s="63">
        <v>0</v>
      </c>
      <c r="AE32" s="63">
        <v>0</v>
      </c>
      <c r="AF32" s="63">
        <v>0</v>
      </c>
      <c r="AG32" s="63">
        <v>0</v>
      </c>
      <c r="AH32" s="63">
        <v>0</v>
      </c>
      <c r="AI32" s="63">
        <v>0</v>
      </c>
      <c r="AJ32" s="63">
        <v>0</v>
      </c>
      <c r="AK32" s="63">
        <v>216315.26999999987</v>
      </c>
    </row>
    <row r="33" spans="1:37" ht="15.75" customHeight="1">
      <c r="A33" s="68">
        <v>550</v>
      </c>
      <c r="B33" s="69" t="s">
        <v>60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0</v>
      </c>
      <c r="AB33" s="63">
        <v>0</v>
      </c>
      <c r="AC33" s="63">
        <v>0</v>
      </c>
      <c r="AD33" s="63">
        <v>0</v>
      </c>
      <c r="AE33" s="63">
        <v>0</v>
      </c>
      <c r="AF33" s="63">
        <v>0</v>
      </c>
      <c r="AG33" s="63">
        <v>0</v>
      </c>
      <c r="AH33" s="63">
        <v>0</v>
      </c>
      <c r="AI33" s="63">
        <v>0</v>
      </c>
      <c r="AJ33" s="63">
        <v>0</v>
      </c>
      <c r="AK33" s="63">
        <v>0</v>
      </c>
    </row>
    <row r="34" spans="1:37" ht="15.75" customHeight="1">
      <c r="A34" s="68">
        <v>560</v>
      </c>
      <c r="B34" s="69" t="s">
        <v>61</v>
      </c>
      <c r="C34" s="63">
        <v>5691.75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7588.74</v>
      </c>
      <c r="J34" s="63">
        <v>0</v>
      </c>
      <c r="K34" s="63">
        <v>8284.61</v>
      </c>
      <c r="L34" s="63">
        <v>0</v>
      </c>
      <c r="M34" s="63">
        <v>0</v>
      </c>
      <c r="N34" s="63">
        <v>8600.7800000000007</v>
      </c>
      <c r="O34" s="63">
        <v>0</v>
      </c>
      <c r="P34" s="63">
        <v>0</v>
      </c>
      <c r="Q34" s="63">
        <v>0</v>
      </c>
      <c r="R34" s="63">
        <v>8600.7800000000007</v>
      </c>
      <c r="S34" s="63">
        <v>8600.7800000000007</v>
      </c>
      <c r="T34" s="63">
        <v>8600.7800000000007</v>
      </c>
      <c r="U34" s="63">
        <v>632.33000000000004</v>
      </c>
      <c r="V34" s="63">
        <v>0</v>
      </c>
      <c r="W34" s="63">
        <v>8600.7800000000007</v>
      </c>
      <c r="X34" s="63">
        <v>0</v>
      </c>
      <c r="Y34" s="63">
        <v>0</v>
      </c>
      <c r="Z34" s="63">
        <v>7968.4500000000007</v>
      </c>
      <c r="AA34" s="63">
        <v>0</v>
      </c>
      <c r="AB34" s="63">
        <v>0</v>
      </c>
      <c r="AC34" s="63">
        <v>7968.4500000000025</v>
      </c>
      <c r="AD34" s="63">
        <v>0</v>
      </c>
      <c r="AE34" s="63">
        <v>0</v>
      </c>
      <c r="AF34" s="63">
        <v>0</v>
      </c>
      <c r="AG34" s="63">
        <v>0</v>
      </c>
      <c r="AH34" s="63">
        <v>0</v>
      </c>
      <c r="AI34" s="63">
        <v>0</v>
      </c>
      <c r="AJ34" s="63">
        <v>0</v>
      </c>
      <c r="AK34" s="63">
        <v>81138.23</v>
      </c>
    </row>
    <row r="35" spans="1:37" ht="15.75" customHeight="1">
      <c r="A35" s="68">
        <v>580</v>
      </c>
      <c r="B35" s="69" t="s">
        <v>62</v>
      </c>
      <c r="C35" s="63">
        <v>1896.9900000000002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11292.23</v>
      </c>
      <c r="J35" s="63">
        <v>0</v>
      </c>
      <c r="K35" s="63">
        <v>6594.6100000000006</v>
      </c>
      <c r="L35" s="63">
        <v>0</v>
      </c>
      <c r="M35" s="63">
        <v>0</v>
      </c>
      <c r="N35" s="63">
        <v>8491.6</v>
      </c>
      <c r="O35" s="63">
        <v>0</v>
      </c>
      <c r="P35" s="63">
        <v>0</v>
      </c>
      <c r="Q35" s="63">
        <v>0</v>
      </c>
      <c r="R35" s="63">
        <v>8365.2899999999991</v>
      </c>
      <c r="S35" s="63">
        <v>7226.9400000000005</v>
      </c>
      <c r="T35" s="63">
        <v>6142.7900000000009</v>
      </c>
      <c r="U35" s="63">
        <v>1770.6799999999998</v>
      </c>
      <c r="V35" s="63">
        <v>0</v>
      </c>
      <c r="W35" s="63">
        <v>7091.29</v>
      </c>
      <c r="X35" s="63">
        <v>0</v>
      </c>
      <c r="Y35" s="63">
        <v>0</v>
      </c>
      <c r="Z35" s="63">
        <v>8311.09</v>
      </c>
      <c r="AA35" s="63">
        <v>0</v>
      </c>
      <c r="AB35" s="63">
        <v>0</v>
      </c>
      <c r="AC35" s="63">
        <v>7226.9400000000005</v>
      </c>
      <c r="AD35" s="63">
        <v>0</v>
      </c>
      <c r="AE35" s="63">
        <v>0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74410.450000000012</v>
      </c>
    </row>
    <row r="36" spans="1:37" ht="15.75" customHeight="1">
      <c r="A36" s="68">
        <v>640</v>
      </c>
      <c r="B36" s="69" t="s">
        <v>63</v>
      </c>
      <c r="C36" s="63">
        <v>14726.279999999997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17346.399999999998</v>
      </c>
      <c r="J36" s="63">
        <v>0</v>
      </c>
      <c r="K36" s="63">
        <v>18430.55</v>
      </c>
      <c r="L36" s="63">
        <v>0</v>
      </c>
      <c r="M36" s="63">
        <v>0</v>
      </c>
      <c r="N36" s="63">
        <v>18430.55</v>
      </c>
      <c r="O36" s="63">
        <v>0</v>
      </c>
      <c r="P36" s="63">
        <v>0</v>
      </c>
      <c r="Q36" s="63">
        <v>0</v>
      </c>
      <c r="R36" s="63">
        <v>18430.55</v>
      </c>
      <c r="S36" s="63">
        <v>16262.249999999996</v>
      </c>
      <c r="T36" s="63">
        <v>14093.949999999997</v>
      </c>
      <c r="U36" s="63">
        <v>0</v>
      </c>
      <c r="V36" s="63">
        <v>0</v>
      </c>
      <c r="W36" s="63">
        <v>14093.949999999997</v>
      </c>
      <c r="X36" s="63">
        <v>0</v>
      </c>
      <c r="Y36" s="63">
        <v>0</v>
      </c>
      <c r="Z36" s="63">
        <v>14093.949999999997</v>
      </c>
      <c r="AA36" s="63">
        <v>0</v>
      </c>
      <c r="AB36" s="63">
        <v>0</v>
      </c>
      <c r="AC36" s="63">
        <v>14093.949999999997</v>
      </c>
      <c r="AD36" s="63">
        <v>0</v>
      </c>
      <c r="AE36" s="63">
        <v>0</v>
      </c>
      <c r="AF36" s="63">
        <v>0</v>
      </c>
      <c r="AG36" s="63">
        <v>0</v>
      </c>
      <c r="AH36" s="63">
        <v>0</v>
      </c>
      <c r="AI36" s="63">
        <v>0</v>
      </c>
      <c r="AJ36" s="63">
        <v>0</v>
      </c>
      <c r="AK36" s="63">
        <v>160002.38</v>
      </c>
    </row>
    <row r="37" spans="1:37" ht="15.75" customHeight="1">
      <c r="A37" s="68">
        <v>740</v>
      </c>
      <c r="B37" s="69" t="s">
        <v>64</v>
      </c>
      <c r="C37" s="63">
        <v>4697.62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29722.780000000017</v>
      </c>
      <c r="J37" s="63">
        <v>0</v>
      </c>
      <c r="K37" s="63">
        <v>18520.259999999998</v>
      </c>
      <c r="L37" s="63">
        <v>0</v>
      </c>
      <c r="M37" s="63">
        <v>0</v>
      </c>
      <c r="N37" s="63">
        <v>17436.109999999997</v>
      </c>
      <c r="O37" s="63">
        <v>0</v>
      </c>
      <c r="P37" s="63">
        <v>0</v>
      </c>
      <c r="Q37" s="63">
        <v>0</v>
      </c>
      <c r="R37" s="63">
        <v>19695.210000000003</v>
      </c>
      <c r="S37" s="63">
        <v>19062.88</v>
      </c>
      <c r="T37" s="63">
        <v>17978.73</v>
      </c>
      <c r="U37" s="63">
        <v>0</v>
      </c>
      <c r="V37" s="63">
        <v>0</v>
      </c>
      <c r="W37" s="63">
        <v>17978.73</v>
      </c>
      <c r="X37" s="63">
        <v>0</v>
      </c>
      <c r="Y37" s="63">
        <v>0</v>
      </c>
      <c r="Z37" s="63">
        <v>17978.73</v>
      </c>
      <c r="AA37" s="63">
        <v>0</v>
      </c>
      <c r="AB37" s="63">
        <v>0</v>
      </c>
      <c r="AC37" s="63">
        <v>17978.73</v>
      </c>
      <c r="AD37" s="63">
        <v>0</v>
      </c>
      <c r="AE37" s="63">
        <v>0</v>
      </c>
      <c r="AF37" s="63">
        <v>9757.3499999999985</v>
      </c>
      <c r="AG37" s="63">
        <v>0</v>
      </c>
      <c r="AH37" s="63">
        <v>0</v>
      </c>
      <c r="AI37" s="63">
        <v>0</v>
      </c>
      <c r="AJ37" s="63">
        <v>0</v>
      </c>
      <c r="AK37" s="63">
        <v>190807.13000000006</v>
      </c>
    </row>
    <row r="38" spans="1:37" ht="15.75" customHeight="1">
      <c r="A38" s="68">
        <v>770</v>
      </c>
      <c r="B38" s="69" t="s">
        <v>65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63">
        <v>0</v>
      </c>
      <c r="AF38" s="63">
        <v>0</v>
      </c>
      <c r="AG38" s="63">
        <v>0</v>
      </c>
      <c r="AH38" s="63">
        <v>0</v>
      </c>
      <c r="AI38" s="63">
        <v>0</v>
      </c>
      <c r="AJ38" s="63">
        <v>0</v>
      </c>
      <c r="AK38" s="63">
        <v>0</v>
      </c>
    </row>
    <row r="39" spans="1:37" ht="15.75" customHeight="1">
      <c r="A39" s="68">
        <v>860</v>
      </c>
      <c r="B39" s="69" t="s">
        <v>66</v>
      </c>
      <c r="C39" s="63">
        <v>8876.8499999999985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11599.380000000005</v>
      </c>
      <c r="J39" s="63">
        <v>0</v>
      </c>
      <c r="K39" s="63">
        <v>9942.2200000000012</v>
      </c>
      <c r="L39" s="63">
        <v>0</v>
      </c>
      <c r="M39" s="63">
        <v>0</v>
      </c>
      <c r="N39" s="63">
        <v>9942.2200000000012</v>
      </c>
      <c r="O39" s="63">
        <v>0</v>
      </c>
      <c r="P39" s="63">
        <v>0</v>
      </c>
      <c r="Q39" s="63">
        <v>0</v>
      </c>
      <c r="R39" s="63">
        <v>8758.64</v>
      </c>
      <c r="S39" s="63">
        <v>8758.64</v>
      </c>
      <c r="T39" s="63">
        <v>8876.8499999999985</v>
      </c>
      <c r="U39" s="63">
        <v>0</v>
      </c>
      <c r="V39" s="63">
        <v>0</v>
      </c>
      <c r="W39" s="63">
        <v>8876.8499999999985</v>
      </c>
      <c r="X39" s="63">
        <v>0</v>
      </c>
      <c r="Y39" s="63">
        <v>0</v>
      </c>
      <c r="Z39" s="63">
        <v>8876.8499999999985</v>
      </c>
      <c r="AA39" s="63">
        <v>0</v>
      </c>
      <c r="AB39" s="63">
        <v>0</v>
      </c>
      <c r="AC39" s="63">
        <v>8876.8499999999985</v>
      </c>
      <c r="AD39" s="63">
        <v>0</v>
      </c>
      <c r="AE39" s="63">
        <v>0</v>
      </c>
      <c r="AF39" s="63">
        <v>0</v>
      </c>
      <c r="AG39" s="63">
        <v>0</v>
      </c>
      <c r="AH39" s="63">
        <v>0</v>
      </c>
      <c r="AI39" s="63">
        <v>0</v>
      </c>
      <c r="AJ39" s="63">
        <v>0</v>
      </c>
      <c r="AK39" s="63">
        <v>93385.35</v>
      </c>
    </row>
    <row r="40" spans="1:37" ht="15.75" customHeight="1">
      <c r="A40" s="68">
        <v>870</v>
      </c>
      <c r="B40" s="69" t="s">
        <v>67</v>
      </c>
      <c r="C40" s="63">
        <v>68173.659999999902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69234.749999999913</v>
      </c>
      <c r="J40" s="63">
        <v>14432.299999999994</v>
      </c>
      <c r="K40" s="63">
        <v>5529.4199999999983</v>
      </c>
      <c r="L40" s="63">
        <v>0</v>
      </c>
      <c r="M40" s="63">
        <v>100869.69000000013</v>
      </c>
      <c r="N40" s="63">
        <v>103020.02000000015</v>
      </c>
      <c r="O40" s="63">
        <v>0</v>
      </c>
      <c r="P40" s="63">
        <v>0</v>
      </c>
      <c r="Q40" s="63">
        <v>0</v>
      </c>
      <c r="R40" s="63">
        <v>107309.42000000017</v>
      </c>
      <c r="S40" s="63">
        <v>99942.490000000122</v>
      </c>
      <c r="T40" s="63">
        <v>99328.110000000132</v>
      </c>
      <c r="U40" s="63">
        <v>2764.71</v>
      </c>
      <c r="V40" s="63">
        <v>0</v>
      </c>
      <c r="W40" s="63">
        <v>106298.39000000016</v>
      </c>
      <c r="X40" s="63">
        <v>0</v>
      </c>
      <c r="Y40" s="63">
        <v>0</v>
      </c>
      <c r="Z40" s="63">
        <v>102243.60000000015</v>
      </c>
      <c r="AA40" s="63">
        <v>0</v>
      </c>
      <c r="AB40" s="63">
        <v>0</v>
      </c>
      <c r="AC40" s="63">
        <v>104237.52000000014</v>
      </c>
      <c r="AD40" s="63">
        <v>0</v>
      </c>
      <c r="AE40" s="63">
        <v>0</v>
      </c>
      <c r="AF40" s="63">
        <v>0</v>
      </c>
      <c r="AG40" s="63">
        <v>0</v>
      </c>
      <c r="AH40" s="63">
        <v>0</v>
      </c>
      <c r="AI40" s="63">
        <v>0</v>
      </c>
      <c r="AJ40" s="63">
        <v>0</v>
      </c>
      <c r="AK40" s="63">
        <v>983384.08000000089</v>
      </c>
    </row>
    <row r="41" spans="1:37" ht="15.75" customHeight="1">
      <c r="A41" s="68">
        <v>880</v>
      </c>
      <c r="B41" s="69" t="s">
        <v>68</v>
      </c>
      <c r="C41" s="63">
        <v>1683743.6099999398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322681.26000000181</v>
      </c>
      <c r="J41" s="63">
        <v>1970394.3899999205</v>
      </c>
      <c r="K41" s="63">
        <v>2206903.2099999106</v>
      </c>
      <c r="L41" s="63">
        <v>11941.23</v>
      </c>
      <c r="M41" s="63">
        <v>0</v>
      </c>
      <c r="N41" s="63">
        <v>2314027.1999999112</v>
      </c>
      <c r="O41" s="63">
        <v>0</v>
      </c>
      <c r="P41" s="63">
        <v>0</v>
      </c>
      <c r="Q41" s="63">
        <v>610.21</v>
      </c>
      <c r="R41" s="63">
        <v>2473935.3299999139</v>
      </c>
      <c r="S41" s="63">
        <v>2409671.9899999145</v>
      </c>
      <c r="T41" s="63">
        <v>2384099.8399999128</v>
      </c>
      <c r="U41" s="63">
        <v>92568.110000000146</v>
      </c>
      <c r="V41" s="63">
        <v>0</v>
      </c>
      <c r="W41" s="63">
        <v>2477672.7799999141</v>
      </c>
      <c r="X41" s="63">
        <v>0</v>
      </c>
      <c r="Y41" s="63">
        <v>0</v>
      </c>
      <c r="Z41" s="63">
        <v>2440827.7299999115</v>
      </c>
      <c r="AA41" s="63">
        <v>0</v>
      </c>
      <c r="AB41" s="63">
        <v>0</v>
      </c>
      <c r="AC41" s="63">
        <v>32918.169999999984</v>
      </c>
      <c r="AD41" s="63">
        <v>2392365.7599999127</v>
      </c>
      <c r="AE41" s="63">
        <v>15006.329999999994</v>
      </c>
      <c r="AF41" s="63">
        <v>4431.05</v>
      </c>
      <c r="AG41" s="63">
        <v>0</v>
      </c>
      <c r="AH41" s="63">
        <v>0</v>
      </c>
      <c r="AI41" s="63">
        <v>0</v>
      </c>
      <c r="AJ41" s="63">
        <v>0</v>
      </c>
      <c r="AK41" s="63">
        <v>23233798.199999165</v>
      </c>
    </row>
    <row r="42" spans="1:37" ht="15.75" customHeight="1">
      <c r="A42" s="68">
        <v>890</v>
      </c>
      <c r="B42" s="69" t="s">
        <v>69</v>
      </c>
      <c r="C42" s="63">
        <v>1825.6799999999998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9253</v>
      </c>
      <c r="J42" s="63">
        <v>0</v>
      </c>
      <c r="K42" s="63">
        <v>6331</v>
      </c>
      <c r="L42" s="63">
        <v>0</v>
      </c>
      <c r="M42" s="63">
        <v>0</v>
      </c>
      <c r="N42" s="63">
        <v>7305</v>
      </c>
      <c r="O42" s="63">
        <v>0</v>
      </c>
      <c r="P42" s="63">
        <v>0</v>
      </c>
      <c r="Q42" s="63">
        <v>0</v>
      </c>
      <c r="R42" s="63">
        <v>7305</v>
      </c>
      <c r="S42" s="63">
        <v>7305</v>
      </c>
      <c r="T42" s="63">
        <v>7305</v>
      </c>
      <c r="U42" s="63">
        <v>974</v>
      </c>
      <c r="V42" s="63">
        <v>0</v>
      </c>
      <c r="W42" s="63">
        <v>7305</v>
      </c>
      <c r="X42" s="63">
        <v>0</v>
      </c>
      <c r="Y42" s="63">
        <v>0</v>
      </c>
      <c r="Z42" s="63">
        <v>7305</v>
      </c>
      <c r="AA42" s="63">
        <v>0</v>
      </c>
      <c r="AB42" s="63">
        <v>0</v>
      </c>
      <c r="AC42" s="63">
        <v>7305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69518.679999999993</v>
      </c>
    </row>
    <row r="43" spans="1:37" ht="15.75" customHeight="1">
      <c r="A43" s="68">
        <v>900</v>
      </c>
      <c r="B43" s="69" t="s">
        <v>70</v>
      </c>
      <c r="C43" s="63">
        <v>407565.33999999316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482272.99999998999</v>
      </c>
      <c r="J43" s="63">
        <v>0</v>
      </c>
      <c r="K43" s="63">
        <v>440898.11999999179</v>
      </c>
      <c r="L43" s="63">
        <v>0</v>
      </c>
      <c r="M43" s="63">
        <v>0</v>
      </c>
      <c r="N43" s="63">
        <v>444045.29999999172</v>
      </c>
      <c r="O43" s="63">
        <v>0</v>
      </c>
      <c r="P43" s="63">
        <v>0</v>
      </c>
      <c r="Q43" s="63">
        <v>0</v>
      </c>
      <c r="R43" s="63">
        <v>456285.32999999111</v>
      </c>
      <c r="S43" s="63">
        <v>451272.09999999183</v>
      </c>
      <c r="T43" s="63">
        <v>451678.96999999188</v>
      </c>
      <c r="U43" s="63">
        <v>7109.6600000000017</v>
      </c>
      <c r="V43" s="63">
        <v>0</v>
      </c>
      <c r="W43" s="63">
        <v>454302.13999999163</v>
      </c>
      <c r="X43" s="63">
        <v>0</v>
      </c>
      <c r="Y43" s="63">
        <v>0</v>
      </c>
      <c r="Z43" s="63">
        <v>456516.48999999108</v>
      </c>
      <c r="AA43" s="63">
        <v>0</v>
      </c>
      <c r="AB43" s="63">
        <v>0</v>
      </c>
      <c r="AC43" s="63">
        <v>450164.72999998828</v>
      </c>
      <c r="AD43" s="63">
        <v>0</v>
      </c>
      <c r="AE43" s="63">
        <v>0</v>
      </c>
      <c r="AF43" s="63">
        <v>466.22</v>
      </c>
      <c r="AG43" s="63">
        <v>0</v>
      </c>
      <c r="AH43" s="63">
        <v>0</v>
      </c>
      <c r="AI43" s="63">
        <v>0</v>
      </c>
      <c r="AJ43" s="63">
        <v>0</v>
      </c>
      <c r="AK43" s="63">
        <v>4502577.3999999119</v>
      </c>
    </row>
    <row r="44" spans="1:37" ht="15.75" customHeight="1">
      <c r="A44" s="68">
        <v>910</v>
      </c>
      <c r="B44" s="69" t="s">
        <v>71</v>
      </c>
      <c r="C44" s="63">
        <v>135476.91000000029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149406.81000000014</v>
      </c>
      <c r="J44" s="63">
        <v>0</v>
      </c>
      <c r="K44" s="63">
        <v>157713.86000000002</v>
      </c>
      <c r="L44" s="63">
        <v>0</v>
      </c>
      <c r="M44" s="63">
        <v>0</v>
      </c>
      <c r="N44" s="63">
        <v>167499.17999999991</v>
      </c>
      <c r="O44" s="63">
        <v>0</v>
      </c>
      <c r="P44" s="63">
        <v>0</v>
      </c>
      <c r="Q44" s="63">
        <v>0</v>
      </c>
      <c r="R44" s="63">
        <v>145687.26000000021</v>
      </c>
      <c r="S44" s="63">
        <v>149120.29000000018</v>
      </c>
      <c r="T44" s="63">
        <v>161623.43</v>
      </c>
      <c r="U44" s="63">
        <v>2288.69</v>
      </c>
      <c r="V44" s="63">
        <v>5381.35</v>
      </c>
      <c r="W44" s="63">
        <v>167066.38999999987</v>
      </c>
      <c r="X44" s="63">
        <v>0</v>
      </c>
      <c r="Y44" s="63">
        <v>0</v>
      </c>
      <c r="Z44" s="63">
        <v>169113.5799999999</v>
      </c>
      <c r="AA44" s="63">
        <v>0</v>
      </c>
      <c r="AB44" s="63">
        <v>0</v>
      </c>
      <c r="AC44" s="63">
        <v>168037.30999999991</v>
      </c>
      <c r="AD44" s="63">
        <v>0</v>
      </c>
      <c r="AE44" s="63">
        <v>0</v>
      </c>
      <c r="AF44" s="63">
        <v>14101.799999999997</v>
      </c>
      <c r="AG44" s="63">
        <v>0</v>
      </c>
      <c r="AH44" s="63">
        <v>0</v>
      </c>
      <c r="AI44" s="63">
        <v>-2425.6</v>
      </c>
      <c r="AJ44" s="63">
        <v>-3561.96</v>
      </c>
      <c r="AK44" s="63">
        <v>1586529.3000000003</v>
      </c>
    </row>
    <row r="45" spans="1:37" ht="15.75" customHeight="1">
      <c r="A45" s="68">
        <v>920</v>
      </c>
      <c r="B45" s="69" t="s">
        <v>72</v>
      </c>
      <c r="C45" s="63">
        <v>55717.550000000127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57612.58000000014</v>
      </c>
      <c r="J45" s="63">
        <v>0</v>
      </c>
      <c r="K45" s="63">
        <v>57441.190000000133</v>
      </c>
      <c r="L45" s="63">
        <v>0</v>
      </c>
      <c r="M45" s="63">
        <v>0</v>
      </c>
      <c r="N45" s="63">
        <v>57145.970000000139</v>
      </c>
      <c r="O45" s="63">
        <v>0</v>
      </c>
      <c r="P45" s="63">
        <v>0</v>
      </c>
      <c r="Q45" s="63">
        <v>0</v>
      </c>
      <c r="R45" s="63">
        <v>58208.860000000146</v>
      </c>
      <c r="S45" s="63">
        <v>55847.220000000132</v>
      </c>
      <c r="T45" s="63">
        <v>55847.220000000125</v>
      </c>
      <c r="U45" s="63">
        <v>590.41</v>
      </c>
      <c r="V45" s="63">
        <v>0</v>
      </c>
      <c r="W45" s="63">
        <v>60322.90000000014</v>
      </c>
      <c r="X45" s="63">
        <v>0</v>
      </c>
      <c r="Y45" s="63">
        <v>0</v>
      </c>
      <c r="Z45" s="63">
        <v>58085.060000000129</v>
      </c>
      <c r="AA45" s="63">
        <v>0</v>
      </c>
      <c r="AB45" s="63">
        <v>0</v>
      </c>
      <c r="AC45" s="63">
        <v>58085.060000000136</v>
      </c>
      <c r="AD45" s="63">
        <v>0</v>
      </c>
      <c r="AE45" s="63">
        <v>0</v>
      </c>
      <c r="AF45" s="63">
        <v>0</v>
      </c>
      <c r="AG45" s="63">
        <v>0</v>
      </c>
      <c r="AH45" s="63">
        <v>0</v>
      </c>
      <c r="AI45" s="63">
        <v>0</v>
      </c>
      <c r="AJ45" s="63">
        <v>0</v>
      </c>
      <c r="AK45" s="63">
        <v>574904.02000000142</v>
      </c>
    </row>
    <row r="46" spans="1:37" ht="15.75" customHeight="1">
      <c r="A46" s="68">
        <v>930</v>
      </c>
      <c r="B46" s="69" t="s">
        <v>73</v>
      </c>
      <c r="C46" s="63">
        <v>0</v>
      </c>
      <c r="D46" s="63">
        <v>0</v>
      </c>
      <c r="E46" s="63">
        <v>0</v>
      </c>
      <c r="F46" s="63">
        <v>15226.859999999999</v>
      </c>
      <c r="G46" s="63">
        <v>0</v>
      </c>
      <c r="H46" s="63">
        <v>0</v>
      </c>
      <c r="I46" s="63">
        <v>18769.319999999996</v>
      </c>
      <c r="J46" s="63">
        <v>0</v>
      </c>
      <c r="K46" s="63">
        <v>16998.09</v>
      </c>
      <c r="L46" s="63">
        <v>0</v>
      </c>
      <c r="M46" s="63">
        <v>0</v>
      </c>
      <c r="N46" s="63">
        <v>16998.09</v>
      </c>
      <c r="O46" s="63">
        <v>0</v>
      </c>
      <c r="P46" s="63">
        <v>0</v>
      </c>
      <c r="Q46" s="63">
        <v>0</v>
      </c>
      <c r="R46" s="63">
        <v>17943.05</v>
      </c>
      <c r="S46" s="63">
        <v>17352.639999999996</v>
      </c>
      <c r="T46" s="63">
        <v>17352.64</v>
      </c>
      <c r="U46" s="63">
        <v>0</v>
      </c>
      <c r="V46" s="63">
        <v>0</v>
      </c>
      <c r="W46" s="63">
        <v>17819.249999999996</v>
      </c>
      <c r="X46" s="63">
        <v>0</v>
      </c>
      <c r="Y46" s="63">
        <v>0</v>
      </c>
      <c r="Z46" s="63">
        <v>17819.249999999996</v>
      </c>
      <c r="AA46" s="63">
        <v>0</v>
      </c>
      <c r="AB46" s="63">
        <v>0</v>
      </c>
      <c r="AC46" s="63">
        <v>17819.249999999996</v>
      </c>
      <c r="AD46" s="63">
        <v>0</v>
      </c>
      <c r="AE46" s="63">
        <v>0</v>
      </c>
      <c r="AF46" s="63">
        <v>0</v>
      </c>
      <c r="AG46" s="63">
        <v>0</v>
      </c>
      <c r="AH46" s="63">
        <v>0</v>
      </c>
      <c r="AI46" s="63">
        <v>0</v>
      </c>
      <c r="AJ46" s="63">
        <v>0</v>
      </c>
      <c r="AK46" s="63">
        <v>174098.43999999997</v>
      </c>
    </row>
    <row r="47" spans="1:37" ht="15.75" customHeight="1">
      <c r="A47" s="68">
        <v>940</v>
      </c>
      <c r="B47" s="69" t="s">
        <v>74</v>
      </c>
      <c r="C47" s="63">
        <v>0</v>
      </c>
      <c r="D47" s="63">
        <v>9446.56</v>
      </c>
      <c r="E47" s="63">
        <v>0</v>
      </c>
      <c r="F47" s="63">
        <v>0</v>
      </c>
      <c r="G47" s="63">
        <v>0</v>
      </c>
      <c r="H47" s="63">
        <v>0</v>
      </c>
      <c r="I47" s="63">
        <v>8265.74</v>
      </c>
      <c r="J47" s="63">
        <v>0</v>
      </c>
      <c r="K47" s="63">
        <v>7675.329999999999</v>
      </c>
      <c r="L47" s="63">
        <v>0</v>
      </c>
      <c r="M47" s="63">
        <v>0</v>
      </c>
      <c r="N47" s="63">
        <v>7675.329999999999</v>
      </c>
      <c r="O47" s="63">
        <v>0</v>
      </c>
      <c r="P47" s="63">
        <v>0</v>
      </c>
      <c r="Q47" s="63">
        <v>0</v>
      </c>
      <c r="R47" s="63">
        <v>7084.9199999999992</v>
      </c>
      <c r="S47" s="63">
        <v>6494.5099999999993</v>
      </c>
      <c r="T47" s="63">
        <v>5904.0999999999995</v>
      </c>
      <c r="U47" s="63">
        <v>0</v>
      </c>
      <c r="V47" s="63">
        <v>0</v>
      </c>
      <c r="W47" s="63">
        <v>9741.7699999999986</v>
      </c>
      <c r="X47" s="63">
        <v>0</v>
      </c>
      <c r="Y47" s="63">
        <v>0</v>
      </c>
      <c r="Z47" s="63">
        <v>7675.329999999999</v>
      </c>
      <c r="AA47" s="63">
        <v>0</v>
      </c>
      <c r="AB47" s="63">
        <v>0</v>
      </c>
      <c r="AC47" s="63">
        <v>7675.329999999999</v>
      </c>
      <c r="AD47" s="63">
        <v>0</v>
      </c>
      <c r="AE47" s="63">
        <v>0</v>
      </c>
      <c r="AF47" s="63">
        <v>3542.4599999999996</v>
      </c>
      <c r="AG47" s="63">
        <v>0</v>
      </c>
      <c r="AH47" s="63">
        <v>0</v>
      </c>
      <c r="AI47" s="63">
        <v>0</v>
      </c>
      <c r="AJ47" s="63">
        <v>0</v>
      </c>
      <c r="AK47" s="63">
        <v>81181.38</v>
      </c>
    </row>
    <row r="48" spans="1:37" ht="15.75" customHeight="1">
      <c r="A48" s="68">
        <v>950</v>
      </c>
      <c r="B48" s="69" t="s">
        <v>75</v>
      </c>
      <c r="C48" s="63">
        <v>5313.69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5313.69</v>
      </c>
      <c r="J48" s="63">
        <v>0</v>
      </c>
      <c r="K48" s="63">
        <v>6199.3099999999995</v>
      </c>
      <c r="L48" s="63">
        <v>0</v>
      </c>
      <c r="M48" s="63">
        <v>0</v>
      </c>
      <c r="N48" s="63">
        <v>5904.0999999999995</v>
      </c>
      <c r="O48" s="63">
        <v>0</v>
      </c>
      <c r="P48" s="63">
        <v>0</v>
      </c>
      <c r="Q48" s="63">
        <v>0</v>
      </c>
      <c r="R48" s="63">
        <v>5904.0999999999995</v>
      </c>
      <c r="S48" s="63">
        <v>5904.0999999999995</v>
      </c>
      <c r="T48" s="63">
        <v>5904.0999999999995</v>
      </c>
      <c r="U48" s="63">
        <v>0</v>
      </c>
      <c r="V48" s="63">
        <v>0</v>
      </c>
      <c r="W48" s="63">
        <v>7084.9199999999992</v>
      </c>
      <c r="X48" s="63">
        <v>0</v>
      </c>
      <c r="Y48" s="63">
        <v>0</v>
      </c>
      <c r="Z48" s="63">
        <v>6494.5099999999993</v>
      </c>
      <c r="AA48" s="63">
        <v>0</v>
      </c>
      <c r="AB48" s="63">
        <v>0</v>
      </c>
      <c r="AC48" s="63">
        <v>6494.5099999999993</v>
      </c>
      <c r="AD48" s="63">
        <v>0</v>
      </c>
      <c r="AE48" s="63">
        <v>0</v>
      </c>
      <c r="AF48" s="63">
        <v>0</v>
      </c>
      <c r="AG48" s="63">
        <v>0</v>
      </c>
      <c r="AH48" s="63">
        <v>0</v>
      </c>
      <c r="AI48" s="63">
        <v>0</v>
      </c>
      <c r="AJ48" s="63">
        <v>0</v>
      </c>
      <c r="AK48" s="63">
        <v>60517.03</v>
      </c>
    </row>
    <row r="49" spans="1:37" ht="15.75" customHeight="1">
      <c r="A49" s="68">
        <v>960</v>
      </c>
      <c r="B49" s="69" t="s">
        <v>76</v>
      </c>
      <c r="C49" s="63">
        <v>1647.4299999999998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1647.4299999999998</v>
      </c>
      <c r="J49" s="63">
        <v>0</v>
      </c>
      <c r="K49" s="63">
        <v>3885.2699999999995</v>
      </c>
      <c r="L49" s="63">
        <v>0</v>
      </c>
      <c r="M49" s="63">
        <v>0</v>
      </c>
      <c r="N49" s="63">
        <v>4475.6799999999994</v>
      </c>
      <c r="O49" s="63">
        <v>0</v>
      </c>
      <c r="P49" s="63">
        <v>0</v>
      </c>
      <c r="Q49" s="63">
        <v>0</v>
      </c>
      <c r="R49" s="63">
        <v>4475.6799999999994</v>
      </c>
      <c r="S49" s="63">
        <v>4475.68</v>
      </c>
      <c r="T49" s="63">
        <v>4475.68</v>
      </c>
      <c r="U49" s="63">
        <v>590.41</v>
      </c>
      <c r="V49" s="63">
        <v>0</v>
      </c>
      <c r="W49" s="63">
        <v>4942.2899999999991</v>
      </c>
      <c r="X49" s="63">
        <v>0</v>
      </c>
      <c r="Y49" s="63">
        <v>0</v>
      </c>
      <c r="Z49" s="63">
        <v>4942.29</v>
      </c>
      <c r="AA49" s="63">
        <v>0</v>
      </c>
      <c r="AB49" s="63">
        <v>0</v>
      </c>
      <c r="AC49" s="63">
        <v>4942.29</v>
      </c>
      <c r="AD49" s="63">
        <v>0</v>
      </c>
      <c r="AE49" s="63">
        <v>0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40500.129999999997</v>
      </c>
    </row>
    <row r="50" spans="1:37" ht="15.75" customHeight="1">
      <c r="A50" s="68">
        <v>970</v>
      </c>
      <c r="B50" s="69" t="s">
        <v>77</v>
      </c>
      <c r="C50" s="63">
        <v>3788.32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7576.64</v>
      </c>
      <c r="J50" s="63">
        <v>0</v>
      </c>
      <c r="K50" s="63">
        <v>6392.79</v>
      </c>
      <c r="L50" s="63">
        <v>0</v>
      </c>
      <c r="M50" s="63">
        <v>0</v>
      </c>
      <c r="N50" s="63">
        <v>6156.02</v>
      </c>
      <c r="O50" s="63">
        <v>0</v>
      </c>
      <c r="P50" s="63">
        <v>0</v>
      </c>
      <c r="Q50" s="63">
        <v>0</v>
      </c>
      <c r="R50" s="63">
        <v>7103.1</v>
      </c>
      <c r="S50" s="63">
        <v>7103.1</v>
      </c>
      <c r="T50" s="63">
        <v>7103.1</v>
      </c>
      <c r="U50" s="63">
        <v>0</v>
      </c>
      <c r="V50" s="63">
        <v>0</v>
      </c>
      <c r="W50" s="63">
        <v>8997.260000000002</v>
      </c>
      <c r="X50" s="63">
        <v>0</v>
      </c>
      <c r="Y50" s="63">
        <v>0</v>
      </c>
      <c r="Z50" s="63">
        <v>8050.18</v>
      </c>
      <c r="AA50" s="63">
        <v>0</v>
      </c>
      <c r="AB50" s="63">
        <v>0</v>
      </c>
      <c r="AC50" s="63">
        <v>8050.18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70320.69</v>
      </c>
    </row>
    <row r="51" spans="1:37" ht="15.75" customHeight="1">
      <c r="A51" s="68">
        <v>980</v>
      </c>
      <c r="B51" s="69" t="s">
        <v>78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</row>
    <row r="52" spans="1:37" ht="15.75" customHeight="1">
      <c r="A52" s="68">
        <v>990</v>
      </c>
      <c r="B52" s="69" t="s">
        <v>79</v>
      </c>
      <c r="C52" s="63">
        <v>162887.39999999979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208936.76000000024</v>
      </c>
      <c r="J52" s="63">
        <v>0</v>
      </c>
      <c r="K52" s="63">
        <v>188812.7900000001</v>
      </c>
      <c r="L52" s="63">
        <v>0</v>
      </c>
      <c r="M52" s="63">
        <v>0</v>
      </c>
      <c r="N52" s="63">
        <v>195382.88000000012</v>
      </c>
      <c r="O52" s="63">
        <v>0</v>
      </c>
      <c r="P52" s="63">
        <v>0</v>
      </c>
      <c r="Q52" s="63">
        <v>0</v>
      </c>
      <c r="R52" s="63">
        <v>192601.11000000007</v>
      </c>
      <c r="S52" s="63">
        <v>193548.56000000038</v>
      </c>
      <c r="T52" s="63">
        <v>192364.34000000011</v>
      </c>
      <c r="U52" s="63">
        <v>2841.2400000000002</v>
      </c>
      <c r="V52" s="63">
        <v>0</v>
      </c>
      <c r="W52" s="63">
        <v>199349.24000000031</v>
      </c>
      <c r="X52" s="63">
        <v>0</v>
      </c>
      <c r="Y52" s="63">
        <v>0</v>
      </c>
      <c r="Z52" s="63">
        <v>190825.52000000008</v>
      </c>
      <c r="AA52" s="63">
        <v>0</v>
      </c>
      <c r="AB52" s="63">
        <v>0</v>
      </c>
      <c r="AC52" s="63">
        <v>188457.81999999905</v>
      </c>
      <c r="AD52" s="63">
        <v>0</v>
      </c>
      <c r="AE52" s="63">
        <v>0</v>
      </c>
      <c r="AF52" s="63">
        <v>473.54</v>
      </c>
      <c r="AG52" s="63">
        <v>0</v>
      </c>
      <c r="AH52" s="63">
        <v>0</v>
      </c>
      <c r="AI52" s="63">
        <v>0</v>
      </c>
      <c r="AJ52" s="63">
        <v>0</v>
      </c>
      <c r="AK52" s="63">
        <v>1916481.2000000002</v>
      </c>
    </row>
    <row r="53" spans="1:37" ht="15.75" customHeight="1">
      <c r="A53" s="68">
        <v>1000</v>
      </c>
      <c r="B53" s="69" t="s">
        <v>407</v>
      </c>
      <c r="C53" s="63">
        <v>136944.62000000005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229816.39999999944</v>
      </c>
      <c r="J53" s="63">
        <v>0</v>
      </c>
      <c r="K53" s="63">
        <v>191129.63999999964</v>
      </c>
      <c r="L53" s="63">
        <v>0</v>
      </c>
      <c r="M53" s="63">
        <v>0</v>
      </c>
      <c r="N53" s="63">
        <v>183614.31999999969</v>
      </c>
      <c r="O53" s="63">
        <v>0</v>
      </c>
      <c r="P53" s="63">
        <v>0</v>
      </c>
      <c r="Q53" s="63">
        <v>0</v>
      </c>
      <c r="R53" s="63">
        <v>202195.76999999947</v>
      </c>
      <c r="S53" s="63">
        <v>201663.12999999878</v>
      </c>
      <c r="T53" s="63">
        <v>205745.83999999959</v>
      </c>
      <c r="U53" s="63">
        <v>2899.97</v>
      </c>
      <c r="V53" s="63">
        <v>0</v>
      </c>
      <c r="W53" s="63">
        <v>209355.00999999954</v>
      </c>
      <c r="X53" s="63">
        <v>0</v>
      </c>
      <c r="Y53" s="63">
        <v>0</v>
      </c>
      <c r="Z53" s="63">
        <v>200359.96999999974</v>
      </c>
      <c r="AA53" s="63">
        <v>0</v>
      </c>
      <c r="AB53" s="63">
        <v>0</v>
      </c>
      <c r="AC53" s="63">
        <v>195507.110000001</v>
      </c>
      <c r="AD53" s="63">
        <v>0</v>
      </c>
      <c r="AE53" s="63">
        <v>0</v>
      </c>
      <c r="AF53" s="63">
        <v>1775.22</v>
      </c>
      <c r="AG53" s="63">
        <v>0</v>
      </c>
      <c r="AH53" s="63">
        <v>0</v>
      </c>
      <c r="AI53" s="63">
        <v>0</v>
      </c>
      <c r="AJ53" s="63">
        <v>0</v>
      </c>
      <c r="AK53" s="63">
        <v>1961006.999999997</v>
      </c>
    </row>
    <row r="54" spans="1:37" ht="15.75" customHeight="1">
      <c r="A54" s="68">
        <v>1010</v>
      </c>
      <c r="B54" s="69" t="s">
        <v>81</v>
      </c>
      <c r="C54" s="63">
        <v>315923.82999999786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459037.89999999502</v>
      </c>
      <c r="J54" s="63">
        <v>0</v>
      </c>
      <c r="K54" s="63">
        <v>417526.90999999549</v>
      </c>
      <c r="L54" s="63">
        <v>0</v>
      </c>
      <c r="M54" s="63">
        <v>0</v>
      </c>
      <c r="N54" s="63">
        <v>421541.07999999553</v>
      </c>
      <c r="O54" s="63">
        <v>0</v>
      </c>
      <c r="P54" s="63">
        <v>0</v>
      </c>
      <c r="Q54" s="63">
        <v>591.74</v>
      </c>
      <c r="R54" s="63">
        <v>443355.73999999493</v>
      </c>
      <c r="S54" s="63">
        <v>437860.43999999529</v>
      </c>
      <c r="T54" s="63">
        <v>422191.53999999573</v>
      </c>
      <c r="U54" s="63">
        <v>15390.570000000003</v>
      </c>
      <c r="V54" s="63">
        <v>0</v>
      </c>
      <c r="W54" s="63">
        <v>450842.50999999512</v>
      </c>
      <c r="X54" s="63">
        <v>0</v>
      </c>
      <c r="Y54" s="63">
        <v>0</v>
      </c>
      <c r="Z54" s="63">
        <v>435629.22999999515</v>
      </c>
      <c r="AA54" s="63">
        <v>0</v>
      </c>
      <c r="AB54" s="63">
        <v>0</v>
      </c>
      <c r="AC54" s="63">
        <v>426752.38999999518</v>
      </c>
      <c r="AD54" s="63">
        <v>0</v>
      </c>
      <c r="AE54" s="63">
        <v>0</v>
      </c>
      <c r="AF54" s="63">
        <v>710.31000000000006</v>
      </c>
      <c r="AG54" s="63">
        <v>0</v>
      </c>
      <c r="AH54" s="63">
        <v>0</v>
      </c>
      <c r="AI54" s="63">
        <v>0</v>
      </c>
      <c r="AJ54" s="63">
        <v>0</v>
      </c>
      <c r="AK54" s="63">
        <v>4247354.1899999548</v>
      </c>
    </row>
    <row r="55" spans="1:37" ht="15.75" customHeight="1">
      <c r="A55" s="68">
        <v>1020</v>
      </c>
      <c r="B55" s="69" t="s">
        <v>82</v>
      </c>
      <c r="C55" s="63">
        <v>31727.180000000044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  <c r="I55" s="63">
        <v>44039.220000000067</v>
      </c>
      <c r="J55" s="63">
        <v>0</v>
      </c>
      <c r="K55" s="63">
        <v>38356.740000000056</v>
      </c>
      <c r="L55" s="63">
        <v>0</v>
      </c>
      <c r="M55" s="63">
        <v>0</v>
      </c>
      <c r="N55" s="63">
        <v>37883.200000000055</v>
      </c>
      <c r="O55" s="63">
        <v>0</v>
      </c>
      <c r="P55" s="63">
        <v>0</v>
      </c>
      <c r="Q55" s="63">
        <v>0</v>
      </c>
      <c r="R55" s="63">
        <v>37883.200000000055</v>
      </c>
      <c r="S55" s="63">
        <v>37883.200000000055</v>
      </c>
      <c r="T55" s="63">
        <v>38356.740000000056</v>
      </c>
      <c r="U55" s="63">
        <v>0</v>
      </c>
      <c r="V55" s="63">
        <v>0</v>
      </c>
      <c r="W55" s="63">
        <v>37409.660000000054</v>
      </c>
      <c r="X55" s="63">
        <v>0</v>
      </c>
      <c r="Y55" s="63">
        <v>0</v>
      </c>
      <c r="Z55" s="63">
        <v>37409.660000000054</v>
      </c>
      <c r="AA55" s="63">
        <v>0</v>
      </c>
      <c r="AB55" s="63">
        <v>0</v>
      </c>
      <c r="AC55" s="63">
        <v>38356.740000000056</v>
      </c>
      <c r="AD55" s="63">
        <v>0</v>
      </c>
      <c r="AE55" s="63">
        <v>0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379305.5400000005</v>
      </c>
    </row>
    <row r="56" spans="1:37" ht="15.75" customHeight="1">
      <c r="A56" s="68">
        <v>1030</v>
      </c>
      <c r="B56" s="69" t="s">
        <v>83</v>
      </c>
      <c r="C56" s="63">
        <v>9467.8399999999983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  <c r="I56" s="63">
        <v>10651.319999999998</v>
      </c>
      <c r="J56" s="63">
        <v>0</v>
      </c>
      <c r="K56" s="63">
        <v>10059.579999999998</v>
      </c>
      <c r="L56" s="63">
        <v>0</v>
      </c>
      <c r="M56" s="63">
        <v>0</v>
      </c>
      <c r="N56" s="63">
        <v>10651.319999999998</v>
      </c>
      <c r="O56" s="63">
        <v>0</v>
      </c>
      <c r="P56" s="63">
        <v>0</v>
      </c>
      <c r="Q56" s="63">
        <v>0</v>
      </c>
      <c r="R56" s="63">
        <v>10651.319999999998</v>
      </c>
      <c r="S56" s="63">
        <v>11834.799999999997</v>
      </c>
      <c r="T56" s="63">
        <v>11243.059999999998</v>
      </c>
      <c r="U56" s="63">
        <v>591.74</v>
      </c>
      <c r="V56" s="63">
        <v>0</v>
      </c>
      <c r="W56" s="63">
        <v>12426.539999999997</v>
      </c>
      <c r="X56" s="63">
        <v>0</v>
      </c>
      <c r="Y56" s="63">
        <v>0</v>
      </c>
      <c r="Z56" s="63">
        <v>11834.799999999997</v>
      </c>
      <c r="AA56" s="63">
        <v>0</v>
      </c>
      <c r="AB56" s="63">
        <v>0</v>
      </c>
      <c r="AC56" s="63">
        <v>11834.799999999997</v>
      </c>
      <c r="AD56" s="63">
        <v>0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0</v>
      </c>
      <c r="AK56" s="63">
        <v>111247.12</v>
      </c>
    </row>
    <row r="57" spans="1:37" ht="15.75" customHeight="1">
      <c r="A57" s="68">
        <v>1040</v>
      </c>
      <c r="B57" s="69" t="s">
        <v>84</v>
      </c>
      <c r="C57" s="63">
        <v>97637.10000000021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133733.24000000046</v>
      </c>
      <c r="J57" s="63">
        <v>0</v>
      </c>
      <c r="K57" s="63">
        <v>120419.09000000039</v>
      </c>
      <c r="L57" s="63">
        <v>0</v>
      </c>
      <c r="M57" s="63">
        <v>0</v>
      </c>
      <c r="N57" s="63">
        <v>136396.07000000041</v>
      </c>
      <c r="O57" s="63">
        <v>0</v>
      </c>
      <c r="P57" s="63">
        <v>0</v>
      </c>
      <c r="Q57" s="63">
        <v>0</v>
      </c>
      <c r="R57" s="63">
        <v>133737.31000000041</v>
      </c>
      <c r="S57" s="63">
        <v>134680.32000000044</v>
      </c>
      <c r="T57" s="63">
        <v>133319.17000000045</v>
      </c>
      <c r="U57" s="63">
        <v>1775.2199999999998</v>
      </c>
      <c r="V57" s="63">
        <v>26628.300000000025</v>
      </c>
      <c r="W57" s="63">
        <v>134916.72000000044</v>
      </c>
      <c r="X57" s="63">
        <v>0</v>
      </c>
      <c r="Y57" s="63">
        <v>0</v>
      </c>
      <c r="Z57" s="63">
        <v>136691.94000000041</v>
      </c>
      <c r="AA57" s="63">
        <v>0</v>
      </c>
      <c r="AB57" s="63">
        <v>0</v>
      </c>
      <c r="AC57" s="63">
        <v>136100.20000000042</v>
      </c>
      <c r="AD57" s="63">
        <v>0</v>
      </c>
      <c r="AE57" s="63">
        <v>0</v>
      </c>
      <c r="AF57" s="63">
        <v>354.6</v>
      </c>
      <c r="AG57" s="63">
        <v>0</v>
      </c>
      <c r="AH57" s="63">
        <v>0</v>
      </c>
      <c r="AI57" s="63">
        <v>-883.8</v>
      </c>
      <c r="AJ57" s="63">
        <v>-299.68</v>
      </c>
      <c r="AK57" s="63">
        <v>1325205.8000000042</v>
      </c>
    </row>
    <row r="58" spans="1:37" ht="15.75" customHeight="1">
      <c r="A58" s="68">
        <v>1050</v>
      </c>
      <c r="B58" s="69" t="s">
        <v>85</v>
      </c>
      <c r="C58" s="63">
        <v>29833.02000000004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  <c r="I58" s="63">
        <v>35989.040000000052</v>
      </c>
      <c r="J58" s="63">
        <v>0</v>
      </c>
      <c r="K58" s="63">
        <v>32674.260000000046</v>
      </c>
      <c r="L58" s="63">
        <v>0</v>
      </c>
      <c r="M58" s="63">
        <v>0</v>
      </c>
      <c r="N58" s="63">
        <v>32674.260000000046</v>
      </c>
      <c r="O58" s="63">
        <v>0</v>
      </c>
      <c r="P58" s="63">
        <v>0</v>
      </c>
      <c r="Q58" s="63">
        <v>0</v>
      </c>
      <c r="R58" s="63">
        <v>34094.880000000048</v>
      </c>
      <c r="S58" s="63">
        <v>32674.260000000046</v>
      </c>
      <c r="T58" s="63">
        <v>32200.720000000045</v>
      </c>
      <c r="U58" s="63">
        <v>947.08</v>
      </c>
      <c r="V58" s="63">
        <v>0</v>
      </c>
      <c r="W58" s="63">
        <v>33384.570000000043</v>
      </c>
      <c r="X58" s="63">
        <v>0</v>
      </c>
      <c r="Y58" s="63">
        <v>0</v>
      </c>
      <c r="Z58" s="63">
        <v>32200.720000000045</v>
      </c>
      <c r="AA58" s="63">
        <v>0</v>
      </c>
      <c r="AB58" s="63">
        <v>0</v>
      </c>
      <c r="AC58" s="63">
        <v>31727.180000000044</v>
      </c>
      <c r="AD58" s="63">
        <v>0</v>
      </c>
      <c r="AE58" s="63">
        <v>0</v>
      </c>
      <c r="AF58" s="63">
        <v>0</v>
      </c>
      <c r="AG58" s="63">
        <v>0</v>
      </c>
      <c r="AH58" s="63">
        <v>0</v>
      </c>
      <c r="AI58" s="63">
        <v>0</v>
      </c>
      <c r="AJ58" s="63">
        <v>0</v>
      </c>
      <c r="AK58" s="63">
        <v>328399.9900000004</v>
      </c>
    </row>
    <row r="59" spans="1:37" ht="15.75" customHeight="1">
      <c r="A59" s="68">
        <v>1060</v>
      </c>
      <c r="B59" s="69" t="s">
        <v>86</v>
      </c>
      <c r="C59" s="63">
        <v>7576.64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  <c r="I59" s="63">
        <v>10417.880000000005</v>
      </c>
      <c r="J59" s="63">
        <v>0</v>
      </c>
      <c r="K59" s="63">
        <v>9944.3400000000038</v>
      </c>
      <c r="L59" s="63">
        <v>0</v>
      </c>
      <c r="M59" s="63">
        <v>0</v>
      </c>
      <c r="N59" s="63">
        <v>11601.730000000007</v>
      </c>
      <c r="O59" s="63">
        <v>0</v>
      </c>
      <c r="P59" s="63">
        <v>0</v>
      </c>
      <c r="Q59" s="63">
        <v>0</v>
      </c>
      <c r="R59" s="63">
        <v>12075.270000000008</v>
      </c>
      <c r="S59" s="63">
        <v>11364.960000000006</v>
      </c>
      <c r="T59" s="63">
        <v>11364.960000000006</v>
      </c>
      <c r="U59" s="63">
        <v>0</v>
      </c>
      <c r="V59" s="63">
        <v>0</v>
      </c>
      <c r="W59" s="63">
        <v>10891.420000000006</v>
      </c>
      <c r="X59" s="63">
        <v>0</v>
      </c>
      <c r="Y59" s="63">
        <v>0</v>
      </c>
      <c r="Z59" s="63">
        <v>10891.420000000006</v>
      </c>
      <c r="AA59" s="63">
        <v>0</v>
      </c>
      <c r="AB59" s="63">
        <v>0</v>
      </c>
      <c r="AC59" s="63">
        <v>10891.420000000006</v>
      </c>
      <c r="AD59" s="63">
        <v>0</v>
      </c>
      <c r="AE59" s="63">
        <v>0</v>
      </c>
      <c r="AF59" s="63">
        <v>0</v>
      </c>
      <c r="AG59" s="63">
        <v>0</v>
      </c>
      <c r="AH59" s="63">
        <v>0</v>
      </c>
      <c r="AI59" s="63">
        <v>0</v>
      </c>
      <c r="AJ59" s="63">
        <v>0</v>
      </c>
      <c r="AK59" s="63">
        <v>107020.04000000007</v>
      </c>
    </row>
    <row r="60" spans="1:37" ht="15.75" customHeight="1">
      <c r="A60" s="68">
        <v>1070</v>
      </c>
      <c r="B60" s="69" t="s">
        <v>87</v>
      </c>
      <c r="C60" s="63">
        <v>5325.6599999999989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8147.8699999999981</v>
      </c>
      <c r="J60" s="63">
        <v>0</v>
      </c>
      <c r="K60" s="63">
        <v>9194.8599999999988</v>
      </c>
      <c r="L60" s="63">
        <v>0</v>
      </c>
      <c r="M60" s="63">
        <v>0</v>
      </c>
      <c r="N60" s="63">
        <v>7556.1299999999983</v>
      </c>
      <c r="O60" s="63">
        <v>0</v>
      </c>
      <c r="P60" s="63">
        <v>0</v>
      </c>
      <c r="Q60" s="63">
        <v>0</v>
      </c>
      <c r="R60" s="63">
        <v>8147.8699999999981</v>
      </c>
      <c r="S60" s="63">
        <v>8147.8699999999981</v>
      </c>
      <c r="T60" s="63">
        <v>8147.8699999999981</v>
      </c>
      <c r="U60" s="63">
        <v>0</v>
      </c>
      <c r="V60" s="63">
        <v>0</v>
      </c>
      <c r="W60" s="63">
        <v>7556.1299999999983</v>
      </c>
      <c r="X60" s="63">
        <v>0</v>
      </c>
      <c r="Y60" s="63">
        <v>0</v>
      </c>
      <c r="Z60" s="63">
        <v>7556.1299999999983</v>
      </c>
      <c r="AA60" s="63">
        <v>0</v>
      </c>
      <c r="AB60" s="63">
        <v>0</v>
      </c>
      <c r="AC60" s="63">
        <v>7556.1299999999983</v>
      </c>
      <c r="AD60" s="63">
        <v>0</v>
      </c>
      <c r="AE60" s="63">
        <v>0</v>
      </c>
      <c r="AF60" s="63">
        <v>0</v>
      </c>
      <c r="AG60" s="63">
        <v>0</v>
      </c>
      <c r="AH60" s="63">
        <v>0</v>
      </c>
      <c r="AI60" s="63">
        <v>0</v>
      </c>
      <c r="AJ60" s="63">
        <v>0</v>
      </c>
      <c r="AK60" s="63">
        <v>77336.51999999999</v>
      </c>
    </row>
    <row r="61" spans="1:37" ht="15.75" customHeight="1">
      <c r="A61" s="68">
        <v>1080</v>
      </c>
      <c r="B61" s="69" t="s">
        <v>88</v>
      </c>
      <c r="C61" s="63">
        <v>49236.32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57285.759999999987</v>
      </c>
      <c r="J61" s="63">
        <v>0</v>
      </c>
      <c r="K61" s="63">
        <v>58469.979999999989</v>
      </c>
      <c r="L61" s="63">
        <v>0</v>
      </c>
      <c r="M61" s="63">
        <v>0</v>
      </c>
      <c r="N61" s="63">
        <v>62494.699999999983</v>
      </c>
      <c r="O61" s="63">
        <v>0</v>
      </c>
      <c r="P61" s="63">
        <v>0</v>
      </c>
      <c r="Q61" s="63">
        <v>0</v>
      </c>
      <c r="R61" s="63">
        <v>64861.659999999982</v>
      </c>
      <c r="S61" s="63">
        <v>65571.599999999962</v>
      </c>
      <c r="T61" s="63">
        <v>66873.279999999999</v>
      </c>
      <c r="U61" s="63">
        <v>1538.82</v>
      </c>
      <c r="V61" s="63">
        <v>0</v>
      </c>
      <c r="W61" s="63">
        <v>72021.269999999975</v>
      </c>
      <c r="X61" s="63">
        <v>0</v>
      </c>
      <c r="Y61" s="63">
        <v>0</v>
      </c>
      <c r="Z61" s="63">
        <v>69476.63999999997</v>
      </c>
      <c r="AA61" s="63">
        <v>0</v>
      </c>
      <c r="AB61" s="63">
        <v>0</v>
      </c>
      <c r="AC61" s="63">
        <v>68884.900000000067</v>
      </c>
      <c r="AD61" s="63">
        <v>0</v>
      </c>
      <c r="AE61" s="63">
        <v>0</v>
      </c>
      <c r="AF61" s="63">
        <v>0</v>
      </c>
      <c r="AG61" s="63">
        <v>0</v>
      </c>
      <c r="AH61" s="63">
        <v>0</v>
      </c>
      <c r="AI61" s="63">
        <v>0</v>
      </c>
      <c r="AJ61" s="63">
        <v>0</v>
      </c>
      <c r="AK61" s="63">
        <v>636714.92999999993</v>
      </c>
    </row>
    <row r="62" spans="1:37" ht="15.75" customHeight="1">
      <c r="A62" s="68">
        <v>1110</v>
      </c>
      <c r="B62" s="69" t="s">
        <v>89</v>
      </c>
      <c r="C62" s="63">
        <v>32200.720000000045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201728.04000000044</v>
      </c>
      <c r="J62" s="63">
        <v>0</v>
      </c>
      <c r="K62" s="63">
        <v>147981.24999999951</v>
      </c>
      <c r="L62" s="63">
        <v>0</v>
      </c>
      <c r="M62" s="63">
        <v>0</v>
      </c>
      <c r="N62" s="63">
        <v>145140.00999999949</v>
      </c>
      <c r="O62" s="63">
        <v>0</v>
      </c>
      <c r="P62" s="63">
        <v>0</v>
      </c>
      <c r="Q62" s="63">
        <v>0</v>
      </c>
      <c r="R62" s="63">
        <v>155794.65999999963</v>
      </c>
      <c r="S62" s="63">
        <v>156741.73999999967</v>
      </c>
      <c r="T62" s="63">
        <v>149638.63999999955</v>
      </c>
      <c r="U62" s="63">
        <v>1420.6200000000001</v>
      </c>
      <c r="V62" s="63">
        <v>0</v>
      </c>
      <c r="W62" s="63">
        <v>163608.06999999969</v>
      </c>
      <c r="X62" s="63">
        <v>0</v>
      </c>
      <c r="Y62" s="63">
        <v>0</v>
      </c>
      <c r="Z62" s="63">
        <v>158162.35999999969</v>
      </c>
      <c r="AA62" s="63">
        <v>0</v>
      </c>
      <c r="AB62" s="63">
        <v>0</v>
      </c>
      <c r="AC62" s="63">
        <v>157688.81999999969</v>
      </c>
      <c r="AD62" s="63">
        <v>0</v>
      </c>
      <c r="AE62" s="63">
        <v>0</v>
      </c>
      <c r="AF62" s="63">
        <v>473.54</v>
      </c>
      <c r="AG62" s="63">
        <v>0</v>
      </c>
      <c r="AH62" s="63">
        <v>0</v>
      </c>
      <c r="AI62" s="63">
        <v>0</v>
      </c>
      <c r="AJ62" s="63">
        <v>0</v>
      </c>
      <c r="AK62" s="63">
        <v>1470578.4699999974</v>
      </c>
    </row>
    <row r="63" spans="1:37" ht="15.75" customHeight="1">
      <c r="A63" s="68">
        <v>1120</v>
      </c>
      <c r="B63" s="69" t="s">
        <v>90</v>
      </c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3">
        <v>0</v>
      </c>
      <c r="T63" s="63">
        <v>0</v>
      </c>
      <c r="U63" s="63">
        <v>0</v>
      </c>
      <c r="V63" s="63">
        <v>0</v>
      </c>
      <c r="W63" s="63">
        <v>0</v>
      </c>
      <c r="X63" s="63">
        <v>0</v>
      </c>
      <c r="Y63" s="63">
        <v>0</v>
      </c>
      <c r="Z63" s="63">
        <v>0</v>
      </c>
      <c r="AA63" s="63">
        <v>0</v>
      </c>
      <c r="AB63" s="63">
        <v>1183.48</v>
      </c>
      <c r="AC63" s="63">
        <v>591.74</v>
      </c>
      <c r="AD63" s="63">
        <v>0</v>
      </c>
      <c r="AE63" s="63">
        <v>0</v>
      </c>
      <c r="AF63" s="63">
        <v>0</v>
      </c>
      <c r="AG63" s="63">
        <v>0</v>
      </c>
      <c r="AH63" s="63">
        <v>0</v>
      </c>
      <c r="AI63" s="63">
        <v>0</v>
      </c>
      <c r="AJ63" s="63">
        <v>0</v>
      </c>
      <c r="AK63" s="63">
        <v>1775.22</v>
      </c>
    </row>
    <row r="64" spans="1:37" ht="15.75" customHeight="1">
      <c r="A64" s="68">
        <v>1130</v>
      </c>
      <c r="B64" s="69" t="s">
        <v>91</v>
      </c>
      <c r="C64" s="63">
        <v>10833.589999999998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13200.549999999997</v>
      </c>
      <c r="J64" s="63">
        <v>0</v>
      </c>
      <c r="K64" s="63">
        <v>12608.809999999998</v>
      </c>
      <c r="L64" s="63">
        <v>0</v>
      </c>
      <c r="M64" s="63">
        <v>0</v>
      </c>
      <c r="N64" s="63">
        <v>12608.809999999998</v>
      </c>
      <c r="O64" s="63">
        <v>0</v>
      </c>
      <c r="P64" s="63">
        <v>0</v>
      </c>
      <c r="Q64" s="63">
        <v>0</v>
      </c>
      <c r="R64" s="63">
        <v>11425.329999999998</v>
      </c>
      <c r="S64" s="63">
        <v>10833.589999999998</v>
      </c>
      <c r="T64" s="63">
        <v>9194.8599999999988</v>
      </c>
      <c r="U64" s="63">
        <v>591.74</v>
      </c>
      <c r="V64" s="63">
        <v>0</v>
      </c>
      <c r="W64" s="63">
        <v>9194.8599999999988</v>
      </c>
      <c r="X64" s="63">
        <v>0</v>
      </c>
      <c r="Y64" s="63">
        <v>0</v>
      </c>
      <c r="Z64" s="63">
        <v>9194.8599999999988</v>
      </c>
      <c r="AA64" s="63">
        <v>0</v>
      </c>
      <c r="AB64" s="63">
        <v>0</v>
      </c>
      <c r="AC64" s="63">
        <v>9194.8599999999988</v>
      </c>
      <c r="AD64" s="63">
        <v>0</v>
      </c>
      <c r="AE64" s="63">
        <v>0</v>
      </c>
      <c r="AF64" s="63">
        <v>0</v>
      </c>
      <c r="AG64" s="63">
        <v>0</v>
      </c>
      <c r="AH64" s="63">
        <v>0</v>
      </c>
      <c r="AI64" s="63">
        <v>0</v>
      </c>
      <c r="AJ64" s="63">
        <v>0</v>
      </c>
      <c r="AK64" s="63">
        <v>108881.86</v>
      </c>
    </row>
    <row r="65" spans="1:37" ht="15.75" customHeight="1">
      <c r="A65" s="68">
        <v>1140</v>
      </c>
      <c r="B65" s="69" t="s">
        <v>92</v>
      </c>
      <c r="C65" s="63">
        <v>22432.420000000013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28537.820000000018</v>
      </c>
      <c r="J65" s="63">
        <v>0</v>
      </c>
      <c r="K65" s="63">
        <v>28537.820000000018</v>
      </c>
      <c r="L65" s="63">
        <v>0</v>
      </c>
      <c r="M65" s="63">
        <v>0</v>
      </c>
      <c r="N65" s="63">
        <v>29026.410000000018</v>
      </c>
      <c r="O65" s="63">
        <v>0</v>
      </c>
      <c r="P65" s="63">
        <v>0</v>
      </c>
      <c r="Q65" s="63">
        <v>0</v>
      </c>
      <c r="R65" s="63">
        <v>28293.920000000016</v>
      </c>
      <c r="S65" s="63">
        <v>29636.950000000015</v>
      </c>
      <c r="T65" s="63">
        <v>28293.920000000013</v>
      </c>
      <c r="U65" s="63">
        <v>610.54</v>
      </c>
      <c r="V65" s="63">
        <v>0</v>
      </c>
      <c r="W65" s="63">
        <v>28293.92000000002</v>
      </c>
      <c r="X65" s="63">
        <v>488.59</v>
      </c>
      <c r="Y65" s="63">
        <v>0</v>
      </c>
      <c r="Z65" s="63">
        <v>28293.92000000002</v>
      </c>
      <c r="AA65" s="63">
        <v>0</v>
      </c>
      <c r="AB65" s="63">
        <v>0</v>
      </c>
      <c r="AC65" s="63">
        <v>28293.920000000016</v>
      </c>
      <c r="AD65" s="63">
        <v>0</v>
      </c>
      <c r="AE65" s="63">
        <v>0</v>
      </c>
      <c r="AF65" s="63">
        <v>2442.9499999999998</v>
      </c>
      <c r="AG65" s="63">
        <v>0</v>
      </c>
      <c r="AH65" s="63">
        <v>0</v>
      </c>
      <c r="AI65" s="63">
        <v>0</v>
      </c>
      <c r="AJ65" s="63">
        <v>0</v>
      </c>
      <c r="AK65" s="63">
        <v>283183.10000000021</v>
      </c>
    </row>
    <row r="66" spans="1:37" ht="15.75" customHeight="1">
      <c r="A66" s="68">
        <v>1150</v>
      </c>
      <c r="B66" s="69" t="s">
        <v>93</v>
      </c>
      <c r="C66" s="63">
        <v>27316.74000000002</v>
      </c>
      <c r="D66" s="63">
        <v>0</v>
      </c>
      <c r="E66" s="63">
        <v>0</v>
      </c>
      <c r="F66" s="63">
        <v>0</v>
      </c>
      <c r="G66" s="63">
        <v>0</v>
      </c>
      <c r="H66" s="63">
        <v>0</v>
      </c>
      <c r="I66" s="63">
        <v>41205.54000000003</v>
      </c>
      <c r="J66" s="63">
        <v>0</v>
      </c>
      <c r="K66" s="63">
        <v>40744.680000000022</v>
      </c>
      <c r="L66" s="63">
        <v>0</v>
      </c>
      <c r="M66" s="63">
        <v>0</v>
      </c>
      <c r="N66" s="63">
        <v>39523.60000000002</v>
      </c>
      <c r="O66" s="63">
        <v>0</v>
      </c>
      <c r="P66" s="63">
        <v>0</v>
      </c>
      <c r="Q66" s="63">
        <v>0</v>
      </c>
      <c r="R66" s="63">
        <v>40439.410000000018</v>
      </c>
      <c r="S66" s="63">
        <v>38302.520000000033</v>
      </c>
      <c r="T66" s="63">
        <v>37235.060000000027</v>
      </c>
      <c r="U66" s="63">
        <v>0</v>
      </c>
      <c r="V66" s="63">
        <v>0</v>
      </c>
      <c r="W66" s="63">
        <v>36778.140000000029</v>
      </c>
      <c r="X66" s="63">
        <v>0</v>
      </c>
      <c r="Y66" s="63">
        <v>0</v>
      </c>
      <c r="Z66" s="63">
        <v>36167.60000000002</v>
      </c>
      <c r="AA66" s="63">
        <v>0</v>
      </c>
      <c r="AB66" s="63">
        <v>0</v>
      </c>
      <c r="AC66" s="63">
        <v>36167.600000000035</v>
      </c>
      <c r="AD66" s="63">
        <v>0</v>
      </c>
      <c r="AE66" s="63">
        <v>0</v>
      </c>
      <c r="AF66" s="63">
        <v>4118.1900000000005</v>
      </c>
      <c r="AG66" s="63">
        <v>0</v>
      </c>
      <c r="AH66" s="63">
        <v>0</v>
      </c>
      <c r="AI66" s="63">
        <v>0</v>
      </c>
      <c r="AJ66" s="63">
        <v>0</v>
      </c>
      <c r="AK66" s="63">
        <v>377999.08000000025</v>
      </c>
    </row>
    <row r="67" spans="1:37" ht="15.75" customHeight="1">
      <c r="A67" s="68">
        <v>1160</v>
      </c>
      <c r="B67" s="69" t="s">
        <v>94</v>
      </c>
      <c r="C67" s="63">
        <v>3509.62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5951.78</v>
      </c>
      <c r="J67" s="63">
        <v>0</v>
      </c>
      <c r="K67" s="63">
        <v>5798.16</v>
      </c>
      <c r="L67" s="63">
        <v>0</v>
      </c>
      <c r="M67" s="63">
        <v>0</v>
      </c>
      <c r="N67" s="63">
        <v>5798.16</v>
      </c>
      <c r="O67" s="63">
        <v>0</v>
      </c>
      <c r="P67" s="63">
        <v>0</v>
      </c>
      <c r="Q67" s="63">
        <v>0</v>
      </c>
      <c r="R67" s="63">
        <v>5798.16</v>
      </c>
      <c r="S67" s="63">
        <v>5798.16</v>
      </c>
      <c r="T67" s="63">
        <v>5798.16</v>
      </c>
      <c r="U67" s="63">
        <v>610.54</v>
      </c>
      <c r="V67" s="63">
        <v>0</v>
      </c>
      <c r="W67" s="63">
        <v>5798.16</v>
      </c>
      <c r="X67" s="63">
        <v>0</v>
      </c>
      <c r="Y67" s="63">
        <v>0</v>
      </c>
      <c r="Z67" s="63">
        <v>5798.16</v>
      </c>
      <c r="AA67" s="63">
        <v>0</v>
      </c>
      <c r="AB67" s="63">
        <v>0</v>
      </c>
      <c r="AC67" s="63">
        <v>5798.16</v>
      </c>
      <c r="AD67" s="63">
        <v>0</v>
      </c>
      <c r="AE67" s="63">
        <v>0</v>
      </c>
      <c r="AF67" s="63">
        <v>5800.1299999999992</v>
      </c>
      <c r="AG67" s="63">
        <v>0</v>
      </c>
      <c r="AH67" s="63">
        <v>0</v>
      </c>
      <c r="AI67" s="63">
        <v>0</v>
      </c>
      <c r="AJ67" s="63">
        <v>0</v>
      </c>
      <c r="AK67" s="63">
        <v>62257.35</v>
      </c>
    </row>
    <row r="68" spans="1:37" ht="15.75" customHeight="1">
      <c r="A68" s="68">
        <v>1180</v>
      </c>
      <c r="B68" s="69" t="s">
        <v>95</v>
      </c>
      <c r="C68" s="63">
        <v>44211.360000000008</v>
      </c>
      <c r="D68" s="63">
        <v>0</v>
      </c>
      <c r="E68" s="63">
        <v>0</v>
      </c>
      <c r="F68" s="63">
        <v>0</v>
      </c>
      <c r="G68" s="63">
        <v>0</v>
      </c>
      <c r="H68" s="63">
        <v>0</v>
      </c>
      <c r="I68" s="63">
        <v>91667.399999999907</v>
      </c>
      <c r="J68" s="63">
        <v>0</v>
      </c>
      <c r="K68" s="63">
        <v>87164.239999999947</v>
      </c>
      <c r="L68" s="63">
        <v>0</v>
      </c>
      <c r="M68" s="63">
        <v>0</v>
      </c>
      <c r="N68" s="63">
        <v>100805.1899999999</v>
      </c>
      <c r="O68" s="63">
        <v>0</v>
      </c>
      <c r="P68" s="63">
        <v>0</v>
      </c>
      <c r="Q68" s="63">
        <v>0</v>
      </c>
      <c r="R68" s="63">
        <v>105240.3599999999</v>
      </c>
      <c r="S68" s="63">
        <v>103107.17999999986</v>
      </c>
      <c r="T68" s="63">
        <v>99248.609999999899</v>
      </c>
      <c r="U68" s="63">
        <v>17736.27</v>
      </c>
      <c r="V68" s="63">
        <v>0</v>
      </c>
      <c r="W68" s="63">
        <v>106356.2699999999</v>
      </c>
      <c r="X68" s="63">
        <v>0</v>
      </c>
      <c r="Y68" s="63">
        <v>0</v>
      </c>
      <c r="Z68" s="63">
        <v>101550.59999999987</v>
      </c>
      <c r="AA68" s="63">
        <v>0</v>
      </c>
      <c r="AB68" s="63">
        <v>0</v>
      </c>
      <c r="AC68" s="63">
        <v>100941.11999999998</v>
      </c>
      <c r="AD68" s="63">
        <v>0</v>
      </c>
      <c r="AE68" s="63">
        <v>0</v>
      </c>
      <c r="AF68" s="63">
        <v>1624.55</v>
      </c>
      <c r="AG68" s="63">
        <v>0</v>
      </c>
      <c r="AH68" s="63">
        <v>0</v>
      </c>
      <c r="AI68" s="63">
        <v>0</v>
      </c>
      <c r="AJ68" s="63">
        <v>77165.200000000055</v>
      </c>
      <c r="AK68" s="63">
        <v>1036818.3499999993</v>
      </c>
    </row>
    <row r="69" spans="1:37" ht="15.75" customHeight="1">
      <c r="A69" s="68">
        <v>1195</v>
      </c>
      <c r="B69" s="69" t="s">
        <v>96</v>
      </c>
      <c r="C69" s="63">
        <v>106797.4499999999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168278.7900000003</v>
      </c>
      <c r="J69" s="63">
        <v>0</v>
      </c>
      <c r="K69" s="63">
        <v>146932.79999999996</v>
      </c>
      <c r="L69" s="63">
        <v>0</v>
      </c>
      <c r="M69" s="63">
        <v>0</v>
      </c>
      <c r="N69" s="63">
        <v>143852.5199999999</v>
      </c>
      <c r="O69" s="63">
        <v>0</v>
      </c>
      <c r="P69" s="63">
        <v>0</v>
      </c>
      <c r="Q69" s="63">
        <v>0</v>
      </c>
      <c r="R69" s="63">
        <v>143243.03999999989</v>
      </c>
      <c r="S69" s="63">
        <v>142328.81999999983</v>
      </c>
      <c r="T69" s="63">
        <v>142328.81999999992</v>
      </c>
      <c r="U69" s="63">
        <v>0</v>
      </c>
      <c r="V69" s="63">
        <v>0</v>
      </c>
      <c r="W69" s="63">
        <v>148995.80999999994</v>
      </c>
      <c r="X69" s="63">
        <v>0</v>
      </c>
      <c r="Y69" s="63">
        <v>0</v>
      </c>
      <c r="Z69" s="63">
        <v>147439.22999999998</v>
      </c>
      <c r="AA69" s="63">
        <v>0</v>
      </c>
      <c r="AB69" s="63">
        <v>0</v>
      </c>
      <c r="AC69" s="63">
        <v>145915.52999999985</v>
      </c>
      <c r="AD69" s="63">
        <v>0</v>
      </c>
      <c r="AE69" s="63">
        <v>0</v>
      </c>
      <c r="AF69" s="63">
        <v>1692.51</v>
      </c>
      <c r="AG69" s="63">
        <v>0</v>
      </c>
      <c r="AH69" s="63">
        <v>0</v>
      </c>
      <c r="AI69" s="63">
        <v>0</v>
      </c>
      <c r="AJ69" s="63">
        <v>0</v>
      </c>
      <c r="AK69" s="63">
        <v>1437805.3199999996</v>
      </c>
    </row>
    <row r="70" spans="1:37" ht="15.75" customHeight="1">
      <c r="A70" s="68">
        <v>1220</v>
      </c>
      <c r="B70" s="69" t="s">
        <v>97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63">
        <v>24103.709999999995</v>
      </c>
      <c r="I70" s="63">
        <v>0</v>
      </c>
      <c r="J70" s="63">
        <v>0</v>
      </c>
      <c r="K70" s="63">
        <v>0</v>
      </c>
      <c r="L70" s="63">
        <v>0</v>
      </c>
      <c r="M70" s="63">
        <v>81417.510000000024</v>
      </c>
      <c r="N70" s="63">
        <v>36740.040000000008</v>
      </c>
      <c r="O70" s="63">
        <v>0</v>
      </c>
      <c r="P70" s="63">
        <v>0</v>
      </c>
      <c r="Q70" s="63">
        <v>0</v>
      </c>
      <c r="R70" s="63">
        <v>36510.75</v>
      </c>
      <c r="S70" s="63">
        <v>34452.239999999998</v>
      </c>
      <c r="T70" s="63">
        <v>34466.429999999993</v>
      </c>
      <c r="U70" s="63">
        <v>487.74</v>
      </c>
      <c r="V70" s="63">
        <v>0</v>
      </c>
      <c r="W70" s="63">
        <v>36477.869999999988</v>
      </c>
      <c r="X70" s="63">
        <v>0</v>
      </c>
      <c r="Y70" s="63">
        <v>0</v>
      </c>
      <c r="Z70" s="63">
        <v>35549.459999999985</v>
      </c>
      <c r="AA70" s="63">
        <v>0</v>
      </c>
      <c r="AB70" s="63">
        <v>0</v>
      </c>
      <c r="AC70" s="63">
        <v>34466.429999999986</v>
      </c>
      <c r="AD70" s="63">
        <v>0</v>
      </c>
      <c r="AE70" s="63">
        <v>0</v>
      </c>
      <c r="AF70" s="63">
        <v>0</v>
      </c>
      <c r="AG70" s="63">
        <v>0</v>
      </c>
      <c r="AH70" s="63">
        <v>0</v>
      </c>
      <c r="AI70" s="63">
        <v>0</v>
      </c>
      <c r="AJ70" s="63">
        <v>0</v>
      </c>
      <c r="AK70" s="63">
        <v>354672.17999999993</v>
      </c>
    </row>
    <row r="71" spans="1:37" ht="15.75" customHeight="1">
      <c r="A71" s="68">
        <v>1330</v>
      </c>
      <c r="B71" s="69" t="s">
        <v>98</v>
      </c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13883.659999999994</v>
      </c>
      <c r="J71" s="63">
        <v>0</v>
      </c>
      <c r="K71" s="63">
        <v>10770.66</v>
      </c>
      <c r="L71" s="63">
        <v>0</v>
      </c>
      <c r="M71" s="63">
        <v>0</v>
      </c>
      <c r="N71" s="63">
        <v>11065.179999999998</v>
      </c>
      <c r="O71" s="63">
        <v>0</v>
      </c>
      <c r="P71" s="63">
        <v>0</v>
      </c>
      <c r="Q71" s="63">
        <v>0</v>
      </c>
      <c r="R71" s="63">
        <v>11065.179999999998</v>
      </c>
      <c r="S71" s="63">
        <v>11065.179999999998</v>
      </c>
      <c r="T71" s="63">
        <v>11065.179999999998</v>
      </c>
      <c r="U71" s="63">
        <v>589.04999999999995</v>
      </c>
      <c r="V71" s="63">
        <v>0</v>
      </c>
      <c r="W71" s="63">
        <v>11065.179999999998</v>
      </c>
      <c r="X71" s="63">
        <v>0</v>
      </c>
      <c r="Y71" s="63">
        <v>0</v>
      </c>
      <c r="Z71" s="63">
        <v>11065.179999999998</v>
      </c>
      <c r="AA71" s="63">
        <v>0</v>
      </c>
      <c r="AB71" s="63">
        <v>0</v>
      </c>
      <c r="AC71" s="63">
        <v>11065.179999999998</v>
      </c>
      <c r="AD71" s="63">
        <v>0</v>
      </c>
      <c r="AE71" s="63">
        <v>0</v>
      </c>
      <c r="AF71" s="63">
        <v>0</v>
      </c>
      <c r="AG71" s="63">
        <v>0</v>
      </c>
      <c r="AH71" s="63">
        <v>0</v>
      </c>
      <c r="AI71" s="63">
        <v>0</v>
      </c>
      <c r="AJ71" s="63">
        <v>0</v>
      </c>
      <c r="AK71" s="63">
        <v>102699.62999999998</v>
      </c>
    </row>
    <row r="72" spans="1:37" ht="15.75" customHeight="1">
      <c r="A72" s="68">
        <v>1340</v>
      </c>
      <c r="B72" s="69" t="s">
        <v>99</v>
      </c>
      <c r="C72" s="63">
        <v>13860.850000000002</v>
      </c>
      <c r="D72" s="63">
        <v>0</v>
      </c>
      <c r="E72" s="63">
        <v>0</v>
      </c>
      <c r="F72" s="63">
        <v>0</v>
      </c>
      <c r="G72" s="63">
        <v>0</v>
      </c>
      <c r="H72" s="63">
        <v>0</v>
      </c>
      <c r="I72" s="63">
        <v>14475.780000000002</v>
      </c>
      <c r="J72" s="63">
        <v>0</v>
      </c>
      <c r="K72" s="63">
        <v>15564.370000000003</v>
      </c>
      <c r="L72" s="63">
        <v>0</v>
      </c>
      <c r="M72" s="63">
        <v>0</v>
      </c>
      <c r="N72" s="63">
        <v>16179.300000000003</v>
      </c>
      <c r="O72" s="63">
        <v>0</v>
      </c>
      <c r="P72" s="63">
        <v>0</v>
      </c>
      <c r="Q72" s="63">
        <v>0</v>
      </c>
      <c r="R72" s="63">
        <v>15423.100000000004</v>
      </c>
      <c r="S72" s="63">
        <v>15423.100000000004</v>
      </c>
      <c r="T72" s="63">
        <v>15423.100000000004</v>
      </c>
      <c r="U72" s="63">
        <v>614.92999999999995</v>
      </c>
      <c r="V72" s="63">
        <v>0</v>
      </c>
      <c r="W72" s="63">
        <v>15423.100000000004</v>
      </c>
      <c r="X72" s="63">
        <v>0</v>
      </c>
      <c r="Y72" s="63">
        <v>0</v>
      </c>
      <c r="Z72" s="63">
        <v>15423.100000000004</v>
      </c>
      <c r="AA72" s="63">
        <v>0</v>
      </c>
      <c r="AB72" s="63">
        <v>0</v>
      </c>
      <c r="AC72" s="63">
        <v>15423.100000000002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153233.83000000002</v>
      </c>
    </row>
    <row r="73" spans="1:37" ht="15.75" customHeight="1">
      <c r="A73" s="68">
        <v>1350</v>
      </c>
      <c r="B73" s="69" t="s">
        <v>100</v>
      </c>
      <c r="C73" s="63">
        <v>22046.060000000005</v>
      </c>
      <c r="D73" s="63">
        <v>0</v>
      </c>
      <c r="E73" s="63">
        <v>0</v>
      </c>
      <c r="F73" s="63">
        <v>0</v>
      </c>
      <c r="G73" s="63">
        <v>0</v>
      </c>
      <c r="H73" s="63">
        <v>0</v>
      </c>
      <c r="I73" s="63">
        <v>30987.470000000008</v>
      </c>
      <c r="J73" s="63">
        <v>0</v>
      </c>
      <c r="K73" s="63">
        <v>29757.610000000008</v>
      </c>
      <c r="L73" s="63">
        <v>0</v>
      </c>
      <c r="M73" s="63">
        <v>0</v>
      </c>
      <c r="N73" s="63">
        <v>29142.680000000008</v>
      </c>
      <c r="O73" s="63">
        <v>0</v>
      </c>
      <c r="P73" s="63">
        <v>0</v>
      </c>
      <c r="Q73" s="63">
        <v>0</v>
      </c>
      <c r="R73" s="63">
        <v>27056.920000000009</v>
      </c>
      <c r="S73" s="63">
        <v>26441.990000000009</v>
      </c>
      <c r="T73" s="63">
        <v>25212.130000000008</v>
      </c>
      <c r="U73" s="63">
        <v>0</v>
      </c>
      <c r="V73" s="63">
        <v>0</v>
      </c>
      <c r="W73" s="63">
        <v>25827.060000000009</v>
      </c>
      <c r="X73" s="63">
        <v>0</v>
      </c>
      <c r="Y73" s="63">
        <v>0</v>
      </c>
      <c r="Z73" s="63">
        <v>26441.990000000009</v>
      </c>
      <c r="AA73" s="63">
        <v>0</v>
      </c>
      <c r="AB73" s="63">
        <v>0</v>
      </c>
      <c r="AC73" s="63">
        <v>25827.060000000009</v>
      </c>
      <c r="AD73" s="63">
        <v>0</v>
      </c>
      <c r="AE73" s="63">
        <v>0</v>
      </c>
      <c r="AF73" s="63">
        <v>0</v>
      </c>
      <c r="AG73" s="63">
        <v>0</v>
      </c>
      <c r="AH73" s="63">
        <v>0</v>
      </c>
      <c r="AI73" s="63">
        <v>0</v>
      </c>
      <c r="AJ73" s="63">
        <v>0</v>
      </c>
      <c r="AK73" s="63">
        <v>268740.97000000009</v>
      </c>
    </row>
    <row r="74" spans="1:37" ht="15.75" customHeight="1">
      <c r="A74" s="68">
        <v>1360</v>
      </c>
      <c r="B74" s="69" t="s">
        <v>101</v>
      </c>
      <c r="C74" s="63">
        <v>32369.569999999982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  <c r="I74" s="63">
        <v>36930.909999999982</v>
      </c>
      <c r="J74" s="63">
        <v>0</v>
      </c>
      <c r="K74" s="63">
        <v>34816.89999999998</v>
      </c>
      <c r="L74" s="63">
        <v>0</v>
      </c>
      <c r="M74" s="63">
        <v>0</v>
      </c>
      <c r="N74" s="63">
        <v>35423.749999999978</v>
      </c>
      <c r="O74" s="63">
        <v>0</v>
      </c>
      <c r="P74" s="63">
        <v>0</v>
      </c>
      <c r="Q74" s="63">
        <v>0</v>
      </c>
      <c r="R74" s="63">
        <v>33436.539999999979</v>
      </c>
      <c r="S74" s="63">
        <v>36030.599999999984</v>
      </c>
      <c r="T74" s="63">
        <v>34963.629999999983</v>
      </c>
      <c r="U74" s="63">
        <v>606.85</v>
      </c>
      <c r="V74" s="63">
        <v>0</v>
      </c>
      <c r="W74" s="63">
        <v>35423.749999999985</v>
      </c>
      <c r="X74" s="63">
        <v>0</v>
      </c>
      <c r="Y74" s="63">
        <v>0</v>
      </c>
      <c r="Z74" s="63">
        <v>35423.749999999978</v>
      </c>
      <c r="AA74" s="63">
        <v>0</v>
      </c>
      <c r="AB74" s="63">
        <v>0</v>
      </c>
      <c r="AC74" s="63">
        <v>35423.75</v>
      </c>
      <c r="AD74" s="63">
        <v>0</v>
      </c>
      <c r="AE74" s="63">
        <v>0</v>
      </c>
      <c r="AF74" s="63">
        <v>1840.48</v>
      </c>
      <c r="AG74" s="63">
        <v>0</v>
      </c>
      <c r="AH74" s="63">
        <v>0</v>
      </c>
      <c r="AI74" s="63">
        <v>0</v>
      </c>
      <c r="AJ74" s="63">
        <v>-1820.5500000000002</v>
      </c>
      <c r="AK74" s="63">
        <v>350869.92999999982</v>
      </c>
    </row>
    <row r="75" spans="1:37" ht="15.75" customHeight="1">
      <c r="A75" s="68">
        <v>1380</v>
      </c>
      <c r="B75" s="69" t="s">
        <v>102</v>
      </c>
      <c r="C75" s="63">
        <v>2184.96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63">
        <v>3641.1</v>
      </c>
      <c r="J75" s="63">
        <v>0</v>
      </c>
      <c r="K75" s="63">
        <v>3034.25</v>
      </c>
      <c r="L75" s="63">
        <v>0</v>
      </c>
      <c r="M75" s="63">
        <v>0</v>
      </c>
      <c r="N75" s="63">
        <v>3034.25</v>
      </c>
      <c r="O75" s="63">
        <v>0</v>
      </c>
      <c r="P75" s="63">
        <v>0</v>
      </c>
      <c r="Q75" s="63">
        <v>0</v>
      </c>
      <c r="R75" s="63">
        <v>3034.25</v>
      </c>
      <c r="S75" s="63">
        <v>3034.25</v>
      </c>
      <c r="T75" s="63">
        <v>4247.95</v>
      </c>
      <c r="U75" s="63">
        <v>0</v>
      </c>
      <c r="V75" s="63">
        <v>0</v>
      </c>
      <c r="W75" s="63">
        <v>3641.1</v>
      </c>
      <c r="X75" s="63">
        <v>0</v>
      </c>
      <c r="Y75" s="63">
        <v>0</v>
      </c>
      <c r="Z75" s="63">
        <v>3641.1</v>
      </c>
      <c r="AA75" s="63">
        <v>0</v>
      </c>
      <c r="AB75" s="63">
        <v>0</v>
      </c>
      <c r="AC75" s="63">
        <v>3641.1</v>
      </c>
      <c r="AD75" s="63">
        <v>0</v>
      </c>
      <c r="AE75" s="63">
        <v>0</v>
      </c>
      <c r="AF75" s="63">
        <v>0</v>
      </c>
      <c r="AG75" s="63">
        <v>0</v>
      </c>
      <c r="AH75" s="63">
        <v>0</v>
      </c>
      <c r="AI75" s="63">
        <v>0</v>
      </c>
      <c r="AJ75" s="63">
        <v>0</v>
      </c>
      <c r="AK75" s="63">
        <v>33134.31</v>
      </c>
    </row>
    <row r="76" spans="1:37" ht="15.75" customHeight="1">
      <c r="A76" s="68">
        <v>1390</v>
      </c>
      <c r="B76" s="69" t="s">
        <v>103</v>
      </c>
      <c r="C76" s="63">
        <v>5469.29</v>
      </c>
      <c r="D76" s="63">
        <v>0</v>
      </c>
      <c r="E76" s="63">
        <v>0</v>
      </c>
      <c r="F76" s="63">
        <v>0</v>
      </c>
      <c r="G76" s="63">
        <v>0</v>
      </c>
      <c r="H76" s="63">
        <v>0</v>
      </c>
      <c r="I76" s="63">
        <v>12364.309999999998</v>
      </c>
      <c r="J76" s="63">
        <v>0</v>
      </c>
      <c r="K76" s="63">
        <v>8603.3899999999976</v>
      </c>
      <c r="L76" s="63">
        <v>0</v>
      </c>
      <c r="M76" s="63">
        <v>0</v>
      </c>
      <c r="N76" s="63">
        <v>8603.3899999999976</v>
      </c>
      <c r="O76" s="63">
        <v>0</v>
      </c>
      <c r="P76" s="63">
        <v>0</v>
      </c>
      <c r="Q76" s="63">
        <v>0</v>
      </c>
      <c r="R76" s="63">
        <v>6268.2</v>
      </c>
      <c r="S76" s="63">
        <v>5641.38</v>
      </c>
      <c r="T76" s="63">
        <v>6895.0199999999995</v>
      </c>
      <c r="U76" s="63">
        <v>0</v>
      </c>
      <c r="V76" s="63">
        <v>0</v>
      </c>
      <c r="W76" s="63">
        <v>9598.9</v>
      </c>
      <c r="X76" s="63">
        <v>0</v>
      </c>
      <c r="Y76" s="63">
        <v>0</v>
      </c>
      <c r="Z76" s="63">
        <v>7976.5699999999988</v>
      </c>
      <c r="AA76" s="63">
        <v>0</v>
      </c>
      <c r="AB76" s="63">
        <v>0</v>
      </c>
      <c r="AC76" s="63">
        <v>7976.5699999999988</v>
      </c>
      <c r="AD76" s="63">
        <v>0</v>
      </c>
      <c r="AE76" s="63">
        <v>0</v>
      </c>
      <c r="AF76" s="63">
        <v>0</v>
      </c>
      <c r="AG76" s="63">
        <v>0</v>
      </c>
      <c r="AH76" s="63">
        <v>0</v>
      </c>
      <c r="AI76" s="63">
        <v>0</v>
      </c>
      <c r="AJ76" s="63">
        <v>0</v>
      </c>
      <c r="AK76" s="63">
        <v>79397.019999999975</v>
      </c>
    </row>
    <row r="77" spans="1:37" ht="15.75" customHeight="1">
      <c r="A77" s="68">
        <v>1400</v>
      </c>
      <c r="B77" s="69" t="s">
        <v>104</v>
      </c>
      <c r="C77" s="63">
        <v>6268.2</v>
      </c>
      <c r="D77" s="63">
        <v>0</v>
      </c>
      <c r="E77" s="63">
        <v>0</v>
      </c>
      <c r="F77" s="63">
        <v>0</v>
      </c>
      <c r="G77" s="63">
        <v>0</v>
      </c>
      <c r="H77" s="63">
        <v>0</v>
      </c>
      <c r="I77" s="63">
        <v>15953.139999999996</v>
      </c>
      <c r="J77" s="63">
        <v>0</v>
      </c>
      <c r="K77" s="63">
        <v>11110.669999999998</v>
      </c>
      <c r="L77" s="63">
        <v>0</v>
      </c>
      <c r="M77" s="63">
        <v>0</v>
      </c>
      <c r="N77" s="63">
        <v>11110.669999999998</v>
      </c>
      <c r="O77" s="63">
        <v>0</v>
      </c>
      <c r="P77" s="63">
        <v>0</v>
      </c>
      <c r="Q77" s="63">
        <v>0</v>
      </c>
      <c r="R77" s="63">
        <v>11110.669999999998</v>
      </c>
      <c r="S77" s="63">
        <v>11110.669999999998</v>
      </c>
      <c r="T77" s="63">
        <v>11110.669999999998</v>
      </c>
      <c r="U77" s="63">
        <v>0</v>
      </c>
      <c r="V77" s="63">
        <v>0</v>
      </c>
      <c r="W77" s="63">
        <v>11110.669999999998</v>
      </c>
      <c r="X77" s="63">
        <v>0</v>
      </c>
      <c r="Y77" s="63">
        <v>0</v>
      </c>
      <c r="Z77" s="63">
        <v>11110.669999999998</v>
      </c>
      <c r="AA77" s="63">
        <v>0</v>
      </c>
      <c r="AB77" s="63">
        <v>0</v>
      </c>
      <c r="AC77" s="63">
        <v>11110.669999999998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111106.69999999998</v>
      </c>
    </row>
    <row r="78" spans="1:37" ht="15.75" customHeight="1">
      <c r="A78" s="68">
        <v>1410</v>
      </c>
      <c r="B78" s="69" t="s">
        <v>105</v>
      </c>
      <c r="C78" s="63">
        <v>4304.5099999999993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5534.37</v>
      </c>
      <c r="J78" s="63">
        <v>0</v>
      </c>
      <c r="K78" s="63">
        <v>5534.37</v>
      </c>
      <c r="L78" s="63">
        <v>0</v>
      </c>
      <c r="M78" s="63">
        <v>0</v>
      </c>
      <c r="N78" s="63">
        <v>5534.37</v>
      </c>
      <c r="O78" s="63">
        <v>0</v>
      </c>
      <c r="P78" s="63">
        <v>0</v>
      </c>
      <c r="Q78" s="63">
        <v>0</v>
      </c>
      <c r="R78" s="63">
        <v>5534.37</v>
      </c>
      <c r="S78" s="63">
        <v>5534.37</v>
      </c>
      <c r="T78" s="63">
        <v>6764.2300000000005</v>
      </c>
      <c r="U78" s="63">
        <v>0</v>
      </c>
      <c r="V78" s="63">
        <v>0</v>
      </c>
      <c r="W78" s="63">
        <v>5534.37</v>
      </c>
      <c r="X78" s="63">
        <v>0</v>
      </c>
      <c r="Y78" s="63">
        <v>0</v>
      </c>
      <c r="Z78" s="63">
        <v>5534.37</v>
      </c>
      <c r="AA78" s="63">
        <v>0</v>
      </c>
      <c r="AB78" s="63">
        <v>0</v>
      </c>
      <c r="AC78" s="63">
        <v>5534.37</v>
      </c>
      <c r="AD78" s="63">
        <v>0</v>
      </c>
      <c r="AE78" s="63">
        <v>0</v>
      </c>
      <c r="AF78" s="63">
        <v>614.92999999999995</v>
      </c>
      <c r="AG78" s="63">
        <v>0</v>
      </c>
      <c r="AH78" s="63">
        <v>0</v>
      </c>
      <c r="AI78" s="63">
        <v>0</v>
      </c>
      <c r="AJ78" s="63">
        <v>0</v>
      </c>
      <c r="AK78" s="63">
        <v>55958.630000000005</v>
      </c>
    </row>
    <row r="79" spans="1:37" ht="15.75" customHeight="1">
      <c r="A79" s="68">
        <v>1420</v>
      </c>
      <c r="B79" s="69" t="s">
        <v>106</v>
      </c>
      <c r="C79" s="63">
        <v>953670.01000001933</v>
      </c>
      <c r="D79" s="63">
        <v>0</v>
      </c>
      <c r="E79" s="63">
        <v>0</v>
      </c>
      <c r="F79" s="63">
        <v>0</v>
      </c>
      <c r="G79" s="63">
        <v>0</v>
      </c>
      <c r="H79" s="63">
        <v>0</v>
      </c>
      <c r="I79" s="63">
        <v>1082674.9200000279</v>
      </c>
      <c r="J79" s="63">
        <v>0</v>
      </c>
      <c r="K79" s="63">
        <v>1029066.2000000237</v>
      </c>
      <c r="L79" s="63">
        <v>0</v>
      </c>
      <c r="M79" s="63">
        <v>0</v>
      </c>
      <c r="N79" s="63">
        <v>1031396.1000000236</v>
      </c>
      <c r="O79" s="63">
        <v>0</v>
      </c>
      <c r="P79" s="63">
        <v>0</v>
      </c>
      <c r="Q79" s="63">
        <v>0</v>
      </c>
      <c r="R79" s="63">
        <v>1032486.8900000236</v>
      </c>
      <c r="S79" s="63">
        <v>1063840.4400000244</v>
      </c>
      <c r="T79" s="63">
        <v>1055851.090000025</v>
      </c>
      <c r="U79" s="63">
        <v>18909.149999999994</v>
      </c>
      <c r="V79" s="63">
        <v>883.57999999999993</v>
      </c>
      <c r="W79" s="63">
        <v>1064015.8700000255</v>
      </c>
      <c r="X79" s="63">
        <v>0</v>
      </c>
      <c r="Y79" s="63">
        <v>0</v>
      </c>
      <c r="Z79" s="63">
        <v>1060949.1200000246</v>
      </c>
      <c r="AA79" s="63">
        <v>0</v>
      </c>
      <c r="AB79" s="63">
        <v>0</v>
      </c>
      <c r="AC79" s="63">
        <v>1054093.0500000208</v>
      </c>
      <c r="AD79" s="63">
        <v>0</v>
      </c>
      <c r="AE79" s="63">
        <v>0</v>
      </c>
      <c r="AF79" s="63">
        <v>34358.380000000026</v>
      </c>
      <c r="AG79" s="63">
        <v>0</v>
      </c>
      <c r="AH79" s="63">
        <v>0</v>
      </c>
      <c r="AI79" s="63">
        <v>2773.6799999999994</v>
      </c>
      <c r="AJ79" s="63">
        <v>0</v>
      </c>
      <c r="AK79" s="63">
        <v>10484968.480000241</v>
      </c>
    </row>
    <row r="80" spans="1:37" ht="15.75" customHeight="1">
      <c r="A80" s="68">
        <v>1430</v>
      </c>
      <c r="B80" s="69" t="s">
        <v>107</v>
      </c>
      <c r="C80" s="63">
        <v>0</v>
      </c>
      <c r="D80" s="63">
        <v>0</v>
      </c>
      <c r="E80" s="63">
        <v>0</v>
      </c>
      <c r="F80" s="63">
        <v>2423.04</v>
      </c>
      <c r="G80" s="63">
        <v>0</v>
      </c>
      <c r="H80" s="63">
        <v>0</v>
      </c>
      <c r="I80" s="63">
        <v>11509.440000000002</v>
      </c>
      <c r="J80" s="63">
        <v>0</v>
      </c>
      <c r="K80" s="63">
        <v>8177.760000000002</v>
      </c>
      <c r="L80" s="63">
        <v>0</v>
      </c>
      <c r="M80" s="63">
        <v>0</v>
      </c>
      <c r="N80" s="63">
        <v>7874.8800000000019</v>
      </c>
      <c r="O80" s="63">
        <v>0</v>
      </c>
      <c r="P80" s="63">
        <v>0</v>
      </c>
      <c r="Q80" s="63">
        <v>0</v>
      </c>
      <c r="R80" s="63">
        <v>7874.8800000000019</v>
      </c>
      <c r="S80" s="63">
        <v>7874.8800000000019</v>
      </c>
      <c r="T80" s="63">
        <v>7874.8800000000019</v>
      </c>
      <c r="U80" s="63">
        <v>0</v>
      </c>
      <c r="V80" s="63">
        <v>0</v>
      </c>
      <c r="W80" s="63">
        <v>7874.8800000000019</v>
      </c>
      <c r="X80" s="63">
        <v>0</v>
      </c>
      <c r="Y80" s="63">
        <v>0</v>
      </c>
      <c r="Z80" s="63">
        <v>7874.8800000000019</v>
      </c>
      <c r="AA80" s="63">
        <v>0</v>
      </c>
      <c r="AB80" s="63">
        <v>0</v>
      </c>
      <c r="AC80" s="63">
        <v>7874.8800000000019</v>
      </c>
      <c r="AD80" s="63">
        <v>0</v>
      </c>
      <c r="AE80" s="63">
        <v>0</v>
      </c>
      <c r="AF80" s="63">
        <v>0</v>
      </c>
      <c r="AG80" s="63">
        <v>0</v>
      </c>
      <c r="AH80" s="63">
        <v>0</v>
      </c>
      <c r="AI80" s="63">
        <v>0</v>
      </c>
      <c r="AJ80" s="63">
        <v>0</v>
      </c>
      <c r="AK80" s="63">
        <v>77234.400000000023</v>
      </c>
    </row>
    <row r="81" spans="1:37" ht="15.75" customHeight="1">
      <c r="A81" s="68">
        <v>1440</v>
      </c>
      <c r="B81" s="69" t="s">
        <v>108</v>
      </c>
      <c r="C81" s="63">
        <v>2875.4300000000003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63">
        <v>2269.67</v>
      </c>
      <c r="J81" s="63">
        <v>0</v>
      </c>
      <c r="K81" s="63">
        <v>2269.67</v>
      </c>
      <c r="L81" s="63">
        <v>0</v>
      </c>
      <c r="M81" s="63">
        <v>0</v>
      </c>
      <c r="N81" s="63">
        <v>2269.67</v>
      </c>
      <c r="O81" s="63">
        <v>0</v>
      </c>
      <c r="P81" s="63">
        <v>0</v>
      </c>
      <c r="Q81" s="63">
        <v>0</v>
      </c>
      <c r="R81" s="63">
        <v>1817.28</v>
      </c>
      <c r="S81" s="63">
        <v>605.76</v>
      </c>
      <c r="T81" s="63">
        <v>3028.8</v>
      </c>
      <c r="U81" s="63">
        <v>0</v>
      </c>
      <c r="V81" s="63">
        <v>0</v>
      </c>
      <c r="W81" s="63">
        <v>1817.28</v>
      </c>
      <c r="X81" s="63">
        <v>0</v>
      </c>
      <c r="Y81" s="63">
        <v>0</v>
      </c>
      <c r="Z81" s="63">
        <v>1817.28</v>
      </c>
      <c r="AA81" s="63">
        <v>0</v>
      </c>
      <c r="AB81" s="63">
        <v>0</v>
      </c>
      <c r="AC81" s="63">
        <v>1817.28</v>
      </c>
      <c r="AD81" s="63">
        <v>0</v>
      </c>
      <c r="AE81" s="63">
        <v>0</v>
      </c>
      <c r="AF81" s="63">
        <v>0</v>
      </c>
      <c r="AG81" s="63">
        <v>0</v>
      </c>
      <c r="AH81" s="63">
        <v>0</v>
      </c>
      <c r="AI81" s="63">
        <v>0</v>
      </c>
      <c r="AJ81" s="63">
        <v>0</v>
      </c>
      <c r="AK81" s="63">
        <v>20588.12</v>
      </c>
    </row>
    <row r="82" spans="1:37" ht="15.75" customHeight="1">
      <c r="A82" s="68">
        <v>1450</v>
      </c>
      <c r="B82" s="69" t="s">
        <v>109</v>
      </c>
      <c r="C82" s="63">
        <v>3444.0399999999995</v>
      </c>
      <c r="D82" s="63">
        <v>0</v>
      </c>
      <c r="E82" s="63">
        <v>0</v>
      </c>
      <c r="F82" s="63">
        <v>0</v>
      </c>
      <c r="G82" s="63">
        <v>0</v>
      </c>
      <c r="H82" s="63">
        <v>0</v>
      </c>
      <c r="I82" s="63">
        <v>6749.04</v>
      </c>
      <c r="J82" s="63">
        <v>0</v>
      </c>
      <c r="K82" s="63">
        <v>6749.04</v>
      </c>
      <c r="L82" s="63">
        <v>0</v>
      </c>
      <c r="M82" s="63">
        <v>0</v>
      </c>
      <c r="N82" s="63">
        <v>6749.04</v>
      </c>
      <c r="O82" s="63">
        <v>0</v>
      </c>
      <c r="P82" s="63">
        <v>0</v>
      </c>
      <c r="Q82" s="63">
        <v>0</v>
      </c>
      <c r="R82" s="63">
        <v>6749.04</v>
      </c>
      <c r="S82" s="63">
        <v>6749.04</v>
      </c>
      <c r="T82" s="63">
        <v>6749.0400000000009</v>
      </c>
      <c r="U82" s="63">
        <v>0</v>
      </c>
      <c r="V82" s="63">
        <v>0</v>
      </c>
      <c r="W82" s="63">
        <v>6749.04</v>
      </c>
      <c r="X82" s="63">
        <v>0</v>
      </c>
      <c r="Y82" s="63">
        <v>0</v>
      </c>
      <c r="Z82" s="63">
        <v>8859.6800000000021</v>
      </c>
      <c r="AA82" s="63">
        <v>0</v>
      </c>
      <c r="AB82" s="63">
        <v>0</v>
      </c>
      <c r="AC82" s="63">
        <v>7804.3600000000006</v>
      </c>
      <c r="AD82" s="63">
        <v>0</v>
      </c>
      <c r="AE82" s="63">
        <v>0</v>
      </c>
      <c r="AF82" s="63">
        <v>0</v>
      </c>
      <c r="AG82" s="63">
        <v>0</v>
      </c>
      <c r="AH82" s="63">
        <v>0</v>
      </c>
      <c r="AI82" s="63">
        <v>0</v>
      </c>
      <c r="AJ82" s="63">
        <v>0</v>
      </c>
      <c r="AK82" s="63">
        <v>67351.360000000001</v>
      </c>
    </row>
    <row r="83" spans="1:37" ht="15.75" customHeight="1">
      <c r="A83" s="68">
        <v>1460</v>
      </c>
      <c r="B83" s="69" t="s">
        <v>110</v>
      </c>
      <c r="C83" s="63">
        <v>1652.5</v>
      </c>
      <c r="D83" s="63">
        <v>0</v>
      </c>
      <c r="E83" s="63">
        <v>0</v>
      </c>
      <c r="F83" s="63">
        <v>0</v>
      </c>
      <c r="G83" s="63">
        <v>0</v>
      </c>
      <c r="H83" s="63">
        <v>0</v>
      </c>
      <c r="I83" s="63">
        <v>2846.8599999999997</v>
      </c>
      <c r="J83" s="63">
        <v>0</v>
      </c>
      <c r="K83" s="63">
        <v>2249.6799999999998</v>
      </c>
      <c r="L83" s="63">
        <v>0</v>
      </c>
      <c r="M83" s="63">
        <v>0</v>
      </c>
      <c r="N83" s="63">
        <v>2249.6799999999998</v>
      </c>
      <c r="O83" s="63">
        <v>0</v>
      </c>
      <c r="P83" s="63">
        <v>0</v>
      </c>
      <c r="Q83" s="63">
        <v>0</v>
      </c>
      <c r="R83" s="63">
        <v>2249.6799999999998</v>
      </c>
      <c r="S83" s="63">
        <v>2249.6799999999998</v>
      </c>
      <c r="T83" s="63">
        <v>2249.6799999999998</v>
      </c>
      <c r="U83" s="63">
        <v>0</v>
      </c>
      <c r="V83" s="63">
        <v>0</v>
      </c>
      <c r="W83" s="63">
        <v>2249.6799999999998</v>
      </c>
      <c r="X83" s="63">
        <v>0</v>
      </c>
      <c r="Y83" s="63">
        <v>0</v>
      </c>
      <c r="Z83" s="63">
        <v>2249.6799999999998</v>
      </c>
      <c r="AA83" s="63">
        <v>0</v>
      </c>
      <c r="AB83" s="63">
        <v>0</v>
      </c>
      <c r="AC83" s="63">
        <v>2249.6799999999998</v>
      </c>
      <c r="AD83" s="63">
        <v>0</v>
      </c>
      <c r="AE83" s="63">
        <v>0</v>
      </c>
      <c r="AF83" s="63">
        <v>0</v>
      </c>
      <c r="AG83" s="63">
        <v>0</v>
      </c>
      <c r="AH83" s="63">
        <v>0</v>
      </c>
      <c r="AI83" s="63">
        <v>0</v>
      </c>
      <c r="AJ83" s="63">
        <v>0</v>
      </c>
      <c r="AK83" s="63">
        <v>22496.799999999999</v>
      </c>
    </row>
    <row r="84" spans="1:37" ht="15.75" customHeight="1">
      <c r="A84" s="68">
        <v>1480</v>
      </c>
      <c r="B84" s="69" t="s">
        <v>111</v>
      </c>
      <c r="C84" s="63">
        <v>1791.54</v>
      </c>
      <c r="D84" s="63">
        <v>0</v>
      </c>
      <c r="E84" s="63">
        <v>0</v>
      </c>
      <c r="F84" s="63">
        <v>0</v>
      </c>
      <c r="G84" s="63">
        <v>0</v>
      </c>
      <c r="H84" s="63">
        <v>0</v>
      </c>
      <c r="I84" s="63">
        <v>5374.62</v>
      </c>
      <c r="J84" s="63">
        <v>0</v>
      </c>
      <c r="K84" s="63">
        <v>4478.8499999999995</v>
      </c>
      <c r="L84" s="63">
        <v>0</v>
      </c>
      <c r="M84" s="63">
        <v>0</v>
      </c>
      <c r="N84" s="63">
        <v>4180.2599999999993</v>
      </c>
      <c r="O84" s="63">
        <v>0</v>
      </c>
      <c r="P84" s="63">
        <v>0</v>
      </c>
      <c r="Q84" s="63">
        <v>0</v>
      </c>
      <c r="R84" s="63">
        <v>4180.2599999999993</v>
      </c>
      <c r="S84" s="63">
        <v>4180.2599999999993</v>
      </c>
      <c r="T84" s="63">
        <v>4180.2599999999993</v>
      </c>
      <c r="U84" s="63">
        <v>0</v>
      </c>
      <c r="V84" s="63">
        <v>0</v>
      </c>
      <c r="W84" s="63">
        <v>4180.2599999999993</v>
      </c>
      <c r="X84" s="63">
        <v>0</v>
      </c>
      <c r="Y84" s="63">
        <v>0</v>
      </c>
      <c r="Z84" s="63">
        <v>4180.2599999999993</v>
      </c>
      <c r="AA84" s="63">
        <v>0</v>
      </c>
      <c r="AB84" s="63">
        <v>0</v>
      </c>
      <c r="AC84" s="63">
        <v>4180.2599999999993</v>
      </c>
      <c r="AD84" s="63">
        <v>0</v>
      </c>
      <c r="AE84" s="63">
        <v>0</v>
      </c>
      <c r="AF84" s="63">
        <v>0</v>
      </c>
      <c r="AG84" s="63">
        <v>0</v>
      </c>
      <c r="AH84" s="63">
        <v>0</v>
      </c>
      <c r="AI84" s="63">
        <v>0</v>
      </c>
      <c r="AJ84" s="63">
        <v>0</v>
      </c>
      <c r="AK84" s="63">
        <v>40906.829999999994</v>
      </c>
    </row>
    <row r="85" spans="1:37" ht="15.75" customHeight="1">
      <c r="A85" s="68">
        <v>1490</v>
      </c>
      <c r="B85" s="69" t="s">
        <v>112</v>
      </c>
      <c r="C85" s="63">
        <v>0</v>
      </c>
      <c r="D85" s="63">
        <v>2707.8199999999997</v>
      </c>
      <c r="E85" s="63">
        <v>0</v>
      </c>
      <c r="F85" s="63">
        <v>0</v>
      </c>
      <c r="G85" s="63">
        <v>0</v>
      </c>
      <c r="H85" s="63">
        <v>0</v>
      </c>
      <c r="I85" s="63">
        <v>4818.4599999999991</v>
      </c>
      <c r="J85" s="63">
        <v>0</v>
      </c>
      <c r="K85" s="63">
        <v>6450.4500000000007</v>
      </c>
      <c r="L85" s="63">
        <v>0</v>
      </c>
      <c r="M85" s="63">
        <v>0</v>
      </c>
      <c r="N85" s="63">
        <v>5554.68</v>
      </c>
      <c r="O85" s="63">
        <v>0</v>
      </c>
      <c r="P85" s="63">
        <v>0</v>
      </c>
      <c r="Q85" s="63">
        <v>0</v>
      </c>
      <c r="R85" s="63">
        <v>5554.68</v>
      </c>
      <c r="S85" s="63">
        <v>5554.6799999999994</v>
      </c>
      <c r="T85" s="63">
        <v>5554.68</v>
      </c>
      <c r="U85" s="63">
        <v>0</v>
      </c>
      <c r="V85" s="63">
        <v>0</v>
      </c>
      <c r="W85" s="63">
        <v>5554.6799999999994</v>
      </c>
      <c r="X85" s="63">
        <v>0</v>
      </c>
      <c r="Y85" s="63">
        <v>0</v>
      </c>
      <c r="Z85" s="63">
        <v>5554.6799999999994</v>
      </c>
      <c r="AA85" s="63">
        <v>0</v>
      </c>
      <c r="AB85" s="63">
        <v>0</v>
      </c>
      <c r="AC85" s="63">
        <v>5554.6799999999994</v>
      </c>
      <c r="AD85" s="63">
        <v>0</v>
      </c>
      <c r="AE85" s="63">
        <v>0</v>
      </c>
      <c r="AF85" s="63">
        <v>0</v>
      </c>
      <c r="AG85" s="63">
        <v>0</v>
      </c>
      <c r="AH85" s="63">
        <v>0</v>
      </c>
      <c r="AI85" s="63">
        <v>0</v>
      </c>
      <c r="AJ85" s="63">
        <v>0</v>
      </c>
      <c r="AK85" s="63">
        <v>52859.49</v>
      </c>
    </row>
    <row r="86" spans="1:37" ht="15.75" customHeight="1">
      <c r="A86" s="68">
        <v>1500</v>
      </c>
      <c r="B86" s="69" t="s">
        <v>113</v>
      </c>
      <c r="C86" s="63">
        <v>9078.5399999999991</v>
      </c>
      <c r="D86" s="63">
        <v>0</v>
      </c>
      <c r="E86" s="63">
        <v>0</v>
      </c>
      <c r="F86" s="63">
        <v>0</v>
      </c>
      <c r="G86" s="63">
        <v>0</v>
      </c>
      <c r="H86" s="63">
        <v>0</v>
      </c>
      <c r="I86" s="63">
        <v>19231.38</v>
      </c>
      <c r="J86" s="63">
        <v>0</v>
      </c>
      <c r="K86" s="63">
        <v>17618.760000000002</v>
      </c>
      <c r="L86" s="63">
        <v>0</v>
      </c>
      <c r="M86" s="63">
        <v>0</v>
      </c>
      <c r="N86" s="63">
        <v>19649.250000000004</v>
      </c>
      <c r="O86" s="63">
        <v>0</v>
      </c>
      <c r="P86" s="63">
        <v>0</v>
      </c>
      <c r="Q86" s="63">
        <v>0</v>
      </c>
      <c r="R86" s="63">
        <v>19231.380000000005</v>
      </c>
      <c r="S86" s="63">
        <v>22217.280000000013</v>
      </c>
      <c r="T86" s="63">
        <v>20425.740000000002</v>
      </c>
      <c r="U86" s="63">
        <v>1970.8499999999997</v>
      </c>
      <c r="V86" s="63">
        <v>0</v>
      </c>
      <c r="W86" s="63">
        <v>21142.2</v>
      </c>
      <c r="X86" s="63">
        <v>0</v>
      </c>
      <c r="Y86" s="63">
        <v>0</v>
      </c>
      <c r="Z86" s="63">
        <v>20545.020000000008</v>
      </c>
      <c r="AA86" s="63">
        <v>0</v>
      </c>
      <c r="AB86" s="63">
        <v>0</v>
      </c>
      <c r="AC86" s="63">
        <v>19350.660000000011</v>
      </c>
      <c r="AD86" s="63">
        <v>0</v>
      </c>
      <c r="AE86" s="63">
        <v>0</v>
      </c>
      <c r="AF86" s="63">
        <v>0</v>
      </c>
      <c r="AG86" s="63">
        <v>0</v>
      </c>
      <c r="AH86" s="63">
        <v>0</v>
      </c>
      <c r="AI86" s="63">
        <v>0</v>
      </c>
      <c r="AJ86" s="63">
        <v>0</v>
      </c>
      <c r="AK86" s="63">
        <v>190461.06000000006</v>
      </c>
    </row>
    <row r="87" spans="1:37" ht="15.75" customHeight="1">
      <c r="A87" s="68">
        <v>1510</v>
      </c>
      <c r="B87" s="69" t="s">
        <v>114</v>
      </c>
      <c r="C87" s="63">
        <v>7651.3799999999992</v>
      </c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>
        <v>31894.64999999998</v>
      </c>
      <c r="J87" s="63">
        <v>0</v>
      </c>
      <c r="K87" s="63">
        <v>21059.939999999991</v>
      </c>
      <c r="L87" s="63">
        <v>0</v>
      </c>
      <c r="M87" s="63">
        <v>0</v>
      </c>
      <c r="N87" s="63">
        <v>26137.479999999992</v>
      </c>
      <c r="O87" s="63">
        <v>0</v>
      </c>
      <c r="P87" s="63">
        <v>0</v>
      </c>
      <c r="Q87" s="63">
        <v>0</v>
      </c>
      <c r="R87" s="63">
        <v>30235.019999999986</v>
      </c>
      <c r="S87" s="63">
        <v>29625.539999999986</v>
      </c>
      <c r="T87" s="63">
        <v>27492.359999999986</v>
      </c>
      <c r="U87" s="63">
        <v>1692.5</v>
      </c>
      <c r="V87" s="63">
        <v>0</v>
      </c>
      <c r="W87" s="63">
        <v>29016.059999999987</v>
      </c>
      <c r="X87" s="63">
        <v>0</v>
      </c>
      <c r="Y87" s="63">
        <v>0</v>
      </c>
      <c r="Z87" s="63">
        <v>26882.879999999986</v>
      </c>
      <c r="AA87" s="63">
        <v>0</v>
      </c>
      <c r="AB87" s="63">
        <v>0</v>
      </c>
      <c r="AC87" s="63">
        <v>26882.87999999999</v>
      </c>
      <c r="AD87" s="63">
        <v>0</v>
      </c>
      <c r="AE87" s="63">
        <v>0</v>
      </c>
      <c r="AF87" s="63">
        <v>16760.699999999993</v>
      </c>
      <c r="AG87" s="63">
        <v>0</v>
      </c>
      <c r="AH87" s="63">
        <v>0</v>
      </c>
      <c r="AI87" s="63">
        <v>0</v>
      </c>
      <c r="AJ87" s="63">
        <v>0</v>
      </c>
      <c r="AK87" s="63">
        <v>275331.3899999999</v>
      </c>
    </row>
    <row r="88" spans="1:37" ht="15.75" customHeight="1">
      <c r="A88" s="68">
        <v>1520</v>
      </c>
      <c r="B88" s="69" t="s">
        <v>115</v>
      </c>
      <c r="C88" s="63">
        <v>79216.589999999909</v>
      </c>
      <c r="D88" s="63">
        <v>0</v>
      </c>
      <c r="E88" s="63">
        <v>0</v>
      </c>
      <c r="F88" s="63">
        <v>0</v>
      </c>
      <c r="G88" s="63">
        <v>0</v>
      </c>
      <c r="H88" s="63">
        <v>0</v>
      </c>
      <c r="I88" s="63">
        <v>93956.949999999895</v>
      </c>
      <c r="J88" s="63">
        <v>0</v>
      </c>
      <c r="K88" s="63">
        <v>88919.469999999885</v>
      </c>
      <c r="L88" s="63">
        <v>0</v>
      </c>
      <c r="M88" s="63">
        <v>0</v>
      </c>
      <c r="N88" s="63">
        <v>89210.029999999897</v>
      </c>
      <c r="O88" s="63">
        <v>0</v>
      </c>
      <c r="P88" s="63">
        <v>0</v>
      </c>
      <c r="Q88" s="63">
        <v>0</v>
      </c>
      <c r="R88" s="63">
        <v>90616.169999999896</v>
      </c>
      <c r="S88" s="63">
        <v>89520.609999999884</v>
      </c>
      <c r="T88" s="63">
        <v>92265.429999999935</v>
      </c>
      <c r="U88" s="63">
        <v>2744.82</v>
      </c>
      <c r="V88" s="63">
        <v>0</v>
      </c>
      <c r="W88" s="63">
        <v>91169.869999999923</v>
      </c>
      <c r="X88" s="63">
        <v>0</v>
      </c>
      <c r="Y88" s="63">
        <v>0</v>
      </c>
      <c r="Z88" s="63">
        <v>91474.149999999892</v>
      </c>
      <c r="AA88" s="63">
        <v>0</v>
      </c>
      <c r="AB88" s="63">
        <v>0</v>
      </c>
      <c r="AC88" s="63">
        <v>93306.129999999874</v>
      </c>
      <c r="AD88" s="63">
        <v>0</v>
      </c>
      <c r="AE88" s="63">
        <v>0</v>
      </c>
      <c r="AF88" s="63">
        <v>487</v>
      </c>
      <c r="AG88" s="63">
        <v>0</v>
      </c>
      <c r="AH88" s="63">
        <v>0</v>
      </c>
      <c r="AI88" s="63">
        <v>0</v>
      </c>
      <c r="AJ88" s="63">
        <v>0</v>
      </c>
      <c r="AK88" s="63">
        <v>902887.21999999892</v>
      </c>
    </row>
    <row r="89" spans="1:37" ht="15.75" customHeight="1">
      <c r="A89" s="68">
        <v>1530</v>
      </c>
      <c r="B89" s="69" t="s">
        <v>116</v>
      </c>
      <c r="C89" s="63">
        <v>0</v>
      </c>
      <c r="D89" s="63">
        <v>0</v>
      </c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63">
        <v>0</v>
      </c>
      <c r="L89" s="63">
        <v>0</v>
      </c>
      <c r="M89" s="63">
        <v>0</v>
      </c>
      <c r="N89" s="63">
        <v>0</v>
      </c>
      <c r="O89" s="63">
        <v>0</v>
      </c>
      <c r="P89" s="63">
        <v>0</v>
      </c>
      <c r="Q89" s="63">
        <v>0</v>
      </c>
      <c r="R89" s="63">
        <v>0</v>
      </c>
      <c r="S89" s="63">
        <v>0</v>
      </c>
      <c r="T89" s="63">
        <v>0</v>
      </c>
      <c r="U89" s="63">
        <v>0</v>
      </c>
      <c r="V89" s="63">
        <v>0</v>
      </c>
      <c r="W89" s="63">
        <v>0</v>
      </c>
      <c r="X89" s="63">
        <v>0</v>
      </c>
      <c r="Y89" s="63">
        <v>0</v>
      </c>
      <c r="Z89" s="63">
        <v>0</v>
      </c>
      <c r="AA89" s="63">
        <v>0</v>
      </c>
      <c r="AB89" s="63">
        <v>0</v>
      </c>
      <c r="AC89" s="63">
        <v>0</v>
      </c>
      <c r="AD89" s="63">
        <v>0</v>
      </c>
      <c r="AE89" s="63">
        <v>0</v>
      </c>
      <c r="AF89" s="63">
        <v>0</v>
      </c>
      <c r="AG89" s="63">
        <v>0</v>
      </c>
      <c r="AH89" s="63">
        <v>0</v>
      </c>
      <c r="AI89" s="63">
        <v>0</v>
      </c>
      <c r="AJ89" s="63">
        <v>0</v>
      </c>
      <c r="AK89" s="63">
        <v>0</v>
      </c>
    </row>
    <row r="90" spans="1:37" ht="15.75" customHeight="1">
      <c r="A90" s="68">
        <v>1540</v>
      </c>
      <c r="B90" s="69" t="s">
        <v>117</v>
      </c>
      <c r="C90" s="63">
        <v>0</v>
      </c>
      <c r="D90" s="63">
        <v>0</v>
      </c>
      <c r="E90" s="63">
        <v>0</v>
      </c>
      <c r="F90" s="63">
        <v>0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v>0</v>
      </c>
      <c r="M90" s="63">
        <v>0</v>
      </c>
      <c r="N90" s="63">
        <v>0</v>
      </c>
      <c r="O90" s="63">
        <v>29465.890000000003</v>
      </c>
      <c r="P90" s="63">
        <v>0</v>
      </c>
      <c r="Q90" s="63">
        <v>0</v>
      </c>
      <c r="R90" s="63">
        <v>20554.650000000001</v>
      </c>
      <c r="S90" s="63">
        <v>19946.09</v>
      </c>
      <c r="T90" s="63">
        <v>19946.090000000004</v>
      </c>
      <c r="U90" s="63">
        <v>608.55999999999995</v>
      </c>
      <c r="V90" s="63">
        <v>0</v>
      </c>
      <c r="W90" s="63">
        <v>19946.09</v>
      </c>
      <c r="X90" s="63">
        <v>0</v>
      </c>
      <c r="Y90" s="63">
        <v>0</v>
      </c>
      <c r="Z90" s="63">
        <v>19946.089999999997</v>
      </c>
      <c r="AA90" s="63">
        <v>0</v>
      </c>
      <c r="AB90" s="63">
        <v>0</v>
      </c>
      <c r="AC90" s="63">
        <v>19946.09</v>
      </c>
      <c r="AD90" s="63">
        <v>0</v>
      </c>
      <c r="AE90" s="63">
        <v>0</v>
      </c>
      <c r="AF90" s="63">
        <v>1825.6799999999998</v>
      </c>
      <c r="AG90" s="63">
        <v>0</v>
      </c>
      <c r="AH90" s="63">
        <v>0</v>
      </c>
      <c r="AI90" s="63">
        <v>0</v>
      </c>
      <c r="AJ90" s="63">
        <v>0</v>
      </c>
      <c r="AK90" s="63">
        <v>152185.22999999998</v>
      </c>
    </row>
    <row r="91" spans="1:37" ht="15.75" customHeight="1">
      <c r="A91" s="68">
        <v>1550</v>
      </c>
      <c r="B91" s="69" t="s">
        <v>118</v>
      </c>
      <c r="C91" s="63">
        <v>184093.79999999987</v>
      </c>
      <c r="D91" s="63">
        <v>0</v>
      </c>
      <c r="E91" s="63">
        <v>0</v>
      </c>
      <c r="F91" s="63">
        <v>0</v>
      </c>
      <c r="G91" s="63">
        <v>0</v>
      </c>
      <c r="H91" s="63">
        <v>0</v>
      </c>
      <c r="I91" s="63">
        <v>217884.96999999945</v>
      </c>
      <c r="J91" s="63">
        <v>38684.940000000017</v>
      </c>
      <c r="K91" s="63">
        <v>0</v>
      </c>
      <c r="L91" s="63">
        <v>0</v>
      </c>
      <c r="M91" s="63">
        <v>211963.00999999943</v>
      </c>
      <c r="N91" s="63">
        <v>196820.45999999953</v>
      </c>
      <c r="O91" s="63">
        <v>0</v>
      </c>
      <c r="P91" s="63">
        <v>0</v>
      </c>
      <c r="Q91" s="63">
        <v>0</v>
      </c>
      <c r="R91" s="63">
        <v>208137.37999999931</v>
      </c>
      <c r="S91" s="63">
        <v>206729.25999999943</v>
      </c>
      <c r="T91" s="63">
        <v>201912.48999999944</v>
      </c>
      <c r="U91" s="63">
        <v>1070.23</v>
      </c>
      <c r="V91" s="63">
        <v>0</v>
      </c>
      <c r="W91" s="63">
        <v>210117.70999999924</v>
      </c>
      <c r="X91" s="63">
        <v>0</v>
      </c>
      <c r="Y91" s="63">
        <v>0</v>
      </c>
      <c r="Z91" s="63">
        <v>205598.91999999929</v>
      </c>
      <c r="AA91" s="63">
        <v>0</v>
      </c>
      <c r="AB91" s="63">
        <v>0</v>
      </c>
      <c r="AC91" s="63">
        <v>0</v>
      </c>
      <c r="AD91" s="63">
        <v>0</v>
      </c>
      <c r="AE91" s="63">
        <v>0</v>
      </c>
      <c r="AF91" s="63">
        <v>0</v>
      </c>
      <c r="AG91" s="63">
        <v>0</v>
      </c>
      <c r="AH91" s="63">
        <v>211010.54999999929</v>
      </c>
      <c r="AI91" s="63">
        <v>0</v>
      </c>
      <c r="AJ91" s="63">
        <v>0</v>
      </c>
      <c r="AK91" s="63">
        <v>2094023.7199999944</v>
      </c>
    </row>
    <row r="92" spans="1:37" ht="15.75" customHeight="1">
      <c r="A92" s="68">
        <v>1560</v>
      </c>
      <c r="B92" s="69" t="s">
        <v>119</v>
      </c>
      <c r="C92" s="63">
        <v>179389.54999999978</v>
      </c>
      <c r="D92" s="63">
        <v>0</v>
      </c>
      <c r="E92" s="63">
        <v>0</v>
      </c>
      <c r="F92" s="63">
        <v>0</v>
      </c>
      <c r="G92" s="63">
        <v>0</v>
      </c>
      <c r="H92" s="63">
        <v>0</v>
      </c>
      <c r="I92" s="63">
        <v>200791.18999999945</v>
      </c>
      <c r="J92" s="63">
        <v>0</v>
      </c>
      <c r="K92" s="63">
        <v>201794.87999999951</v>
      </c>
      <c r="L92" s="63">
        <v>0</v>
      </c>
      <c r="M92" s="63">
        <v>0</v>
      </c>
      <c r="N92" s="63">
        <v>206757.65999999942</v>
      </c>
      <c r="O92" s="63">
        <v>0</v>
      </c>
      <c r="P92" s="63">
        <v>0</v>
      </c>
      <c r="Q92" s="63">
        <v>0</v>
      </c>
      <c r="R92" s="63">
        <v>168280.99999999991</v>
      </c>
      <c r="S92" s="63">
        <v>171611.17999999985</v>
      </c>
      <c r="T92" s="63">
        <v>167805.62999999989</v>
      </c>
      <c r="U92" s="63">
        <v>6957.5999999999976</v>
      </c>
      <c r="V92" s="63">
        <v>0</v>
      </c>
      <c r="W92" s="63">
        <v>154251.85000000015</v>
      </c>
      <c r="X92" s="63">
        <v>0</v>
      </c>
      <c r="Y92" s="63">
        <v>0</v>
      </c>
      <c r="Z92" s="63">
        <v>184451.3499999996</v>
      </c>
      <c r="AA92" s="63">
        <v>0</v>
      </c>
      <c r="AB92" s="63">
        <v>0</v>
      </c>
      <c r="AC92" s="63">
        <v>170778.8199999998</v>
      </c>
      <c r="AD92" s="63">
        <v>0</v>
      </c>
      <c r="AE92" s="63">
        <v>0</v>
      </c>
      <c r="AF92" s="63">
        <v>891.74</v>
      </c>
      <c r="AG92" s="63">
        <v>0</v>
      </c>
      <c r="AH92" s="63">
        <v>0</v>
      </c>
      <c r="AI92" s="63">
        <v>0</v>
      </c>
      <c r="AJ92" s="63">
        <v>0</v>
      </c>
      <c r="AK92" s="63">
        <v>1813762.4499999974</v>
      </c>
    </row>
    <row r="93" spans="1:37" ht="15.75" customHeight="1">
      <c r="A93" s="68">
        <v>1570</v>
      </c>
      <c r="B93" s="69" t="s">
        <v>120</v>
      </c>
      <c r="C93" s="63">
        <v>20755.480000000007</v>
      </c>
      <c r="D93" s="63">
        <v>0</v>
      </c>
      <c r="E93" s="63">
        <v>0</v>
      </c>
      <c r="F93" s="63">
        <v>0</v>
      </c>
      <c r="G93" s="63">
        <v>0</v>
      </c>
      <c r="H93" s="63">
        <v>0</v>
      </c>
      <c r="I93" s="63">
        <v>22538.950000000015</v>
      </c>
      <c r="J93" s="63">
        <v>0</v>
      </c>
      <c r="K93" s="63">
        <v>22401.100000000013</v>
      </c>
      <c r="L93" s="63">
        <v>0</v>
      </c>
      <c r="M93" s="63">
        <v>0</v>
      </c>
      <c r="N93" s="63">
        <v>21349.970000000008</v>
      </c>
      <c r="O93" s="63">
        <v>0</v>
      </c>
      <c r="P93" s="63">
        <v>0</v>
      </c>
      <c r="Q93" s="63">
        <v>0</v>
      </c>
      <c r="R93" s="63">
        <v>21349.970000000008</v>
      </c>
      <c r="S93" s="63">
        <v>21349.97</v>
      </c>
      <c r="T93" s="63">
        <v>21349.970000000012</v>
      </c>
      <c r="U93" s="63">
        <v>0</v>
      </c>
      <c r="V93" s="63">
        <v>0</v>
      </c>
      <c r="W93" s="63">
        <v>23727.930000000015</v>
      </c>
      <c r="X93" s="63">
        <v>0</v>
      </c>
      <c r="Y93" s="63">
        <v>0</v>
      </c>
      <c r="Z93" s="63">
        <v>21944.46000000001</v>
      </c>
      <c r="AA93" s="63">
        <v>0</v>
      </c>
      <c r="AB93" s="63">
        <v>0</v>
      </c>
      <c r="AC93" s="63">
        <v>21944.460000000006</v>
      </c>
      <c r="AD93" s="63">
        <v>0</v>
      </c>
      <c r="AE93" s="63">
        <v>0</v>
      </c>
      <c r="AF93" s="63">
        <v>0</v>
      </c>
      <c r="AG93" s="63">
        <v>0</v>
      </c>
      <c r="AH93" s="63">
        <v>0</v>
      </c>
      <c r="AI93" s="63">
        <v>0</v>
      </c>
      <c r="AJ93" s="63">
        <v>0</v>
      </c>
      <c r="AK93" s="63">
        <v>218712.26000000007</v>
      </c>
    </row>
    <row r="94" spans="1:37" ht="15.75" customHeight="1">
      <c r="A94" s="68">
        <v>1580</v>
      </c>
      <c r="B94" s="69" t="s">
        <v>121</v>
      </c>
      <c r="C94" s="63">
        <v>0</v>
      </c>
      <c r="D94" s="63">
        <v>0</v>
      </c>
      <c r="E94" s="63">
        <v>0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3">
        <v>0</v>
      </c>
      <c r="L94" s="63">
        <v>0</v>
      </c>
      <c r="M94" s="63">
        <v>0</v>
      </c>
      <c r="N94" s="63">
        <v>0</v>
      </c>
      <c r="O94" s="63">
        <v>0</v>
      </c>
      <c r="P94" s="63">
        <v>0</v>
      </c>
      <c r="Q94" s="63">
        <v>0</v>
      </c>
      <c r="R94" s="63">
        <v>0</v>
      </c>
      <c r="S94" s="63">
        <v>0</v>
      </c>
      <c r="T94" s="63">
        <v>0</v>
      </c>
      <c r="U94" s="63">
        <v>0</v>
      </c>
      <c r="V94" s="63">
        <v>0</v>
      </c>
      <c r="W94" s="63">
        <v>0</v>
      </c>
      <c r="X94" s="63">
        <v>0</v>
      </c>
      <c r="Y94" s="63">
        <v>0</v>
      </c>
      <c r="Z94" s="63">
        <v>0</v>
      </c>
      <c r="AA94" s="63">
        <v>0</v>
      </c>
      <c r="AB94" s="63">
        <v>0</v>
      </c>
      <c r="AC94" s="63">
        <v>0</v>
      </c>
      <c r="AD94" s="63">
        <v>0</v>
      </c>
      <c r="AE94" s="63">
        <v>0</v>
      </c>
      <c r="AF94" s="63">
        <v>0</v>
      </c>
      <c r="AG94" s="63">
        <v>0</v>
      </c>
      <c r="AH94" s="63">
        <v>0</v>
      </c>
      <c r="AI94" s="63">
        <v>0</v>
      </c>
      <c r="AJ94" s="63">
        <v>0</v>
      </c>
      <c r="AK94" s="63">
        <v>0</v>
      </c>
    </row>
    <row r="95" spans="1:37" ht="15.75" customHeight="1">
      <c r="A95" s="68">
        <v>1590</v>
      </c>
      <c r="B95" s="69" t="s">
        <v>122</v>
      </c>
      <c r="C95" s="63">
        <v>5641.38</v>
      </c>
      <c r="D95" s="63">
        <v>0</v>
      </c>
      <c r="E95" s="63">
        <v>0</v>
      </c>
      <c r="F95" s="63">
        <v>0</v>
      </c>
      <c r="G95" s="63">
        <v>0</v>
      </c>
      <c r="H95" s="63">
        <v>0</v>
      </c>
      <c r="I95" s="63">
        <v>11282.759999999998</v>
      </c>
      <c r="J95" s="63">
        <v>0</v>
      </c>
      <c r="K95" s="63">
        <v>8148.6599999999989</v>
      </c>
      <c r="L95" s="63">
        <v>0</v>
      </c>
      <c r="M95" s="63">
        <v>0</v>
      </c>
      <c r="N95" s="63">
        <v>8148.6599999999989</v>
      </c>
      <c r="O95" s="63">
        <v>0</v>
      </c>
      <c r="P95" s="63">
        <v>0</v>
      </c>
      <c r="Q95" s="63">
        <v>0</v>
      </c>
      <c r="R95" s="63">
        <v>8148.6599999999989</v>
      </c>
      <c r="S95" s="63">
        <v>8148.6599999999989</v>
      </c>
      <c r="T95" s="63">
        <v>8148.6599999999989</v>
      </c>
      <c r="U95" s="63">
        <v>0</v>
      </c>
      <c r="V95" s="63">
        <v>0</v>
      </c>
      <c r="W95" s="63">
        <v>8148.6599999999989</v>
      </c>
      <c r="X95" s="63">
        <v>0</v>
      </c>
      <c r="Y95" s="63">
        <v>0</v>
      </c>
      <c r="Z95" s="63">
        <v>8148.6599999999989</v>
      </c>
      <c r="AA95" s="63">
        <v>0</v>
      </c>
      <c r="AB95" s="63">
        <v>0</v>
      </c>
      <c r="AC95" s="63">
        <v>8148.6599999999989</v>
      </c>
      <c r="AD95" s="63">
        <v>0</v>
      </c>
      <c r="AE95" s="63">
        <v>0</v>
      </c>
      <c r="AF95" s="63">
        <v>0</v>
      </c>
      <c r="AG95" s="63">
        <v>0</v>
      </c>
      <c r="AH95" s="63">
        <v>0</v>
      </c>
      <c r="AI95" s="63">
        <v>0</v>
      </c>
      <c r="AJ95" s="63">
        <v>0</v>
      </c>
      <c r="AK95" s="63">
        <v>82113.42</v>
      </c>
    </row>
    <row r="96" spans="1:37" ht="15.75" customHeight="1">
      <c r="A96" s="68">
        <v>1600</v>
      </c>
      <c r="B96" s="69" t="s">
        <v>123</v>
      </c>
      <c r="C96" s="63">
        <v>0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  <c r="O96" s="63">
        <v>0</v>
      </c>
      <c r="P96" s="63">
        <v>0</v>
      </c>
      <c r="Q96" s="63">
        <v>0</v>
      </c>
      <c r="R96" s="63">
        <v>0</v>
      </c>
      <c r="S96" s="63">
        <v>0</v>
      </c>
      <c r="T96" s="63">
        <v>0</v>
      </c>
      <c r="U96" s="63">
        <v>0</v>
      </c>
      <c r="V96" s="63">
        <v>0</v>
      </c>
      <c r="W96" s="63">
        <v>0</v>
      </c>
      <c r="X96" s="63">
        <v>0</v>
      </c>
      <c r="Y96" s="63">
        <v>0</v>
      </c>
      <c r="Z96" s="63">
        <v>0</v>
      </c>
      <c r="AA96" s="63">
        <v>0</v>
      </c>
      <c r="AB96" s="63">
        <v>0</v>
      </c>
      <c r="AC96" s="63">
        <v>0</v>
      </c>
      <c r="AD96" s="63">
        <v>0</v>
      </c>
      <c r="AE96" s="63">
        <v>0</v>
      </c>
      <c r="AF96" s="63">
        <v>0</v>
      </c>
      <c r="AG96" s="63">
        <v>0</v>
      </c>
      <c r="AH96" s="63">
        <v>0</v>
      </c>
      <c r="AI96" s="63">
        <v>0</v>
      </c>
      <c r="AJ96" s="63">
        <v>0</v>
      </c>
      <c r="AK96" s="63">
        <v>0</v>
      </c>
    </row>
    <row r="97" spans="1:37" ht="15.75" customHeight="1">
      <c r="A97" s="68">
        <v>1620</v>
      </c>
      <c r="B97" s="69" t="s">
        <v>124</v>
      </c>
      <c r="C97" s="63">
        <v>0</v>
      </c>
      <c r="D97" s="63">
        <v>0</v>
      </c>
      <c r="E97" s="63">
        <v>0</v>
      </c>
      <c r="F97" s="63">
        <v>0</v>
      </c>
      <c r="G97" s="63">
        <v>0</v>
      </c>
      <c r="H97" s="63">
        <v>0</v>
      </c>
      <c r="I97" s="63">
        <v>12819.039999999997</v>
      </c>
      <c r="J97" s="63">
        <v>0</v>
      </c>
      <c r="K97" s="63">
        <v>6722.9299999999994</v>
      </c>
      <c r="L97" s="63">
        <v>0</v>
      </c>
      <c r="M97" s="63">
        <v>0</v>
      </c>
      <c r="N97" s="63">
        <v>4387.7400000000007</v>
      </c>
      <c r="O97" s="63">
        <v>0</v>
      </c>
      <c r="P97" s="63">
        <v>0</v>
      </c>
      <c r="Q97" s="63">
        <v>0</v>
      </c>
      <c r="R97" s="63">
        <v>5469.29</v>
      </c>
      <c r="S97" s="63">
        <v>5469.29</v>
      </c>
      <c r="T97" s="63">
        <v>5469.29</v>
      </c>
      <c r="U97" s="63">
        <v>1081.55</v>
      </c>
      <c r="V97" s="63">
        <v>0</v>
      </c>
      <c r="W97" s="63">
        <v>5469.29</v>
      </c>
      <c r="X97" s="63">
        <v>0</v>
      </c>
      <c r="Y97" s="63">
        <v>0</v>
      </c>
      <c r="Z97" s="63">
        <v>5469.2900000000009</v>
      </c>
      <c r="AA97" s="63">
        <v>0</v>
      </c>
      <c r="AB97" s="63">
        <v>0</v>
      </c>
      <c r="AC97" s="63">
        <v>5469.29</v>
      </c>
      <c r="AD97" s="63">
        <v>0</v>
      </c>
      <c r="AE97" s="63">
        <v>0</v>
      </c>
      <c r="AF97" s="63">
        <v>0</v>
      </c>
      <c r="AG97" s="63">
        <v>0</v>
      </c>
      <c r="AH97" s="63">
        <v>0</v>
      </c>
      <c r="AI97" s="63">
        <v>0</v>
      </c>
      <c r="AJ97" s="63">
        <v>0</v>
      </c>
      <c r="AK97" s="63">
        <v>57827.000000000007</v>
      </c>
    </row>
    <row r="98" spans="1:37" ht="15.75" customHeight="1">
      <c r="A98" s="68">
        <v>1750</v>
      </c>
      <c r="B98" s="69" t="s">
        <v>125</v>
      </c>
      <c r="C98" s="63">
        <v>0</v>
      </c>
      <c r="D98" s="63">
        <v>0</v>
      </c>
      <c r="E98" s="63">
        <v>0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63">
        <v>0</v>
      </c>
      <c r="N98" s="63">
        <v>0</v>
      </c>
      <c r="O98" s="63">
        <v>0</v>
      </c>
      <c r="P98" s="63">
        <v>0</v>
      </c>
      <c r="Q98" s="63">
        <v>0</v>
      </c>
      <c r="R98" s="63">
        <v>0</v>
      </c>
      <c r="S98" s="63">
        <v>0</v>
      </c>
      <c r="T98" s="63">
        <v>0</v>
      </c>
      <c r="U98" s="63">
        <v>0</v>
      </c>
      <c r="V98" s="63">
        <v>0</v>
      </c>
      <c r="W98" s="63">
        <v>0</v>
      </c>
      <c r="X98" s="63">
        <v>0</v>
      </c>
      <c r="Y98" s="63">
        <v>0</v>
      </c>
      <c r="Z98" s="63">
        <v>0</v>
      </c>
      <c r="AA98" s="63">
        <v>0</v>
      </c>
      <c r="AB98" s="63">
        <v>0</v>
      </c>
      <c r="AC98" s="63">
        <v>0</v>
      </c>
      <c r="AD98" s="63">
        <v>0</v>
      </c>
      <c r="AE98" s="63">
        <v>0</v>
      </c>
      <c r="AF98" s="63">
        <v>0</v>
      </c>
      <c r="AG98" s="63">
        <v>0</v>
      </c>
      <c r="AH98" s="63">
        <v>0</v>
      </c>
      <c r="AI98" s="63">
        <v>0</v>
      </c>
      <c r="AJ98" s="63">
        <v>0</v>
      </c>
      <c r="AK98" s="63">
        <v>0</v>
      </c>
    </row>
    <row r="99" spans="1:37" ht="15.75" customHeight="1">
      <c r="A99" s="68">
        <v>1760</v>
      </c>
      <c r="B99" s="69" t="s">
        <v>126</v>
      </c>
      <c r="C99" s="63">
        <v>0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3009.72</v>
      </c>
      <c r="J99" s="63">
        <v>0</v>
      </c>
      <c r="K99" s="63">
        <v>1003.24</v>
      </c>
      <c r="L99" s="63">
        <v>0</v>
      </c>
      <c r="M99" s="63">
        <v>0</v>
      </c>
      <c r="N99" s="63">
        <v>1003.24</v>
      </c>
      <c r="O99" s="63">
        <v>0</v>
      </c>
      <c r="P99" s="63">
        <v>0</v>
      </c>
      <c r="Q99" s="63">
        <v>0</v>
      </c>
      <c r="R99" s="63">
        <v>1003.24</v>
      </c>
      <c r="S99" s="63">
        <v>1003.24</v>
      </c>
      <c r="T99" s="63">
        <v>1003.24</v>
      </c>
      <c r="U99" s="63">
        <v>0</v>
      </c>
      <c r="V99" s="63">
        <v>0</v>
      </c>
      <c r="W99" s="63">
        <v>1003.24</v>
      </c>
      <c r="X99" s="63">
        <v>0</v>
      </c>
      <c r="Y99" s="63">
        <v>0</v>
      </c>
      <c r="Z99" s="63">
        <v>1003.24</v>
      </c>
      <c r="AA99" s="63">
        <v>0</v>
      </c>
      <c r="AB99" s="63">
        <v>0</v>
      </c>
      <c r="AC99" s="63">
        <v>1003.24</v>
      </c>
      <c r="AD99" s="63">
        <v>0</v>
      </c>
      <c r="AE99" s="63">
        <v>0</v>
      </c>
      <c r="AF99" s="63">
        <v>0</v>
      </c>
      <c r="AG99" s="63">
        <v>0</v>
      </c>
      <c r="AH99" s="63">
        <v>0</v>
      </c>
      <c r="AI99" s="63">
        <v>0</v>
      </c>
      <c r="AJ99" s="63">
        <v>0</v>
      </c>
      <c r="AK99" s="63">
        <v>11035.64</v>
      </c>
    </row>
    <row r="100" spans="1:37" ht="15.75" customHeight="1">
      <c r="A100" s="68">
        <v>1780</v>
      </c>
      <c r="B100" s="69" t="s">
        <v>127</v>
      </c>
      <c r="C100" s="63">
        <v>8328.8900000000012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10025.180000000002</v>
      </c>
      <c r="J100" s="63">
        <v>0</v>
      </c>
      <c r="K100" s="63">
        <v>7844.1200000000008</v>
      </c>
      <c r="L100" s="63">
        <v>0</v>
      </c>
      <c r="M100" s="63">
        <v>0</v>
      </c>
      <c r="N100" s="63">
        <v>9783.2000000000025</v>
      </c>
      <c r="O100" s="63">
        <v>0</v>
      </c>
      <c r="P100" s="63">
        <v>0</v>
      </c>
      <c r="Q100" s="63">
        <v>0</v>
      </c>
      <c r="R100" s="63">
        <v>9783.2000000000025</v>
      </c>
      <c r="S100" s="63">
        <v>9298.4300000000039</v>
      </c>
      <c r="T100" s="63">
        <v>10388.960000000003</v>
      </c>
      <c r="U100" s="63">
        <v>484.77</v>
      </c>
      <c r="V100" s="63">
        <v>0</v>
      </c>
      <c r="W100" s="63">
        <v>9419.4200000000019</v>
      </c>
      <c r="X100" s="63">
        <v>0</v>
      </c>
      <c r="Y100" s="63">
        <v>0</v>
      </c>
      <c r="Z100" s="63">
        <v>10025.180000000002</v>
      </c>
      <c r="AA100" s="63">
        <v>0</v>
      </c>
      <c r="AB100" s="63">
        <v>0</v>
      </c>
      <c r="AC100" s="63">
        <v>9419.4200000000055</v>
      </c>
      <c r="AD100" s="63">
        <v>0</v>
      </c>
      <c r="AE100" s="63">
        <v>0</v>
      </c>
      <c r="AF100" s="63">
        <v>604.94999999999993</v>
      </c>
      <c r="AG100" s="63">
        <v>0</v>
      </c>
      <c r="AH100" s="63">
        <v>0</v>
      </c>
      <c r="AI100" s="63">
        <v>0</v>
      </c>
      <c r="AJ100" s="63">
        <v>0</v>
      </c>
      <c r="AK100" s="63">
        <v>95405.720000000045</v>
      </c>
    </row>
    <row r="101" spans="1:37" ht="15.75" customHeight="1">
      <c r="A101" s="68">
        <v>1790</v>
      </c>
      <c r="B101" s="69" t="s">
        <v>128</v>
      </c>
      <c r="C101" s="63">
        <v>0</v>
      </c>
      <c r="D101" s="63">
        <v>0</v>
      </c>
      <c r="E101" s="63">
        <v>0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63">
        <v>0</v>
      </c>
      <c r="N101" s="63">
        <v>0</v>
      </c>
      <c r="O101" s="63">
        <v>0</v>
      </c>
      <c r="P101" s="63">
        <v>0</v>
      </c>
      <c r="Q101" s="63">
        <v>0</v>
      </c>
      <c r="R101" s="63">
        <v>0</v>
      </c>
      <c r="S101" s="63">
        <v>0</v>
      </c>
      <c r="T101" s="63">
        <v>0</v>
      </c>
      <c r="U101" s="63">
        <v>0</v>
      </c>
      <c r="V101" s="63">
        <v>0</v>
      </c>
      <c r="W101" s="63">
        <v>0</v>
      </c>
      <c r="X101" s="63">
        <v>0</v>
      </c>
      <c r="Y101" s="63">
        <v>0</v>
      </c>
      <c r="Z101" s="63">
        <v>0</v>
      </c>
      <c r="AA101" s="63">
        <v>0</v>
      </c>
      <c r="AB101" s="63">
        <v>0</v>
      </c>
      <c r="AC101" s="63">
        <v>0</v>
      </c>
      <c r="AD101" s="63">
        <v>0</v>
      </c>
      <c r="AE101" s="63">
        <v>0</v>
      </c>
      <c r="AF101" s="63">
        <v>0</v>
      </c>
      <c r="AG101" s="63">
        <v>0</v>
      </c>
      <c r="AH101" s="63">
        <v>0</v>
      </c>
      <c r="AI101" s="63">
        <v>0</v>
      </c>
      <c r="AJ101" s="63">
        <v>0</v>
      </c>
      <c r="AK101" s="63">
        <v>0</v>
      </c>
    </row>
    <row r="102" spans="1:37" ht="15.75" customHeight="1">
      <c r="A102" s="68">
        <v>1810</v>
      </c>
      <c r="B102" s="69" t="s">
        <v>129</v>
      </c>
      <c r="C102" s="63">
        <v>605.76</v>
      </c>
      <c r="D102" s="63">
        <v>0</v>
      </c>
      <c r="E102" s="63">
        <v>0</v>
      </c>
      <c r="F102" s="63">
        <v>0</v>
      </c>
      <c r="G102" s="63">
        <v>0</v>
      </c>
      <c r="H102" s="63">
        <v>0</v>
      </c>
      <c r="I102" s="63">
        <v>1817.28</v>
      </c>
      <c r="J102" s="63">
        <v>0</v>
      </c>
      <c r="K102" s="63">
        <v>1211.52</v>
      </c>
      <c r="L102" s="63">
        <v>0</v>
      </c>
      <c r="M102" s="63">
        <v>0</v>
      </c>
      <c r="N102" s="63">
        <v>1211.52</v>
      </c>
      <c r="O102" s="63">
        <v>0</v>
      </c>
      <c r="P102" s="63">
        <v>0</v>
      </c>
      <c r="Q102" s="63">
        <v>0</v>
      </c>
      <c r="R102" s="63">
        <v>1211.52</v>
      </c>
      <c r="S102" s="63">
        <v>1211.52</v>
      </c>
      <c r="T102" s="63">
        <v>1211.52</v>
      </c>
      <c r="U102" s="63">
        <v>0</v>
      </c>
      <c r="V102" s="63">
        <v>0</v>
      </c>
      <c r="W102" s="63">
        <v>1211.52</v>
      </c>
      <c r="X102" s="63">
        <v>0</v>
      </c>
      <c r="Y102" s="63">
        <v>0</v>
      </c>
      <c r="Z102" s="63">
        <v>1211.52</v>
      </c>
      <c r="AA102" s="63">
        <v>0</v>
      </c>
      <c r="AB102" s="63">
        <v>0</v>
      </c>
      <c r="AC102" s="63">
        <v>1211.52</v>
      </c>
      <c r="AD102" s="63">
        <v>0</v>
      </c>
      <c r="AE102" s="63">
        <v>0</v>
      </c>
      <c r="AF102" s="63">
        <v>0</v>
      </c>
      <c r="AG102" s="63">
        <v>0</v>
      </c>
      <c r="AH102" s="63">
        <v>0</v>
      </c>
      <c r="AI102" s="63">
        <v>0</v>
      </c>
      <c r="AJ102" s="63">
        <v>0</v>
      </c>
      <c r="AK102" s="63">
        <v>12115.200000000003</v>
      </c>
    </row>
    <row r="103" spans="1:37" ht="15.75" customHeight="1">
      <c r="A103" s="68">
        <v>1828</v>
      </c>
      <c r="B103" s="69" t="s">
        <v>130</v>
      </c>
      <c r="C103" s="63">
        <v>26284.599999999988</v>
      </c>
      <c r="D103" s="63">
        <v>0</v>
      </c>
      <c r="E103" s="63">
        <v>0</v>
      </c>
      <c r="F103" s="63">
        <v>0</v>
      </c>
      <c r="G103" s="63">
        <v>0</v>
      </c>
      <c r="H103" s="63">
        <v>0</v>
      </c>
      <c r="I103" s="63">
        <v>46111.079999999951</v>
      </c>
      <c r="J103" s="63">
        <v>0</v>
      </c>
      <c r="K103" s="63">
        <v>43256.559999999961</v>
      </c>
      <c r="L103" s="63">
        <v>0</v>
      </c>
      <c r="M103" s="63">
        <v>0</v>
      </c>
      <c r="N103" s="63">
        <v>43256.559999999954</v>
      </c>
      <c r="O103" s="63">
        <v>0</v>
      </c>
      <c r="P103" s="63">
        <v>0</v>
      </c>
      <c r="Q103" s="63">
        <v>0</v>
      </c>
      <c r="R103" s="63">
        <v>41172.949999999946</v>
      </c>
      <c r="S103" s="63">
        <v>38289.919999999955</v>
      </c>
      <c r="T103" s="63">
        <v>37689.319999999963</v>
      </c>
      <c r="U103" s="63">
        <v>1201.2</v>
      </c>
      <c r="V103" s="63">
        <v>0</v>
      </c>
      <c r="W103" s="63">
        <v>37689.319999999956</v>
      </c>
      <c r="X103" s="63">
        <v>0</v>
      </c>
      <c r="Y103" s="63">
        <v>0</v>
      </c>
      <c r="Z103" s="63">
        <v>37088.719999999958</v>
      </c>
      <c r="AA103" s="63">
        <v>0</v>
      </c>
      <c r="AB103" s="63">
        <v>0</v>
      </c>
      <c r="AC103" s="63">
        <v>36636.599999999962</v>
      </c>
      <c r="AD103" s="63">
        <v>0</v>
      </c>
      <c r="AE103" s="63">
        <v>0</v>
      </c>
      <c r="AF103" s="63">
        <v>0</v>
      </c>
      <c r="AG103" s="63">
        <v>0</v>
      </c>
      <c r="AH103" s="63">
        <v>0</v>
      </c>
      <c r="AI103" s="63">
        <v>0</v>
      </c>
      <c r="AJ103" s="63">
        <v>0</v>
      </c>
      <c r="AK103" s="63">
        <v>388676.82999999967</v>
      </c>
    </row>
    <row r="104" spans="1:37" ht="15.75" customHeight="1">
      <c r="A104" s="68">
        <v>1850</v>
      </c>
      <c r="B104" s="69" t="s">
        <v>131</v>
      </c>
      <c r="C104" s="63">
        <v>3603.6</v>
      </c>
      <c r="D104" s="63">
        <v>0</v>
      </c>
      <c r="E104" s="63">
        <v>0</v>
      </c>
      <c r="F104" s="63">
        <v>0</v>
      </c>
      <c r="G104" s="63">
        <v>0</v>
      </c>
      <c r="H104" s="63">
        <v>0</v>
      </c>
      <c r="I104" s="63">
        <v>3003</v>
      </c>
      <c r="J104" s="63">
        <v>0</v>
      </c>
      <c r="K104" s="63">
        <v>3003</v>
      </c>
      <c r="L104" s="63">
        <v>0</v>
      </c>
      <c r="M104" s="63">
        <v>0</v>
      </c>
      <c r="N104" s="63">
        <v>3603.6</v>
      </c>
      <c r="O104" s="63">
        <v>0</v>
      </c>
      <c r="P104" s="63">
        <v>0</v>
      </c>
      <c r="Q104" s="63">
        <v>0</v>
      </c>
      <c r="R104" s="63">
        <v>4804.8</v>
      </c>
      <c r="S104" s="63">
        <v>2402.4</v>
      </c>
      <c r="T104" s="63">
        <v>2402.4</v>
      </c>
      <c r="U104" s="63">
        <v>1201.2</v>
      </c>
      <c r="V104" s="63">
        <v>0</v>
      </c>
      <c r="W104" s="63">
        <v>2402.4</v>
      </c>
      <c r="X104" s="63">
        <v>0</v>
      </c>
      <c r="Y104" s="63">
        <v>0</v>
      </c>
      <c r="Z104" s="63">
        <v>2402.4</v>
      </c>
      <c r="AA104" s="63">
        <v>0</v>
      </c>
      <c r="AB104" s="63">
        <v>0</v>
      </c>
      <c r="AC104" s="63">
        <v>2402.4</v>
      </c>
      <c r="AD104" s="63">
        <v>0</v>
      </c>
      <c r="AE104" s="63">
        <v>0</v>
      </c>
      <c r="AF104" s="63">
        <v>0</v>
      </c>
      <c r="AG104" s="63">
        <v>0</v>
      </c>
      <c r="AH104" s="63">
        <v>0</v>
      </c>
      <c r="AI104" s="63">
        <v>0</v>
      </c>
      <c r="AJ104" s="63">
        <v>0</v>
      </c>
      <c r="AK104" s="63">
        <v>31231.200000000008</v>
      </c>
    </row>
    <row r="105" spans="1:37" ht="15.75" customHeight="1">
      <c r="A105" s="68">
        <v>1860</v>
      </c>
      <c r="B105" s="69" t="s">
        <v>132</v>
      </c>
      <c r="C105" s="63">
        <v>0</v>
      </c>
      <c r="D105" s="63">
        <v>0</v>
      </c>
      <c r="E105" s="63">
        <v>0</v>
      </c>
      <c r="F105" s="63">
        <v>0</v>
      </c>
      <c r="G105" s="63">
        <v>0</v>
      </c>
      <c r="H105" s="63">
        <v>0</v>
      </c>
      <c r="I105" s="63">
        <v>0</v>
      </c>
      <c r="J105" s="63">
        <v>0</v>
      </c>
      <c r="K105" s="63">
        <v>0</v>
      </c>
      <c r="L105" s="63">
        <v>0</v>
      </c>
      <c r="M105" s="63">
        <v>0</v>
      </c>
      <c r="N105" s="63">
        <v>0</v>
      </c>
      <c r="O105" s="63">
        <v>0</v>
      </c>
      <c r="P105" s="63">
        <v>0</v>
      </c>
      <c r="Q105" s="63">
        <v>0</v>
      </c>
      <c r="R105" s="63">
        <v>0</v>
      </c>
      <c r="S105" s="63">
        <v>0</v>
      </c>
      <c r="T105" s="63">
        <v>0</v>
      </c>
      <c r="U105" s="63">
        <v>0</v>
      </c>
      <c r="V105" s="63">
        <v>0</v>
      </c>
      <c r="W105" s="63">
        <v>0</v>
      </c>
      <c r="X105" s="63">
        <v>0</v>
      </c>
      <c r="Y105" s="63">
        <v>0</v>
      </c>
      <c r="Z105" s="63">
        <v>0</v>
      </c>
      <c r="AA105" s="63">
        <v>0</v>
      </c>
      <c r="AB105" s="63">
        <v>0</v>
      </c>
      <c r="AC105" s="63">
        <v>0</v>
      </c>
      <c r="AD105" s="63">
        <v>0</v>
      </c>
      <c r="AE105" s="63">
        <v>0</v>
      </c>
      <c r="AF105" s="63">
        <v>0</v>
      </c>
      <c r="AG105" s="63">
        <v>0</v>
      </c>
      <c r="AH105" s="63">
        <v>0</v>
      </c>
      <c r="AI105" s="63">
        <v>0</v>
      </c>
      <c r="AJ105" s="63">
        <v>0</v>
      </c>
      <c r="AK105" s="63">
        <v>0</v>
      </c>
    </row>
    <row r="106" spans="1:37" ht="15.75" customHeight="1">
      <c r="A106" s="68">
        <v>1870</v>
      </c>
      <c r="B106" s="69" t="s">
        <v>133</v>
      </c>
      <c r="C106" s="63">
        <v>8592.0700000000015</v>
      </c>
      <c r="D106" s="63">
        <v>0</v>
      </c>
      <c r="E106" s="63">
        <v>0</v>
      </c>
      <c r="F106" s="63">
        <v>0</v>
      </c>
      <c r="G106" s="63">
        <v>0</v>
      </c>
      <c r="H106" s="63">
        <v>0</v>
      </c>
      <c r="I106" s="63">
        <v>10513.840000000002</v>
      </c>
      <c r="J106" s="63">
        <v>0</v>
      </c>
      <c r="K106" s="63">
        <v>7510.8400000000011</v>
      </c>
      <c r="L106" s="63">
        <v>0</v>
      </c>
      <c r="M106" s="63">
        <v>0</v>
      </c>
      <c r="N106" s="63">
        <v>6218.1800000000012</v>
      </c>
      <c r="O106" s="63">
        <v>0</v>
      </c>
      <c r="P106" s="63">
        <v>0</v>
      </c>
      <c r="Q106" s="63">
        <v>0</v>
      </c>
      <c r="R106" s="63">
        <v>7179.4400000000014</v>
      </c>
      <c r="S106" s="63">
        <v>7058.7200000000012</v>
      </c>
      <c r="T106" s="63">
        <v>7058.7200000000012</v>
      </c>
      <c r="U106" s="63">
        <v>0</v>
      </c>
      <c r="V106" s="63">
        <v>0</v>
      </c>
      <c r="W106" s="63">
        <v>7058.7200000000012</v>
      </c>
      <c r="X106" s="63">
        <v>0</v>
      </c>
      <c r="Y106" s="63">
        <v>0</v>
      </c>
      <c r="Z106" s="63">
        <v>7058.7200000000012</v>
      </c>
      <c r="AA106" s="63">
        <v>0</v>
      </c>
      <c r="AB106" s="63">
        <v>0</v>
      </c>
      <c r="AC106" s="63">
        <v>7058.7200000000012</v>
      </c>
      <c r="AD106" s="63">
        <v>0</v>
      </c>
      <c r="AE106" s="63">
        <v>0</v>
      </c>
      <c r="AF106" s="63">
        <v>0</v>
      </c>
      <c r="AG106" s="63">
        <v>0</v>
      </c>
      <c r="AH106" s="63">
        <v>0</v>
      </c>
      <c r="AI106" s="63">
        <v>0</v>
      </c>
      <c r="AJ106" s="63">
        <v>0</v>
      </c>
      <c r="AK106" s="63">
        <v>75307.970000000016</v>
      </c>
    </row>
    <row r="107" spans="1:37" ht="15.75" customHeight="1">
      <c r="A107" s="68">
        <v>1980</v>
      </c>
      <c r="B107" s="69" t="s">
        <v>134</v>
      </c>
      <c r="C107" s="63">
        <v>3568.1400000000003</v>
      </c>
      <c r="D107" s="63">
        <v>0</v>
      </c>
      <c r="E107" s="63">
        <v>0</v>
      </c>
      <c r="F107" s="63">
        <v>0</v>
      </c>
      <c r="G107" s="63">
        <v>0</v>
      </c>
      <c r="H107" s="63">
        <v>0</v>
      </c>
      <c r="I107" s="63">
        <v>3568.1400000000003</v>
      </c>
      <c r="J107" s="63">
        <v>0</v>
      </c>
      <c r="K107" s="63">
        <v>4162.83</v>
      </c>
      <c r="L107" s="63">
        <v>0</v>
      </c>
      <c r="M107" s="63">
        <v>0</v>
      </c>
      <c r="N107" s="63">
        <v>4162.83</v>
      </c>
      <c r="O107" s="63">
        <v>0</v>
      </c>
      <c r="P107" s="63">
        <v>0</v>
      </c>
      <c r="Q107" s="63">
        <v>0</v>
      </c>
      <c r="R107" s="63">
        <v>4162.83</v>
      </c>
      <c r="S107" s="63">
        <v>4162.83</v>
      </c>
      <c r="T107" s="63">
        <v>3568.1400000000003</v>
      </c>
      <c r="U107" s="63">
        <v>0</v>
      </c>
      <c r="V107" s="63">
        <v>0</v>
      </c>
      <c r="W107" s="63">
        <v>3568.1400000000003</v>
      </c>
      <c r="X107" s="63">
        <v>0</v>
      </c>
      <c r="Y107" s="63">
        <v>0</v>
      </c>
      <c r="Z107" s="63">
        <v>3568.1400000000003</v>
      </c>
      <c r="AA107" s="63">
        <v>0</v>
      </c>
      <c r="AB107" s="63">
        <v>0</v>
      </c>
      <c r="AC107" s="63">
        <v>3568.1400000000003</v>
      </c>
      <c r="AD107" s="63">
        <v>0</v>
      </c>
      <c r="AE107" s="63">
        <v>0</v>
      </c>
      <c r="AF107" s="63">
        <v>0</v>
      </c>
      <c r="AG107" s="63">
        <v>0</v>
      </c>
      <c r="AH107" s="63">
        <v>0</v>
      </c>
      <c r="AI107" s="63">
        <v>0</v>
      </c>
      <c r="AJ107" s="63">
        <v>0</v>
      </c>
      <c r="AK107" s="63">
        <v>38060.159999999996</v>
      </c>
    </row>
    <row r="108" spans="1:37" ht="15.75" customHeight="1">
      <c r="A108" s="68">
        <v>1990</v>
      </c>
      <c r="B108" s="69" t="s">
        <v>135</v>
      </c>
      <c r="C108" s="63">
        <v>10109.730000000005</v>
      </c>
      <c r="D108" s="63">
        <v>0</v>
      </c>
      <c r="E108" s="63">
        <v>0</v>
      </c>
      <c r="F108" s="63">
        <v>0</v>
      </c>
      <c r="G108" s="63">
        <v>0</v>
      </c>
      <c r="H108" s="63">
        <v>0</v>
      </c>
      <c r="I108" s="63">
        <v>10109.730000000005</v>
      </c>
      <c r="J108" s="63">
        <v>0</v>
      </c>
      <c r="K108" s="63">
        <v>10109.730000000005</v>
      </c>
      <c r="L108" s="63">
        <v>0</v>
      </c>
      <c r="M108" s="63">
        <v>0</v>
      </c>
      <c r="N108" s="63">
        <v>10109.730000000005</v>
      </c>
      <c r="O108" s="63">
        <v>0</v>
      </c>
      <c r="P108" s="63">
        <v>0</v>
      </c>
      <c r="Q108" s="63">
        <v>0</v>
      </c>
      <c r="R108" s="63">
        <v>10109.730000000005</v>
      </c>
      <c r="S108" s="63">
        <v>9515.0400000000045</v>
      </c>
      <c r="T108" s="63">
        <v>8325.6600000000035</v>
      </c>
      <c r="U108" s="63">
        <v>0</v>
      </c>
      <c r="V108" s="63">
        <v>0</v>
      </c>
      <c r="W108" s="63">
        <v>8920.350000000004</v>
      </c>
      <c r="X108" s="63">
        <v>0</v>
      </c>
      <c r="Y108" s="63">
        <v>0</v>
      </c>
      <c r="Z108" s="63">
        <v>8325.6600000000035</v>
      </c>
      <c r="AA108" s="63">
        <v>0</v>
      </c>
      <c r="AB108" s="63">
        <v>0</v>
      </c>
      <c r="AC108" s="63">
        <v>9515.0400000000045</v>
      </c>
      <c r="AD108" s="63">
        <v>0</v>
      </c>
      <c r="AE108" s="63">
        <v>0</v>
      </c>
      <c r="AF108" s="63">
        <v>0</v>
      </c>
      <c r="AG108" s="63">
        <v>0</v>
      </c>
      <c r="AH108" s="63">
        <v>0</v>
      </c>
      <c r="AI108" s="63">
        <v>0</v>
      </c>
      <c r="AJ108" s="63">
        <v>0</v>
      </c>
      <c r="AK108" s="63">
        <v>95150.400000000052</v>
      </c>
    </row>
    <row r="109" spans="1:37" ht="15.75" customHeight="1">
      <c r="A109" s="68">
        <v>2000</v>
      </c>
      <c r="B109" s="69" t="s">
        <v>136</v>
      </c>
      <c r="C109" s="63">
        <v>206540.59999999843</v>
      </c>
      <c r="D109" s="63">
        <v>0</v>
      </c>
      <c r="E109" s="63">
        <v>0</v>
      </c>
      <c r="F109" s="63">
        <v>0</v>
      </c>
      <c r="G109" s="63">
        <v>0</v>
      </c>
      <c r="H109" s="63">
        <v>0</v>
      </c>
      <c r="I109" s="63">
        <v>286491.79999999894</v>
      </c>
      <c r="J109" s="63">
        <v>0</v>
      </c>
      <c r="K109" s="63">
        <v>272214.79999999824</v>
      </c>
      <c r="L109" s="63">
        <v>0</v>
      </c>
      <c r="M109" s="63">
        <v>0</v>
      </c>
      <c r="N109" s="63">
        <v>282684.59999999881</v>
      </c>
      <c r="O109" s="63">
        <v>0</v>
      </c>
      <c r="P109" s="63">
        <v>0</v>
      </c>
      <c r="Q109" s="63">
        <v>0</v>
      </c>
      <c r="R109" s="63">
        <v>292678.4999999993</v>
      </c>
      <c r="S109" s="63">
        <v>278639.44999999856</v>
      </c>
      <c r="T109" s="63">
        <v>276021.99999999843</v>
      </c>
      <c r="U109" s="63">
        <v>8090.2999999999975</v>
      </c>
      <c r="V109" s="63">
        <v>0</v>
      </c>
      <c r="W109" s="63">
        <v>282208.69999999873</v>
      </c>
      <c r="X109" s="63">
        <v>0</v>
      </c>
      <c r="Y109" s="63">
        <v>0</v>
      </c>
      <c r="Z109" s="63">
        <v>279353.29999999859</v>
      </c>
      <c r="AA109" s="63">
        <v>0</v>
      </c>
      <c r="AB109" s="63">
        <v>0</v>
      </c>
      <c r="AC109" s="63">
        <v>277925.59999999852</v>
      </c>
      <c r="AD109" s="63">
        <v>0</v>
      </c>
      <c r="AE109" s="63">
        <v>0</v>
      </c>
      <c r="AF109" s="63">
        <v>0</v>
      </c>
      <c r="AG109" s="63">
        <v>0</v>
      </c>
      <c r="AH109" s="63">
        <v>0</v>
      </c>
      <c r="AI109" s="63">
        <v>0</v>
      </c>
      <c r="AJ109" s="63">
        <v>0</v>
      </c>
      <c r="AK109" s="63">
        <v>2742849.6499999864</v>
      </c>
    </row>
    <row r="110" spans="1:37" ht="15.75" customHeight="1">
      <c r="A110" s="68">
        <v>2010</v>
      </c>
      <c r="B110" s="69" t="s">
        <v>137</v>
      </c>
      <c r="C110" s="63">
        <v>0</v>
      </c>
      <c r="D110" s="63">
        <v>0</v>
      </c>
      <c r="E110" s="63">
        <v>0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63">
        <v>0</v>
      </c>
      <c r="M110" s="63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  <c r="Z110" s="63">
        <v>0</v>
      </c>
      <c r="AA110" s="63">
        <v>0</v>
      </c>
      <c r="AB110" s="63">
        <v>0</v>
      </c>
      <c r="AC110" s="63">
        <v>0</v>
      </c>
      <c r="AD110" s="63">
        <v>0</v>
      </c>
      <c r="AE110" s="63">
        <v>0</v>
      </c>
      <c r="AF110" s="63">
        <v>0</v>
      </c>
      <c r="AG110" s="63">
        <v>0</v>
      </c>
      <c r="AH110" s="63">
        <v>0</v>
      </c>
      <c r="AI110" s="63">
        <v>0</v>
      </c>
      <c r="AJ110" s="63">
        <v>0</v>
      </c>
      <c r="AK110" s="63">
        <v>0</v>
      </c>
    </row>
    <row r="111" spans="1:37" ht="15.75" customHeight="1">
      <c r="A111" s="68">
        <v>2020</v>
      </c>
      <c r="B111" s="69" t="s">
        <v>138</v>
      </c>
      <c r="C111" s="63">
        <v>45904.820000000051</v>
      </c>
      <c r="D111" s="63">
        <v>0</v>
      </c>
      <c r="E111" s="63">
        <v>0</v>
      </c>
      <c r="F111" s="63">
        <v>0</v>
      </c>
      <c r="G111" s="63">
        <v>0</v>
      </c>
      <c r="H111" s="63">
        <v>0</v>
      </c>
      <c r="I111" s="63">
        <v>71068.250000000146</v>
      </c>
      <c r="J111" s="63">
        <v>0</v>
      </c>
      <c r="K111" s="63">
        <v>59908.9900000001</v>
      </c>
      <c r="L111" s="63">
        <v>0</v>
      </c>
      <c r="M111" s="63">
        <v>0</v>
      </c>
      <c r="N111" s="63">
        <v>70817.14000000013</v>
      </c>
      <c r="O111" s="63">
        <v>0</v>
      </c>
      <c r="P111" s="63">
        <v>0</v>
      </c>
      <c r="Q111" s="63">
        <v>1739.42</v>
      </c>
      <c r="R111" s="63">
        <v>67102.480000000127</v>
      </c>
      <c r="S111" s="63">
        <v>65200.750000000124</v>
      </c>
      <c r="T111" s="63">
        <v>72483.050000000119</v>
      </c>
      <c r="U111" s="63">
        <v>2137.5100000000002</v>
      </c>
      <c r="V111" s="63">
        <v>1267.82</v>
      </c>
      <c r="W111" s="63">
        <v>66940.170000000115</v>
      </c>
      <c r="X111" s="63">
        <v>0</v>
      </c>
      <c r="Y111" s="63">
        <v>0</v>
      </c>
      <c r="Z111" s="63">
        <v>66940.170000000129</v>
      </c>
      <c r="AA111" s="63">
        <v>0</v>
      </c>
      <c r="AB111" s="63">
        <v>0</v>
      </c>
      <c r="AC111" s="63">
        <v>66940.170000000129</v>
      </c>
      <c r="AD111" s="63">
        <v>0</v>
      </c>
      <c r="AE111" s="63">
        <v>0</v>
      </c>
      <c r="AF111" s="63">
        <v>0</v>
      </c>
      <c r="AG111" s="63">
        <v>0</v>
      </c>
      <c r="AH111" s="63">
        <v>0</v>
      </c>
      <c r="AI111" s="63">
        <v>0</v>
      </c>
      <c r="AJ111" s="63">
        <v>0</v>
      </c>
      <c r="AK111" s="63">
        <v>658450.74000000127</v>
      </c>
    </row>
    <row r="112" spans="1:37" ht="15.75" customHeight="1">
      <c r="A112" s="68">
        <v>2035</v>
      </c>
      <c r="B112" s="69" t="s">
        <v>139</v>
      </c>
      <c r="C112" s="63">
        <v>21299.600000000002</v>
      </c>
      <c r="D112" s="63">
        <v>0</v>
      </c>
      <c r="E112" s="63">
        <v>0</v>
      </c>
      <c r="F112" s="63">
        <v>0</v>
      </c>
      <c r="G112" s="63">
        <v>0</v>
      </c>
      <c r="H112" s="63">
        <v>0</v>
      </c>
      <c r="I112" s="63">
        <v>36513.600000000013</v>
      </c>
      <c r="J112" s="63">
        <v>0</v>
      </c>
      <c r="K112" s="63">
        <v>32253.680000000022</v>
      </c>
      <c r="L112" s="63">
        <v>0</v>
      </c>
      <c r="M112" s="63">
        <v>0</v>
      </c>
      <c r="N112" s="63">
        <v>31645.120000000024</v>
      </c>
      <c r="O112" s="63">
        <v>0</v>
      </c>
      <c r="P112" s="63">
        <v>0</v>
      </c>
      <c r="Q112" s="63">
        <v>0</v>
      </c>
      <c r="R112" s="63">
        <v>29333.960000000017</v>
      </c>
      <c r="S112" s="63">
        <v>29819.440000000021</v>
      </c>
      <c r="T112" s="63">
        <v>32253.680000000026</v>
      </c>
      <c r="U112" s="63">
        <v>608.55999999999995</v>
      </c>
      <c r="V112" s="63">
        <v>0</v>
      </c>
      <c r="W112" s="63">
        <v>31645.120000000024</v>
      </c>
      <c r="X112" s="63">
        <v>0</v>
      </c>
      <c r="Y112" s="63">
        <v>0</v>
      </c>
      <c r="Z112" s="63">
        <v>31036.560000000023</v>
      </c>
      <c r="AA112" s="63">
        <v>0</v>
      </c>
      <c r="AB112" s="63">
        <v>0</v>
      </c>
      <c r="AC112" s="63">
        <v>32253.680000000026</v>
      </c>
      <c r="AD112" s="63">
        <v>0</v>
      </c>
      <c r="AE112" s="63">
        <v>0</v>
      </c>
      <c r="AF112" s="63">
        <v>0</v>
      </c>
      <c r="AG112" s="63">
        <v>0</v>
      </c>
      <c r="AH112" s="63">
        <v>0</v>
      </c>
      <c r="AI112" s="63">
        <v>0</v>
      </c>
      <c r="AJ112" s="63">
        <v>0</v>
      </c>
      <c r="AK112" s="63">
        <v>308663.00000000023</v>
      </c>
    </row>
    <row r="113" spans="1:37" ht="15.75" customHeight="1">
      <c r="A113" s="68">
        <v>2055</v>
      </c>
      <c r="B113" s="69" t="s">
        <v>140</v>
      </c>
      <c r="C113" s="63">
        <v>9438.9799999999977</v>
      </c>
      <c r="D113" s="63">
        <v>0</v>
      </c>
      <c r="E113" s="63">
        <v>0</v>
      </c>
      <c r="F113" s="63">
        <v>0</v>
      </c>
      <c r="G113" s="63">
        <v>0</v>
      </c>
      <c r="H113" s="63">
        <v>0</v>
      </c>
      <c r="I113" s="63">
        <v>15226.599999999997</v>
      </c>
      <c r="J113" s="63">
        <v>0</v>
      </c>
      <c r="K113" s="63">
        <v>14003.179999999993</v>
      </c>
      <c r="L113" s="63">
        <v>0</v>
      </c>
      <c r="M113" s="63">
        <v>0</v>
      </c>
      <c r="N113" s="63">
        <v>17654.539999999994</v>
      </c>
      <c r="O113" s="63">
        <v>0</v>
      </c>
      <c r="P113" s="63">
        <v>0</v>
      </c>
      <c r="Q113" s="63">
        <v>0</v>
      </c>
      <c r="R113" s="63">
        <v>16133.139999999994</v>
      </c>
      <c r="S113" s="63">
        <v>15524.579999999993</v>
      </c>
      <c r="T113" s="63">
        <v>15524.579999999993</v>
      </c>
      <c r="U113" s="63">
        <v>0</v>
      </c>
      <c r="V113" s="63">
        <v>0</v>
      </c>
      <c r="W113" s="63">
        <v>15524.579999999994</v>
      </c>
      <c r="X113" s="63">
        <v>0</v>
      </c>
      <c r="Y113" s="63">
        <v>0</v>
      </c>
      <c r="Z113" s="63">
        <v>16741.699999999993</v>
      </c>
      <c r="AA113" s="63">
        <v>0</v>
      </c>
      <c r="AB113" s="63">
        <v>0</v>
      </c>
      <c r="AC113" s="63">
        <v>16133.139999999992</v>
      </c>
      <c r="AD113" s="63">
        <v>0</v>
      </c>
      <c r="AE113" s="63">
        <v>0</v>
      </c>
      <c r="AF113" s="63">
        <v>0</v>
      </c>
      <c r="AG113" s="63">
        <v>0</v>
      </c>
      <c r="AH113" s="63">
        <v>0</v>
      </c>
      <c r="AI113" s="63">
        <v>0</v>
      </c>
      <c r="AJ113" s="63">
        <v>0</v>
      </c>
      <c r="AK113" s="63">
        <v>151905.0199999999</v>
      </c>
    </row>
    <row r="114" spans="1:37" ht="15.75" customHeight="1">
      <c r="A114" s="68">
        <v>2070</v>
      </c>
      <c r="B114" s="69" t="s">
        <v>141</v>
      </c>
      <c r="C114" s="63">
        <v>6085.5999999999985</v>
      </c>
      <c r="D114" s="63">
        <v>0</v>
      </c>
      <c r="E114" s="63">
        <v>0</v>
      </c>
      <c r="F114" s="63">
        <v>0</v>
      </c>
      <c r="G114" s="63">
        <v>0</v>
      </c>
      <c r="H114" s="63">
        <v>0</v>
      </c>
      <c r="I114" s="63">
        <v>17039.679999999993</v>
      </c>
      <c r="J114" s="63">
        <v>0</v>
      </c>
      <c r="K114" s="63">
        <v>12779.759999999993</v>
      </c>
      <c r="L114" s="63">
        <v>0</v>
      </c>
      <c r="M114" s="63">
        <v>0</v>
      </c>
      <c r="N114" s="63">
        <v>15984.159999999993</v>
      </c>
      <c r="O114" s="63">
        <v>0</v>
      </c>
      <c r="P114" s="63">
        <v>0</v>
      </c>
      <c r="Q114" s="63">
        <v>0</v>
      </c>
      <c r="R114" s="63">
        <v>15673.569999999992</v>
      </c>
      <c r="S114" s="63">
        <v>15524.579999999993</v>
      </c>
      <c r="T114" s="63">
        <v>14307.459999999994</v>
      </c>
      <c r="U114" s="63">
        <v>1068.1199999999999</v>
      </c>
      <c r="V114" s="63">
        <v>0</v>
      </c>
      <c r="W114" s="63">
        <v>15707.299999999994</v>
      </c>
      <c r="X114" s="63">
        <v>0</v>
      </c>
      <c r="Y114" s="63">
        <v>0</v>
      </c>
      <c r="Z114" s="63">
        <v>14794.459999999995</v>
      </c>
      <c r="AA114" s="63">
        <v>0</v>
      </c>
      <c r="AB114" s="63">
        <v>0</v>
      </c>
      <c r="AC114" s="63">
        <v>14794.459999999994</v>
      </c>
      <c r="AD114" s="63">
        <v>0</v>
      </c>
      <c r="AE114" s="63">
        <v>0</v>
      </c>
      <c r="AF114" s="63">
        <v>0</v>
      </c>
      <c r="AG114" s="63">
        <v>0</v>
      </c>
      <c r="AH114" s="63">
        <v>0</v>
      </c>
      <c r="AI114" s="63">
        <v>0</v>
      </c>
      <c r="AJ114" s="63">
        <v>0</v>
      </c>
      <c r="AK114" s="63">
        <v>143759.14999999994</v>
      </c>
    </row>
    <row r="115" spans="1:37" ht="15.75" customHeight="1">
      <c r="A115" s="68">
        <v>2180</v>
      </c>
      <c r="B115" s="69" t="s">
        <v>142</v>
      </c>
      <c r="C115" s="63">
        <v>103572.47000000018</v>
      </c>
      <c r="D115" s="63">
        <v>0</v>
      </c>
      <c r="E115" s="63">
        <v>0</v>
      </c>
      <c r="F115" s="63">
        <v>0</v>
      </c>
      <c r="G115" s="63">
        <v>0</v>
      </c>
      <c r="H115" s="63">
        <v>0</v>
      </c>
      <c r="I115" s="63">
        <v>109559.86000000022</v>
      </c>
      <c r="J115" s="63">
        <v>7216.1500000000005</v>
      </c>
      <c r="K115" s="63">
        <v>124679.10000000031</v>
      </c>
      <c r="L115" s="63">
        <v>0</v>
      </c>
      <c r="M115" s="63">
        <v>0</v>
      </c>
      <c r="N115" s="63">
        <v>119233.53000000028</v>
      </c>
      <c r="O115" s="63">
        <v>0</v>
      </c>
      <c r="P115" s="63">
        <v>0</v>
      </c>
      <c r="Q115" s="63">
        <v>0</v>
      </c>
      <c r="R115" s="63">
        <v>127131.0100000003</v>
      </c>
      <c r="S115" s="63">
        <v>124908.10000000031</v>
      </c>
      <c r="T115" s="63">
        <v>121221.82000000025</v>
      </c>
      <c r="U115" s="63">
        <v>2457.52</v>
      </c>
      <c r="V115" s="63">
        <v>0</v>
      </c>
      <c r="W115" s="63">
        <v>123372.15000000029</v>
      </c>
      <c r="X115" s="63">
        <v>0</v>
      </c>
      <c r="Y115" s="63">
        <v>0</v>
      </c>
      <c r="Z115" s="63">
        <v>121221.82000000028</v>
      </c>
      <c r="AA115" s="63">
        <v>0</v>
      </c>
      <c r="AB115" s="63">
        <v>0</v>
      </c>
      <c r="AC115" s="63">
        <v>116463.19000000029</v>
      </c>
      <c r="AD115" s="63">
        <v>0</v>
      </c>
      <c r="AE115" s="63">
        <v>0</v>
      </c>
      <c r="AF115" s="63">
        <v>0</v>
      </c>
      <c r="AG115" s="63">
        <v>0</v>
      </c>
      <c r="AH115" s="63">
        <v>0</v>
      </c>
      <c r="AI115" s="63">
        <v>0</v>
      </c>
      <c r="AJ115" s="63">
        <v>0</v>
      </c>
      <c r="AK115" s="63">
        <v>1201036.7200000025</v>
      </c>
    </row>
    <row r="116" spans="1:37" ht="15.75" customHeight="1">
      <c r="A116" s="68">
        <v>2190</v>
      </c>
      <c r="B116" s="69" t="s">
        <v>143</v>
      </c>
      <c r="C116" s="63">
        <v>9215.6999999999989</v>
      </c>
      <c r="D116" s="63">
        <v>0</v>
      </c>
      <c r="E116" s="63">
        <v>0</v>
      </c>
      <c r="F116" s="63">
        <v>0</v>
      </c>
      <c r="G116" s="63">
        <v>0</v>
      </c>
      <c r="H116" s="63">
        <v>0</v>
      </c>
      <c r="I116" s="63">
        <v>9830.0799999999981</v>
      </c>
      <c r="J116" s="63">
        <v>0</v>
      </c>
      <c r="K116" s="63">
        <v>9830.0799999999981</v>
      </c>
      <c r="L116" s="63">
        <v>0</v>
      </c>
      <c r="M116" s="63">
        <v>0</v>
      </c>
      <c r="N116" s="63">
        <v>9215.6999999999989</v>
      </c>
      <c r="O116" s="63">
        <v>0</v>
      </c>
      <c r="P116" s="63">
        <v>0</v>
      </c>
      <c r="Q116" s="63">
        <v>0</v>
      </c>
      <c r="R116" s="63">
        <v>9092.98</v>
      </c>
      <c r="S116" s="63">
        <v>9092.98</v>
      </c>
      <c r="T116" s="63">
        <v>9092.98</v>
      </c>
      <c r="U116" s="63">
        <v>0</v>
      </c>
      <c r="V116" s="63">
        <v>0</v>
      </c>
      <c r="W116" s="63">
        <v>9092.98</v>
      </c>
      <c r="X116" s="63">
        <v>0</v>
      </c>
      <c r="Y116" s="63">
        <v>0</v>
      </c>
      <c r="Z116" s="63">
        <v>9092.98</v>
      </c>
      <c r="AA116" s="63">
        <v>0</v>
      </c>
      <c r="AB116" s="63">
        <v>0</v>
      </c>
      <c r="AC116" s="63">
        <v>9092.98</v>
      </c>
      <c r="AD116" s="63">
        <v>0</v>
      </c>
      <c r="AE116" s="63">
        <v>0</v>
      </c>
      <c r="AF116" s="63">
        <v>0</v>
      </c>
      <c r="AG116" s="63">
        <v>0</v>
      </c>
      <c r="AH116" s="63">
        <v>0</v>
      </c>
      <c r="AI116" s="63">
        <v>0</v>
      </c>
      <c r="AJ116" s="63">
        <v>0</v>
      </c>
      <c r="AK116" s="63">
        <v>92649.439999999973</v>
      </c>
    </row>
    <row r="117" spans="1:37" ht="15.75" customHeight="1">
      <c r="A117" s="68">
        <v>2395</v>
      </c>
      <c r="B117" s="69" t="s">
        <v>144</v>
      </c>
      <c r="C117" s="63">
        <v>18575.400000000001</v>
      </c>
      <c r="D117" s="63">
        <v>0</v>
      </c>
      <c r="E117" s="63">
        <v>0</v>
      </c>
      <c r="F117" s="63">
        <v>0</v>
      </c>
      <c r="G117" s="63">
        <v>0</v>
      </c>
      <c r="H117" s="63">
        <v>0</v>
      </c>
      <c r="I117" s="63">
        <v>47929.919999999933</v>
      </c>
      <c r="J117" s="63">
        <v>0</v>
      </c>
      <c r="K117" s="63">
        <v>44483.749999999942</v>
      </c>
      <c r="L117" s="63">
        <v>0</v>
      </c>
      <c r="M117" s="63">
        <v>0</v>
      </c>
      <c r="N117" s="63">
        <v>46879.109999999935</v>
      </c>
      <c r="O117" s="63">
        <v>0</v>
      </c>
      <c r="P117" s="63">
        <v>0</v>
      </c>
      <c r="Q117" s="63">
        <v>0</v>
      </c>
      <c r="R117" s="63">
        <v>51675.509999999907</v>
      </c>
      <c r="S117" s="63">
        <v>46732.23999999994</v>
      </c>
      <c r="T117" s="63">
        <v>47184.209999999941</v>
      </c>
      <c r="U117" s="63">
        <v>2095.94</v>
      </c>
      <c r="V117" s="63">
        <v>0</v>
      </c>
      <c r="W117" s="63">
        <v>49280.149999999929</v>
      </c>
      <c r="X117" s="63">
        <v>0</v>
      </c>
      <c r="Y117" s="63">
        <v>0</v>
      </c>
      <c r="Z117" s="63">
        <v>47783.049999999937</v>
      </c>
      <c r="AA117" s="63">
        <v>0</v>
      </c>
      <c r="AB117" s="63">
        <v>0</v>
      </c>
      <c r="AC117" s="63">
        <v>47184.209999999926</v>
      </c>
      <c r="AD117" s="63">
        <v>0</v>
      </c>
      <c r="AE117" s="63">
        <v>0</v>
      </c>
      <c r="AF117" s="63">
        <v>2395.36</v>
      </c>
      <c r="AG117" s="63">
        <v>0</v>
      </c>
      <c r="AH117" s="63">
        <v>0</v>
      </c>
      <c r="AI117" s="63">
        <v>0</v>
      </c>
      <c r="AJ117" s="63">
        <v>0</v>
      </c>
      <c r="AK117" s="63">
        <v>452198.84999999934</v>
      </c>
    </row>
    <row r="118" spans="1:37" ht="15.75" customHeight="1">
      <c r="A118" s="68">
        <v>2405</v>
      </c>
      <c r="B118" s="69" t="s">
        <v>145</v>
      </c>
      <c r="C118" s="63">
        <v>32955.700000000026</v>
      </c>
      <c r="D118" s="63">
        <v>0</v>
      </c>
      <c r="E118" s="63">
        <v>0</v>
      </c>
      <c r="F118" s="63">
        <v>0</v>
      </c>
      <c r="G118" s="63">
        <v>0</v>
      </c>
      <c r="H118" s="63">
        <v>0</v>
      </c>
      <c r="I118" s="63">
        <v>33914.140000000029</v>
      </c>
      <c r="J118" s="63">
        <v>0</v>
      </c>
      <c r="K118" s="63">
        <v>31425.670000000027</v>
      </c>
      <c r="L118" s="63">
        <v>0</v>
      </c>
      <c r="M118" s="63">
        <v>0</v>
      </c>
      <c r="N118" s="63">
        <v>49870.33000000006</v>
      </c>
      <c r="O118" s="63">
        <v>0</v>
      </c>
      <c r="P118" s="63">
        <v>0</v>
      </c>
      <c r="Q118" s="63">
        <v>2396.1000000000004</v>
      </c>
      <c r="R118" s="63">
        <v>91263.050000000148</v>
      </c>
      <c r="S118" s="63">
        <v>64905.950000000084</v>
      </c>
      <c r="T118" s="63">
        <v>64666.710000000101</v>
      </c>
      <c r="U118" s="63">
        <v>15814.259999999993</v>
      </c>
      <c r="V118" s="63">
        <v>0</v>
      </c>
      <c r="W118" s="63">
        <v>66343.980000000098</v>
      </c>
      <c r="X118" s="63">
        <v>0</v>
      </c>
      <c r="Y118" s="63">
        <v>0</v>
      </c>
      <c r="Z118" s="63">
        <v>63229.05000000009</v>
      </c>
      <c r="AA118" s="63">
        <v>0</v>
      </c>
      <c r="AB118" s="63">
        <v>0</v>
      </c>
      <c r="AC118" s="63">
        <v>62749.830000000104</v>
      </c>
      <c r="AD118" s="63">
        <v>0</v>
      </c>
      <c r="AE118" s="63">
        <v>0</v>
      </c>
      <c r="AF118" s="63">
        <v>4312.9800000000014</v>
      </c>
      <c r="AG118" s="63">
        <v>0</v>
      </c>
      <c r="AH118" s="63">
        <v>0</v>
      </c>
      <c r="AI118" s="63">
        <v>0</v>
      </c>
      <c r="AJ118" s="63">
        <v>43848.630000000056</v>
      </c>
      <c r="AK118" s="63">
        <v>627696.3800000007</v>
      </c>
    </row>
    <row r="119" spans="1:37" ht="15.75" customHeight="1">
      <c r="A119" s="68">
        <v>2505</v>
      </c>
      <c r="B119" s="69" t="s">
        <v>146</v>
      </c>
      <c r="C119" s="63">
        <v>0</v>
      </c>
      <c r="D119" s="63">
        <v>0</v>
      </c>
      <c r="E119" s="63">
        <v>5242.6900000000005</v>
      </c>
      <c r="F119" s="63">
        <v>0</v>
      </c>
      <c r="G119" s="63">
        <v>0</v>
      </c>
      <c r="H119" s="63">
        <v>0</v>
      </c>
      <c r="I119" s="63">
        <v>7638.0500000000011</v>
      </c>
      <c r="J119" s="63">
        <v>0</v>
      </c>
      <c r="K119" s="63">
        <v>6293.5</v>
      </c>
      <c r="L119" s="63">
        <v>0</v>
      </c>
      <c r="M119" s="63">
        <v>0</v>
      </c>
      <c r="N119" s="63">
        <v>7491.18</v>
      </c>
      <c r="O119" s="63">
        <v>0</v>
      </c>
      <c r="P119" s="63">
        <v>0</v>
      </c>
      <c r="Q119" s="63">
        <v>0</v>
      </c>
      <c r="R119" s="63">
        <v>8090.02</v>
      </c>
      <c r="S119" s="63">
        <v>7491.18</v>
      </c>
      <c r="T119" s="63">
        <v>7491.18</v>
      </c>
      <c r="U119" s="63">
        <v>0</v>
      </c>
      <c r="V119" s="63">
        <v>0</v>
      </c>
      <c r="W119" s="63">
        <v>7491.1800000000012</v>
      </c>
      <c r="X119" s="63">
        <v>0</v>
      </c>
      <c r="Y119" s="63">
        <v>0</v>
      </c>
      <c r="Z119" s="63">
        <v>7491.18</v>
      </c>
      <c r="AA119" s="63">
        <v>0</v>
      </c>
      <c r="AB119" s="63">
        <v>0</v>
      </c>
      <c r="AC119" s="63">
        <v>7491.18</v>
      </c>
      <c r="AD119" s="63">
        <v>0</v>
      </c>
      <c r="AE119" s="63">
        <v>0</v>
      </c>
      <c r="AF119" s="63">
        <v>903.94</v>
      </c>
      <c r="AG119" s="63">
        <v>0</v>
      </c>
      <c r="AH119" s="63">
        <v>0</v>
      </c>
      <c r="AI119" s="63">
        <v>0</v>
      </c>
      <c r="AJ119" s="63">
        <v>0</v>
      </c>
      <c r="AK119" s="63">
        <v>73115.28</v>
      </c>
    </row>
    <row r="120" spans="1:37" ht="15.75" customHeight="1">
      <c r="A120" s="68">
        <v>2515</v>
      </c>
      <c r="B120" s="69" t="s">
        <v>147</v>
      </c>
      <c r="C120" s="63">
        <v>17377.72</v>
      </c>
      <c r="D120" s="63">
        <v>0</v>
      </c>
      <c r="E120" s="63">
        <v>0</v>
      </c>
      <c r="F120" s="63">
        <v>0</v>
      </c>
      <c r="G120" s="63">
        <v>0</v>
      </c>
      <c r="H120" s="63">
        <v>0</v>
      </c>
      <c r="I120" s="63">
        <v>21275.860000000004</v>
      </c>
      <c r="J120" s="63">
        <v>0</v>
      </c>
      <c r="K120" s="63">
        <v>19626.210000000003</v>
      </c>
      <c r="L120" s="63">
        <v>0</v>
      </c>
      <c r="M120" s="63">
        <v>0</v>
      </c>
      <c r="N120" s="63">
        <v>26213.450000000004</v>
      </c>
      <c r="O120" s="63">
        <v>0</v>
      </c>
      <c r="P120" s="63">
        <v>0</v>
      </c>
      <c r="Q120" s="63">
        <v>0</v>
      </c>
      <c r="R120" s="63">
        <v>23818.090000000007</v>
      </c>
      <c r="S120" s="63">
        <v>23219.250000000004</v>
      </c>
      <c r="T120" s="63">
        <v>23219.250000000007</v>
      </c>
      <c r="U120" s="63">
        <v>598.84</v>
      </c>
      <c r="V120" s="63">
        <v>0</v>
      </c>
      <c r="W120" s="63">
        <v>25846.280000000006</v>
      </c>
      <c r="X120" s="63">
        <v>0</v>
      </c>
      <c r="Y120" s="63">
        <v>0</v>
      </c>
      <c r="Z120" s="63">
        <v>24270.060000000005</v>
      </c>
      <c r="AA120" s="63">
        <v>0</v>
      </c>
      <c r="AB120" s="63">
        <v>0</v>
      </c>
      <c r="AC120" s="63">
        <v>24270.06</v>
      </c>
      <c r="AD120" s="63">
        <v>0</v>
      </c>
      <c r="AE120" s="63">
        <v>0</v>
      </c>
      <c r="AF120" s="63">
        <v>0</v>
      </c>
      <c r="AG120" s="63">
        <v>0</v>
      </c>
      <c r="AH120" s="63">
        <v>0</v>
      </c>
      <c r="AI120" s="63">
        <v>0</v>
      </c>
      <c r="AJ120" s="63">
        <v>0</v>
      </c>
      <c r="AK120" s="63">
        <v>229735.07000000004</v>
      </c>
    </row>
    <row r="121" spans="1:37" ht="15.75" customHeight="1">
      <c r="A121" s="68">
        <v>2520</v>
      </c>
      <c r="B121" s="69" t="s">
        <v>148</v>
      </c>
      <c r="C121" s="63">
        <v>0</v>
      </c>
      <c r="D121" s="63">
        <v>0</v>
      </c>
      <c r="E121" s="63">
        <v>0</v>
      </c>
      <c r="F121" s="63">
        <v>0</v>
      </c>
      <c r="G121" s="63">
        <v>0</v>
      </c>
      <c r="H121" s="63">
        <v>0</v>
      </c>
      <c r="I121" s="63">
        <v>0</v>
      </c>
      <c r="J121" s="63">
        <v>0</v>
      </c>
      <c r="K121" s="63">
        <v>0</v>
      </c>
      <c r="L121" s="63">
        <v>0</v>
      </c>
      <c r="M121" s="63">
        <v>0</v>
      </c>
      <c r="N121" s="63">
        <v>0</v>
      </c>
      <c r="O121" s="63">
        <v>0</v>
      </c>
      <c r="P121" s="63">
        <v>0</v>
      </c>
      <c r="Q121" s="63">
        <v>0</v>
      </c>
      <c r="R121" s="63">
        <v>0</v>
      </c>
      <c r="S121" s="63">
        <v>0</v>
      </c>
      <c r="T121" s="63">
        <v>0</v>
      </c>
      <c r="U121" s="63">
        <v>0</v>
      </c>
      <c r="V121" s="63">
        <v>0</v>
      </c>
      <c r="W121" s="63">
        <v>0</v>
      </c>
      <c r="X121" s="63">
        <v>0</v>
      </c>
      <c r="Y121" s="63">
        <v>0</v>
      </c>
      <c r="Z121" s="63">
        <v>0</v>
      </c>
      <c r="AA121" s="63">
        <v>0</v>
      </c>
      <c r="AB121" s="63">
        <v>0</v>
      </c>
      <c r="AC121" s="63">
        <v>0</v>
      </c>
      <c r="AD121" s="63">
        <v>0</v>
      </c>
      <c r="AE121" s="63">
        <v>0</v>
      </c>
      <c r="AF121" s="63">
        <v>0</v>
      </c>
      <c r="AG121" s="63">
        <v>0</v>
      </c>
      <c r="AH121" s="63">
        <v>0</v>
      </c>
      <c r="AI121" s="63">
        <v>0</v>
      </c>
      <c r="AJ121" s="63">
        <v>0</v>
      </c>
      <c r="AK121" s="63">
        <v>0</v>
      </c>
    </row>
    <row r="122" spans="1:37" ht="15.75" customHeight="1">
      <c r="A122" s="68">
        <v>2530</v>
      </c>
      <c r="B122" s="69" t="s">
        <v>149</v>
      </c>
      <c r="C122" s="63">
        <v>0</v>
      </c>
      <c r="D122" s="63">
        <v>0</v>
      </c>
      <c r="E122" s="63">
        <v>0</v>
      </c>
      <c r="F122" s="63">
        <v>0</v>
      </c>
      <c r="G122" s="63">
        <v>0</v>
      </c>
      <c r="H122" s="63">
        <v>0</v>
      </c>
      <c r="I122" s="63">
        <v>0</v>
      </c>
      <c r="J122" s="63">
        <v>0</v>
      </c>
      <c r="K122" s="63">
        <v>0</v>
      </c>
      <c r="L122" s="63">
        <v>0</v>
      </c>
      <c r="M122" s="63">
        <v>0</v>
      </c>
      <c r="N122" s="63">
        <v>0</v>
      </c>
      <c r="O122" s="63">
        <v>0</v>
      </c>
      <c r="P122" s="63">
        <v>0</v>
      </c>
      <c r="Q122" s="63">
        <v>0</v>
      </c>
      <c r="R122" s="63">
        <v>0</v>
      </c>
      <c r="S122" s="63">
        <v>0</v>
      </c>
      <c r="T122" s="63">
        <v>0</v>
      </c>
      <c r="U122" s="63">
        <v>0</v>
      </c>
      <c r="V122" s="63">
        <v>0</v>
      </c>
      <c r="W122" s="63">
        <v>0</v>
      </c>
      <c r="X122" s="63">
        <v>0</v>
      </c>
      <c r="Y122" s="63">
        <v>0</v>
      </c>
      <c r="Z122" s="63">
        <v>0</v>
      </c>
      <c r="AA122" s="63">
        <v>0</v>
      </c>
      <c r="AB122" s="63">
        <v>0</v>
      </c>
      <c r="AC122" s="63">
        <v>0</v>
      </c>
      <c r="AD122" s="63">
        <v>0</v>
      </c>
      <c r="AE122" s="63">
        <v>0</v>
      </c>
      <c r="AF122" s="63">
        <v>0</v>
      </c>
      <c r="AG122" s="63">
        <v>0</v>
      </c>
      <c r="AH122" s="63">
        <v>0</v>
      </c>
      <c r="AI122" s="63">
        <v>0</v>
      </c>
      <c r="AJ122" s="63">
        <v>0</v>
      </c>
      <c r="AK122" s="63">
        <v>0</v>
      </c>
    </row>
    <row r="123" spans="1:37" ht="15.75" customHeight="1">
      <c r="A123" s="68">
        <v>2535</v>
      </c>
      <c r="B123" s="69" t="s">
        <v>150</v>
      </c>
      <c r="C123" s="63">
        <v>0</v>
      </c>
      <c r="D123" s="63">
        <v>0</v>
      </c>
      <c r="E123" s="63">
        <v>0</v>
      </c>
      <c r="F123" s="63">
        <v>0</v>
      </c>
      <c r="G123" s="63">
        <v>0</v>
      </c>
      <c r="H123" s="63">
        <v>0</v>
      </c>
      <c r="I123" s="63">
        <v>0</v>
      </c>
      <c r="J123" s="63">
        <v>0</v>
      </c>
      <c r="K123" s="63">
        <v>0</v>
      </c>
      <c r="L123" s="63">
        <v>0</v>
      </c>
      <c r="M123" s="63">
        <v>0</v>
      </c>
      <c r="N123" s="63">
        <v>0</v>
      </c>
      <c r="O123" s="63">
        <v>0</v>
      </c>
      <c r="P123" s="63">
        <v>0</v>
      </c>
      <c r="Q123" s="63">
        <v>0</v>
      </c>
      <c r="R123" s="63">
        <v>0</v>
      </c>
      <c r="S123" s="63">
        <v>0</v>
      </c>
      <c r="T123" s="63">
        <v>0</v>
      </c>
      <c r="U123" s="63">
        <v>0</v>
      </c>
      <c r="V123" s="63">
        <v>0</v>
      </c>
      <c r="W123" s="63">
        <v>0</v>
      </c>
      <c r="X123" s="63">
        <v>0</v>
      </c>
      <c r="Y123" s="63">
        <v>0</v>
      </c>
      <c r="Z123" s="63">
        <v>0</v>
      </c>
      <c r="AA123" s="63">
        <v>0</v>
      </c>
      <c r="AB123" s="63">
        <v>0</v>
      </c>
      <c r="AC123" s="63">
        <v>0</v>
      </c>
      <c r="AD123" s="63">
        <v>0</v>
      </c>
      <c r="AE123" s="63">
        <v>0</v>
      </c>
      <c r="AF123" s="63">
        <v>0</v>
      </c>
      <c r="AG123" s="63">
        <v>0</v>
      </c>
      <c r="AH123" s="63">
        <v>0</v>
      </c>
      <c r="AI123" s="63">
        <v>0</v>
      </c>
      <c r="AJ123" s="63">
        <v>0</v>
      </c>
      <c r="AK123" s="63">
        <v>0</v>
      </c>
    </row>
    <row r="124" spans="1:37" ht="15.75" customHeight="1">
      <c r="A124" s="68">
        <v>2540</v>
      </c>
      <c r="B124" s="69" t="s">
        <v>151</v>
      </c>
      <c r="C124" s="63">
        <v>0</v>
      </c>
      <c r="D124" s="63">
        <v>0</v>
      </c>
      <c r="E124" s="63">
        <v>0</v>
      </c>
      <c r="F124" s="63">
        <v>0</v>
      </c>
      <c r="G124" s="63">
        <v>0</v>
      </c>
      <c r="H124" s="63">
        <v>0</v>
      </c>
      <c r="I124" s="63">
        <v>0</v>
      </c>
      <c r="J124" s="63">
        <v>0</v>
      </c>
      <c r="K124" s="63">
        <v>0</v>
      </c>
      <c r="L124" s="63">
        <v>0</v>
      </c>
      <c r="M124" s="63">
        <v>0</v>
      </c>
      <c r="N124" s="63">
        <v>0</v>
      </c>
      <c r="O124" s="63">
        <v>0</v>
      </c>
      <c r="P124" s="63">
        <v>0</v>
      </c>
      <c r="Q124" s="63">
        <v>0</v>
      </c>
      <c r="R124" s="63">
        <v>0</v>
      </c>
      <c r="S124" s="63">
        <v>0</v>
      </c>
      <c r="T124" s="63">
        <v>0</v>
      </c>
      <c r="U124" s="63">
        <v>0</v>
      </c>
      <c r="V124" s="63">
        <v>0</v>
      </c>
      <c r="W124" s="63">
        <v>0</v>
      </c>
      <c r="X124" s="63">
        <v>0</v>
      </c>
      <c r="Y124" s="63">
        <v>0</v>
      </c>
      <c r="Z124" s="63">
        <v>0</v>
      </c>
      <c r="AA124" s="63">
        <v>0</v>
      </c>
      <c r="AB124" s="63">
        <v>0</v>
      </c>
      <c r="AC124" s="63">
        <v>0</v>
      </c>
      <c r="AD124" s="63">
        <v>0</v>
      </c>
      <c r="AE124" s="63">
        <v>0</v>
      </c>
      <c r="AF124" s="63">
        <v>0</v>
      </c>
      <c r="AG124" s="63">
        <v>0</v>
      </c>
      <c r="AH124" s="63">
        <v>0</v>
      </c>
      <c r="AI124" s="63">
        <v>0</v>
      </c>
      <c r="AJ124" s="63">
        <v>0</v>
      </c>
      <c r="AK124" s="63">
        <v>0</v>
      </c>
    </row>
    <row r="125" spans="1:37" ht="15.75" customHeight="1">
      <c r="A125" s="68">
        <v>2560</v>
      </c>
      <c r="B125" s="69" t="s">
        <v>152</v>
      </c>
      <c r="C125" s="63">
        <v>4237.66</v>
      </c>
      <c r="D125" s="63">
        <v>0</v>
      </c>
      <c r="E125" s="63">
        <v>0</v>
      </c>
      <c r="F125" s="63">
        <v>0</v>
      </c>
      <c r="G125" s="63">
        <v>0</v>
      </c>
      <c r="H125" s="63">
        <v>0</v>
      </c>
      <c r="I125" s="63">
        <v>9278.1399999999958</v>
      </c>
      <c r="J125" s="63">
        <v>0</v>
      </c>
      <c r="K125" s="63">
        <v>10365.499999999996</v>
      </c>
      <c r="L125" s="63">
        <v>0</v>
      </c>
      <c r="M125" s="63">
        <v>0</v>
      </c>
      <c r="N125" s="63">
        <v>10365.499999999996</v>
      </c>
      <c r="O125" s="63">
        <v>0</v>
      </c>
      <c r="P125" s="63">
        <v>0</v>
      </c>
      <c r="Q125" s="63">
        <v>0</v>
      </c>
      <c r="R125" s="63">
        <v>10365.499999999996</v>
      </c>
      <c r="S125" s="63">
        <v>10365.499999999996</v>
      </c>
      <c r="T125" s="63">
        <v>10365.499999999996</v>
      </c>
      <c r="U125" s="63">
        <v>0</v>
      </c>
      <c r="V125" s="63">
        <v>0</v>
      </c>
      <c r="W125" s="63">
        <v>10365.499999999996</v>
      </c>
      <c r="X125" s="63">
        <v>0</v>
      </c>
      <c r="Y125" s="63">
        <v>0</v>
      </c>
      <c r="Z125" s="63">
        <v>10365.499999999996</v>
      </c>
      <c r="AA125" s="63">
        <v>0</v>
      </c>
      <c r="AB125" s="63">
        <v>0</v>
      </c>
      <c r="AC125" s="63">
        <v>10365.499999999996</v>
      </c>
      <c r="AD125" s="63">
        <v>0</v>
      </c>
      <c r="AE125" s="63">
        <v>0</v>
      </c>
      <c r="AF125" s="63">
        <v>0</v>
      </c>
      <c r="AG125" s="63">
        <v>0</v>
      </c>
      <c r="AH125" s="63">
        <v>0</v>
      </c>
      <c r="AI125" s="63">
        <v>0</v>
      </c>
      <c r="AJ125" s="63">
        <v>0</v>
      </c>
      <c r="AK125" s="63">
        <v>96439.799999999988</v>
      </c>
    </row>
    <row r="126" spans="1:37" ht="15.75" customHeight="1">
      <c r="A126" s="68">
        <v>2570</v>
      </c>
      <c r="B126" s="69" t="s">
        <v>153</v>
      </c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3">
        <v>0</v>
      </c>
      <c r="I126" s="63">
        <v>0</v>
      </c>
      <c r="J126" s="63">
        <v>0</v>
      </c>
      <c r="K126" s="63">
        <v>0</v>
      </c>
      <c r="L126" s="63">
        <v>0</v>
      </c>
      <c r="M126" s="63">
        <v>0</v>
      </c>
      <c r="N126" s="63">
        <v>0</v>
      </c>
      <c r="O126" s="63">
        <v>0</v>
      </c>
      <c r="P126" s="63">
        <v>0</v>
      </c>
      <c r="Q126" s="63">
        <v>0</v>
      </c>
      <c r="R126" s="63">
        <v>0</v>
      </c>
      <c r="S126" s="63">
        <v>0</v>
      </c>
      <c r="T126" s="63">
        <v>0</v>
      </c>
      <c r="U126" s="63">
        <v>0</v>
      </c>
      <c r="V126" s="63">
        <v>0</v>
      </c>
      <c r="W126" s="63">
        <v>0</v>
      </c>
      <c r="X126" s="63">
        <v>0</v>
      </c>
      <c r="Y126" s="63">
        <v>0</v>
      </c>
      <c r="Z126" s="63">
        <v>0</v>
      </c>
      <c r="AA126" s="63">
        <v>0</v>
      </c>
      <c r="AB126" s="63">
        <v>0</v>
      </c>
      <c r="AC126" s="63">
        <v>0</v>
      </c>
      <c r="AD126" s="63">
        <v>0</v>
      </c>
      <c r="AE126" s="63">
        <v>0</v>
      </c>
      <c r="AF126" s="63">
        <v>0</v>
      </c>
      <c r="AG126" s="63">
        <v>0</v>
      </c>
      <c r="AH126" s="63">
        <v>0</v>
      </c>
      <c r="AI126" s="63">
        <v>0</v>
      </c>
      <c r="AJ126" s="63">
        <v>0</v>
      </c>
      <c r="AK126" s="63">
        <v>0</v>
      </c>
    </row>
    <row r="127" spans="1:37" ht="15.75" customHeight="1">
      <c r="A127" s="68">
        <v>2580</v>
      </c>
      <c r="B127" s="69" t="s">
        <v>154</v>
      </c>
      <c r="C127" s="63">
        <v>5529.42</v>
      </c>
      <c r="D127" s="63">
        <v>0</v>
      </c>
      <c r="E127" s="63">
        <v>0</v>
      </c>
      <c r="F127" s="63">
        <v>0</v>
      </c>
      <c r="G127" s="63">
        <v>0</v>
      </c>
      <c r="H127" s="63">
        <v>0</v>
      </c>
      <c r="I127" s="63">
        <v>6758.18</v>
      </c>
      <c r="J127" s="63">
        <v>0</v>
      </c>
      <c r="K127" s="63">
        <v>5529.42</v>
      </c>
      <c r="L127" s="63">
        <v>0</v>
      </c>
      <c r="M127" s="63">
        <v>0</v>
      </c>
      <c r="N127" s="63">
        <v>5529.42</v>
      </c>
      <c r="O127" s="63">
        <v>0</v>
      </c>
      <c r="P127" s="63">
        <v>0</v>
      </c>
      <c r="Q127" s="63">
        <v>0</v>
      </c>
      <c r="R127" s="63">
        <v>5529.42</v>
      </c>
      <c r="S127" s="63">
        <v>5529.42</v>
      </c>
      <c r="T127" s="63">
        <v>5529.42</v>
      </c>
      <c r="U127" s="63">
        <v>0</v>
      </c>
      <c r="V127" s="63">
        <v>0</v>
      </c>
      <c r="W127" s="63">
        <v>6758.18</v>
      </c>
      <c r="X127" s="63">
        <v>0</v>
      </c>
      <c r="Y127" s="63">
        <v>0</v>
      </c>
      <c r="Z127" s="63">
        <v>6143.8</v>
      </c>
      <c r="AA127" s="63">
        <v>0</v>
      </c>
      <c r="AB127" s="63">
        <v>0</v>
      </c>
      <c r="AC127" s="63">
        <v>6143.8</v>
      </c>
      <c r="AD127" s="63">
        <v>0</v>
      </c>
      <c r="AE127" s="63">
        <v>0</v>
      </c>
      <c r="AF127" s="63">
        <v>0</v>
      </c>
      <c r="AG127" s="63">
        <v>0</v>
      </c>
      <c r="AH127" s="63">
        <v>0</v>
      </c>
      <c r="AI127" s="63">
        <v>0</v>
      </c>
      <c r="AJ127" s="63">
        <v>0</v>
      </c>
      <c r="AK127" s="63">
        <v>58980.480000000003</v>
      </c>
    </row>
    <row r="128" spans="1:37" ht="15.75" customHeight="1">
      <c r="A128" s="68">
        <v>2590</v>
      </c>
      <c r="B128" s="69" t="s">
        <v>155</v>
      </c>
      <c r="C128" s="63">
        <v>8288.5</v>
      </c>
      <c r="D128" s="63">
        <v>0</v>
      </c>
      <c r="E128" s="63">
        <v>0</v>
      </c>
      <c r="F128" s="63">
        <v>0</v>
      </c>
      <c r="G128" s="63">
        <v>0</v>
      </c>
      <c r="H128" s="63">
        <v>0</v>
      </c>
      <c r="I128" s="63">
        <v>9517.2599999999984</v>
      </c>
      <c r="J128" s="63">
        <v>0</v>
      </c>
      <c r="K128" s="63">
        <v>8444.91</v>
      </c>
      <c r="L128" s="63">
        <v>0</v>
      </c>
      <c r="M128" s="63">
        <v>0</v>
      </c>
      <c r="N128" s="63">
        <v>8444.91</v>
      </c>
      <c r="O128" s="63">
        <v>0</v>
      </c>
      <c r="P128" s="63">
        <v>0</v>
      </c>
      <c r="Q128" s="63">
        <v>0</v>
      </c>
      <c r="R128" s="63">
        <v>8444.91</v>
      </c>
      <c r="S128" s="63">
        <v>10589.609999999997</v>
      </c>
      <c r="T128" s="63">
        <v>9517.2599999999984</v>
      </c>
      <c r="U128" s="63">
        <v>0</v>
      </c>
      <c r="V128" s="63">
        <v>0</v>
      </c>
      <c r="W128" s="63">
        <v>8902.8799999999992</v>
      </c>
      <c r="X128" s="63">
        <v>0</v>
      </c>
      <c r="Y128" s="63">
        <v>0</v>
      </c>
      <c r="Z128" s="63">
        <v>8902.8799999999992</v>
      </c>
      <c r="AA128" s="63">
        <v>0</v>
      </c>
      <c r="AB128" s="63">
        <v>0</v>
      </c>
      <c r="AC128" s="63">
        <v>8902.8799999999992</v>
      </c>
      <c r="AD128" s="63">
        <v>0</v>
      </c>
      <c r="AE128" s="63">
        <v>0</v>
      </c>
      <c r="AF128" s="63">
        <v>0</v>
      </c>
      <c r="AG128" s="63">
        <v>0</v>
      </c>
      <c r="AH128" s="63">
        <v>0</v>
      </c>
      <c r="AI128" s="63">
        <v>0</v>
      </c>
      <c r="AJ128" s="63">
        <v>0</v>
      </c>
      <c r="AK128" s="63">
        <v>89956.000000000015</v>
      </c>
    </row>
    <row r="129" spans="1:37" ht="15.75" customHeight="1">
      <c r="A129" s="68">
        <v>2600</v>
      </c>
      <c r="B129" s="69" t="s">
        <v>156</v>
      </c>
      <c r="C129" s="63">
        <v>17706.560000000005</v>
      </c>
      <c r="D129" s="63">
        <v>0</v>
      </c>
      <c r="E129" s="63">
        <v>0</v>
      </c>
      <c r="F129" s="63">
        <v>0</v>
      </c>
      <c r="G129" s="63">
        <v>0</v>
      </c>
      <c r="H129" s="63">
        <v>0</v>
      </c>
      <c r="I129" s="63">
        <v>21900.259999999995</v>
      </c>
      <c r="J129" s="63">
        <v>0</v>
      </c>
      <c r="K129" s="63">
        <v>25694.299999999992</v>
      </c>
      <c r="L129" s="63">
        <v>0</v>
      </c>
      <c r="M129" s="63">
        <v>0</v>
      </c>
      <c r="N129" s="63">
        <v>25694.299999999992</v>
      </c>
      <c r="O129" s="63">
        <v>0</v>
      </c>
      <c r="P129" s="63">
        <v>0</v>
      </c>
      <c r="Q129" s="63">
        <v>0</v>
      </c>
      <c r="R129" s="63">
        <v>26693.059999999983</v>
      </c>
      <c r="S129" s="63">
        <v>26426.619999999984</v>
      </c>
      <c r="T129" s="63">
        <v>26892.499999999982</v>
      </c>
      <c r="U129" s="63">
        <v>0</v>
      </c>
      <c r="V129" s="63">
        <v>0</v>
      </c>
      <c r="W129" s="63">
        <v>28390.249999999982</v>
      </c>
      <c r="X129" s="63">
        <v>0</v>
      </c>
      <c r="Y129" s="63">
        <v>0</v>
      </c>
      <c r="Z129" s="63">
        <v>27491.599999999984</v>
      </c>
      <c r="AA129" s="63">
        <v>0</v>
      </c>
      <c r="AB129" s="63">
        <v>0</v>
      </c>
      <c r="AC129" s="63">
        <v>27491.599999999984</v>
      </c>
      <c r="AD129" s="63">
        <v>0</v>
      </c>
      <c r="AE129" s="63">
        <v>0</v>
      </c>
      <c r="AF129" s="63">
        <v>0</v>
      </c>
      <c r="AG129" s="63">
        <v>0</v>
      </c>
      <c r="AH129" s="63">
        <v>0</v>
      </c>
      <c r="AI129" s="63">
        <v>0</v>
      </c>
      <c r="AJ129" s="63">
        <v>0</v>
      </c>
      <c r="AK129" s="63">
        <v>254381.04999999984</v>
      </c>
    </row>
    <row r="130" spans="1:37" ht="15.75" customHeight="1">
      <c r="A130" s="68">
        <v>2610</v>
      </c>
      <c r="B130" s="69" t="s">
        <v>157</v>
      </c>
      <c r="C130" s="63">
        <v>7788.300000000002</v>
      </c>
      <c r="D130" s="63">
        <v>0</v>
      </c>
      <c r="E130" s="63">
        <v>0</v>
      </c>
      <c r="F130" s="63">
        <v>0</v>
      </c>
      <c r="G130" s="63">
        <v>0</v>
      </c>
      <c r="H130" s="63">
        <v>0</v>
      </c>
      <c r="I130" s="63">
        <v>17107.460000000003</v>
      </c>
      <c r="J130" s="63">
        <v>0</v>
      </c>
      <c r="K130" s="63">
        <v>13812.410000000003</v>
      </c>
      <c r="L130" s="63">
        <v>0</v>
      </c>
      <c r="M130" s="63">
        <v>0</v>
      </c>
      <c r="N130" s="63">
        <v>13512.860000000004</v>
      </c>
      <c r="O130" s="63">
        <v>0</v>
      </c>
      <c r="P130" s="63">
        <v>0</v>
      </c>
      <c r="Q130" s="63">
        <v>0</v>
      </c>
      <c r="R130" s="63">
        <v>13512.860000000004</v>
      </c>
      <c r="S130" s="63">
        <v>16508.360000000004</v>
      </c>
      <c r="T130" s="63">
        <v>14111.960000000005</v>
      </c>
      <c r="U130" s="63">
        <v>0</v>
      </c>
      <c r="V130" s="63">
        <v>0</v>
      </c>
      <c r="W130" s="63">
        <v>14111.960000000005</v>
      </c>
      <c r="X130" s="63">
        <v>0</v>
      </c>
      <c r="Y130" s="63">
        <v>0</v>
      </c>
      <c r="Z130" s="63">
        <v>14111.960000000005</v>
      </c>
      <c r="AA130" s="63">
        <v>0</v>
      </c>
      <c r="AB130" s="63">
        <v>0</v>
      </c>
      <c r="AC130" s="63">
        <v>14111.960000000003</v>
      </c>
      <c r="AD130" s="63">
        <v>0</v>
      </c>
      <c r="AE130" s="63">
        <v>0</v>
      </c>
      <c r="AF130" s="63">
        <v>0</v>
      </c>
      <c r="AG130" s="63">
        <v>0</v>
      </c>
      <c r="AH130" s="63">
        <v>0</v>
      </c>
      <c r="AI130" s="63">
        <v>0</v>
      </c>
      <c r="AJ130" s="63">
        <v>0</v>
      </c>
      <c r="AK130" s="63">
        <v>138690.09000000003</v>
      </c>
    </row>
    <row r="131" spans="1:37" ht="15.75" customHeight="1">
      <c r="A131" s="68">
        <v>2620</v>
      </c>
      <c r="B131" s="69" t="s">
        <v>158</v>
      </c>
      <c r="C131" s="63">
        <v>0</v>
      </c>
      <c r="D131" s="63">
        <v>0</v>
      </c>
      <c r="E131" s="63">
        <v>0</v>
      </c>
      <c r="F131" s="63">
        <v>0</v>
      </c>
      <c r="G131" s="63">
        <v>0</v>
      </c>
      <c r="H131" s="63">
        <v>0</v>
      </c>
      <c r="I131" s="63">
        <v>0</v>
      </c>
      <c r="J131" s="63">
        <v>0</v>
      </c>
      <c r="K131" s="63">
        <v>0</v>
      </c>
      <c r="L131" s="63">
        <v>0</v>
      </c>
      <c r="M131" s="63">
        <v>0</v>
      </c>
      <c r="N131" s="63">
        <v>0</v>
      </c>
      <c r="O131" s="63">
        <v>0</v>
      </c>
      <c r="P131" s="63">
        <v>0</v>
      </c>
      <c r="Q131" s="63">
        <v>0</v>
      </c>
      <c r="R131" s="63">
        <v>0</v>
      </c>
      <c r="S131" s="63">
        <v>0</v>
      </c>
      <c r="T131" s="63">
        <v>0</v>
      </c>
      <c r="U131" s="63">
        <v>0</v>
      </c>
      <c r="V131" s="63">
        <v>0</v>
      </c>
      <c r="W131" s="63">
        <v>0</v>
      </c>
      <c r="X131" s="63">
        <v>0</v>
      </c>
      <c r="Y131" s="63">
        <v>0</v>
      </c>
      <c r="Z131" s="63">
        <v>0</v>
      </c>
      <c r="AA131" s="63">
        <v>0</v>
      </c>
      <c r="AB131" s="63">
        <v>0</v>
      </c>
      <c r="AC131" s="63">
        <v>0</v>
      </c>
      <c r="AD131" s="63">
        <v>0</v>
      </c>
      <c r="AE131" s="63">
        <v>0</v>
      </c>
      <c r="AF131" s="63">
        <v>0</v>
      </c>
      <c r="AG131" s="63">
        <v>0</v>
      </c>
      <c r="AH131" s="63">
        <v>0</v>
      </c>
      <c r="AI131" s="63">
        <v>0</v>
      </c>
      <c r="AJ131" s="63">
        <v>0</v>
      </c>
      <c r="AK131" s="63">
        <v>0</v>
      </c>
    </row>
    <row r="132" spans="1:37" ht="15.75" customHeight="1">
      <c r="A132" s="68">
        <v>2630</v>
      </c>
      <c r="B132" s="69" t="s">
        <v>159</v>
      </c>
      <c r="C132" s="63">
        <v>0</v>
      </c>
      <c r="D132" s="63">
        <v>6606.6000000000013</v>
      </c>
      <c r="E132" s="63">
        <v>0</v>
      </c>
      <c r="F132" s="63">
        <v>0</v>
      </c>
      <c r="G132" s="63">
        <v>0</v>
      </c>
      <c r="H132" s="63">
        <v>0</v>
      </c>
      <c r="I132" s="63">
        <v>13213.200000000004</v>
      </c>
      <c r="J132" s="63">
        <v>0</v>
      </c>
      <c r="K132" s="63">
        <v>9009.0000000000018</v>
      </c>
      <c r="L132" s="63">
        <v>0</v>
      </c>
      <c r="M132" s="63">
        <v>0</v>
      </c>
      <c r="N132" s="63">
        <v>9009.0000000000018</v>
      </c>
      <c r="O132" s="63">
        <v>0</v>
      </c>
      <c r="P132" s="63">
        <v>0</v>
      </c>
      <c r="Q132" s="63">
        <v>0</v>
      </c>
      <c r="R132" s="63">
        <v>8889.0300000000025</v>
      </c>
      <c r="S132" s="63">
        <v>8889.0300000000025</v>
      </c>
      <c r="T132" s="63">
        <v>8889.0300000000025</v>
      </c>
      <c r="U132" s="63">
        <v>0</v>
      </c>
      <c r="V132" s="63">
        <v>0</v>
      </c>
      <c r="W132" s="63">
        <v>8889.0300000000025</v>
      </c>
      <c r="X132" s="63">
        <v>0</v>
      </c>
      <c r="Y132" s="63">
        <v>0</v>
      </c>
      <c r="Z132" s="63">
        <v>8889.0300000000025</v>
      </c>
      <c r="AA132" s="63">
        <v>0</v>
      </c>
      <c r="AB132" s="63">
        <v>0</v>
      </c>
      <c r="AC132" s="63">
        <v>8889.0300000000007</v>
      </c>
      <c r="AD132" s="63">
        <v>0</v>
      </c>
      <c r="AE132" s="63">
        <v>0</v>
      </c>
      <c r="AF132" s="63">
        <v>0</v>
      </c>
      <c r="AG132" s="63">
        <v>0</v>
      </c>
      <c r="AH132" s="63">
        <v>0</v>
      </c>
      <c r="AI132" s="63">
        <v>0</v>
      </c>
      <c r="AJ132" s="63">
        <v>0</v>
      </c>
      <c r="AK132" s="63">
        <v>91171.98000000001</v>
      </c>
    </row>
    <row r="133" spans="1:37" ht="15.75" customHeight="1">
      <c r="A133" s="68">
        <v>2640</v>
      </c>
      <c r="B133" s="69" t="s">
        <v>160</v>
      </c>
      <c r="C133" s="63">
        <v>9953.3699999999972</v>
      </c>
      <c r="D133" s="63">
        <v>0</v>
      </c>
      <c r="E133" s="63">
        <v>0</v>
      </c>
      <c r="F133" s="63">
        <v>0</v>
      </c>
      <c r="G133" s="63">
        <v>0</v>
      </c>
      <c r="H133" s="63">
        <v>0</v>
      </c>
      <c r="I133" s="63">
        <v>15776.309999999994</v>
      </c>
      <c r="J133" s="63">
        <v>0</v>
      </c>
      <c r="K133" s="63">
        <v>13947.869999999999</v>
      </c>
      <c r="L133" s="63">
        <v>0</v>
      </c>
      <c r="M133" s="63">
        <v>0</v>
      </c>
      <c r="N133" s="63">
        <v>15166.829999999998</v>
      </c>
      <c r="O133" s="63">
        <v>0</v>
      </c>
      <c r="P133" s="63">
        <v>0</v>
      </c>
      <c r="Q133" s="63">
        <v>0</v>
      </c>
      <c r="R133" s="63">
        <v>14998.019999999997</v>
      </c>
      <c r="S133" s="63">
        <v>15912.239999999996</v>
      </c>
      <c r="T133" s="63">
        <v>15302.759999999998</v>
      </c>
      <c r="U133" s="63">
        <v>609.48</v>
      </c>
      <c r="V133" s="63">
        <v>0</v>
      </c>
      <c r="W133" s="63">
        <v>15302.759999999997</v>
      </c>
      <c r="X133" s="63">
        <v>0</v>
      </c>
      <c r="Y133" s="63">
        <v>0</v>
      </c>
      <c r="Z133" s="63">
        <v>15302.759999999995</v>
      </c>
      <c r="AA133" s="63">
        <v>0</v>
      </c>
      <c r="AB133" s="63">
        <v>0</v>
      </c>
      <c r="AC133" s="63">
        <v>15302.759999999997</v>
      </c>
      <c r="AD133" s="63">
        <v>0</v>
      </c>
      <c r="AE133" s="63">
        <v>0</v>
      </c>
      <c r="AF133" s="63">
        <v>0</v>
      </c>
      <c r="AG133" s="63">
        <v>0</v>
      </c>
      <c r="AH133" s="63">
        <v>0</v>
      </c>
      <c r="AI133" s="63">
        <v>0</v>
      </c>
      <c r="AJ133" s="63">
        <v>0</v>
      </c>
      <c r="AK133" s="63">
        <v>147575.15999999997</v>
      </c>
    </row>
    <row r="134" spans="1:37" ht="15.75" customHeight="1">
      <c r="A134" s="68">
        <v>2650</v>
      </c>
      <c r="B134" s="69" t="s">
        <v>161</v>
      </c>
      <c r="C134" s="63">
        <v>0</v>
      </c>
      <c r="D134" s="63">
        <v>0</v>
      </c>
      <c r="E134" s="63">
        <v>0</v>
      </c>
      <c r="F134" s="63">
        <v>0</v>
      </c>
      <c r="G134" s="63">
        <v>0</v>
      </c>
      <c r="H134" s="63">
        <v>0</v>
      </c>
      <c r="I134" s="63">
        <v>5040.4799999999996</v>
      </c>
      <c r="J134" s="63">
        <v>0</v>
      </c>
      <c r="K134" s="63">
        <v>5040.4799999999996</v>
      </c>
      <c r="L134" s="63">
        <v>0</v>
      </c>
      <c r="M134" s="63">
        <v>0</v>
      </c>
      <c r="N134" s="63">
        <v>3780.3599999999997</v>
      </c>
      <c r="O134" s="63">
        <v>0</v>
      </c>
      <c r="P134" s="63">
        <v>0</v>
      </c>
      <c r="Q134" s="63">
        <v>0</v>
      </c>
      <c r="R134" s="63">
        <v>3780.3599999999997</v>
      </c>
      <c r="S134" s="63">
        <v>3780.3599999999997</v>
      </c>
      <c r="T134" s="63">
        <v>3780.3599999999997</v>
      </c>
      <c r="U134" s="63">
        <v>0</v>
      </c>
      <c r="V134" s="63">
        <v>0</v>
      </c>
      <c r="W134" s="63">
        <v>3150.2999999999997</v>
      </c>
      <c r="X134" s="63">
        <v>0</v>
      </c>
      <c r="Y134" s="63">
        <v>0</v>
      </c>
      <c r="Z134" s="63">
        <v>3150.2999999999997</v>
      </c>
      <c r="AA134" s="63">
        <v>0</v>
      </c>
      <c r="AB134" s="63">
        <v>0</v>
      </c>
      <c r="AC134" s="63">
        <v>2520.2399999999998</v>
      </c>
      <c r="AD134" s="63">
        <v>0</v>
      </c>
      <c r="AE134" s="63">
        <v>0</v>
      </c>
      <c r="AF134" s="63">
        <v>0</v>
      </c>
      <c r="AG134" s="63">
        <v>0</v>
      </c>
      <c r="AH134" s="63">
        <v>0</v>
      </c>
      <c r="AI134" s="63">
        <v>0</v>
      </c>
      <c r="AJ134" s="63">
        <v>0</v>
      </c>
      <c r="AK134" s="63">
        <v>34023.24</v>
      </c>
    </row>
    <row r="135" spans="1:37" ht="15.75" customHeight="1">
      <c r="A135" s="68">
        <v>2660</v>
      </c>
      <c r="B135" s="69" t="s">
        <v>162</v>
      </c>
      <c r="C135" s="63">
        <v>17641.679999999993</v>
      </c>
      <c r="D135" s="63">
        <v>0</v>
      </c>
      <c r="E135" s="63">
        <v>0</v>
      </c>
      <c r="F135" s="63">
        <v>0</v>
      </c>
      <c r="G135" s="63">
        <v>0</v>
      </c>
      <c r="H135" s="63">
        <v>0</v>
      </c>
      <c r="I135" s="63">
        <v>28352.700000000015</v>
      </c>
      <c r="J135" s="63">
        <v>0</v>
      </c>
      <c r="K135" s="63">
        <v>26462.520000000011</v>
      </c>
      <c r="L135" s="63">
        <v>0</v>
      </c>
      <c r="M135" s="63">
        <v>0</v>
      </c>
      <c r="N135" s="63">
        <v>26462.520000000011</v>
      </c>
      <c r="O135" s="63">
        <v>0</v>
      </c>
      <c r="P135" s="63">
        <v>0</v>
      </c>
      <c r="Q135" s="63">
        <v>0</v>
      </c>
      <c r="R135" s="63">
        <v>27722.640000000014</v>
      </c>
      <c r="S135" s="63">
        <v>28352.700000000015</v>
      </c>
      <c r="T135" s="63">
        <v>27722.640000000014</v>
      </c>
      <c r="U135" s="63">
        <v>630.05999999999995</v>
      </c>
      <c r="V135" s="63">
        <v>0</v>
      </c>
      <c r="W135" s="63">
        <v>27092.580000000013</v>
      </c>
      <c r="X135" s="63">
        <v>0</v>
      </c>
      <c r="Y135" s="63">
        <v>0</v>
      </c>
      <c r="Z135" s="63">
        <v>27092.580000000013</v>
      </c>
      <c r="AA135" s="63">
        <v>0</v>
      </c>
      <c r="AB135" s="63">
        <v>0</v>
      </c>
      <c r="AC135" s="63">
        <v>27092.580000000013</v>
      </c>
      <c r="AD135" s="63">
        <v>0</v>
      </c>
      <c r="AE135" s="63">
        <v>0</v>
      </c>
      <c r="AF135" s="63">
        <v>0</v>
      </c>
      <c r="AG135" s="63">
        <v>0</v>
      </c>
      <c r="AH135" s="63">
        <v>0</v>
      </c>
      <c r="AI135" s="63">
        <v>0</v>
      </c>
      <c r="AJ135" s="63">
        <v>0</v>
      </c>
      <c r="AK135" s="63">
        <v>264625.20000000013</v>
      </c>
    </row>
    <row r="136" spans="1:37" ht="15.75" customHeight="1">
      <c r="A136" s="68">
        <v>2670</v>
      </c>
      <c r="B136" s="69" t="s">
        <v>163</v>
      </c>
      <c r="C136" s="63">
        <v>7560.7199999999975</v>
      </c>
      <c r="D136" s="63">
        <v>0</v>
      </c>
      <c r="E136" s="63">
        <v>0</v>
      </c>
      <c r="F136" s="63">
        <v>0</v>
      </c>
      <c r="G136" s="63">
        <v>0</v>
      </c>
      <c r="H136" s="63">
        <v>0</v>
      </c>
      <c r="I136" s="63">
        <v>9075.7799999999988</v>
      </c>
      <c r="J136" s="63">
        <v>0</v>
      </c>
      <c r="K136" s="63">
        <v>8146.2999999999993</v>
      </c>
      <c r="L136" s="63">
        <v>0</v>
      </c>
      <c r="M136" s="63">
        <v>0</v>
      </c>
      <c r="N136" s="63">
        <v>8650.5099999999984</v>
      </c>
      <c r="O136" s="63">
        <v>0</v>
      </c>
      <c r="P136" s="63">
        <v>0</v>
      </c>
      <c r="Q136" s="63">
        <v>0</v>
      </c>
      <c r="R136" s="63">
        <v>8650.5099999999984</v>
      </c>
      <c r="S136" s="63">
        <v>8650.51</v>
      </c>
      <c r="T136" s="63">
        <v>8650.51</v>
      </c>
      <c r="U136" s="63">
        <v>504.21</v>
      </c>
      <c r="V136" s="63">
        <v>0</v>
      </c>
      <c r="W136" s="63">
        <v>8650.51</v>
      </c>
      <c r="X136" s="63">
        <v>0</v>
      </c>
      <c r="Y136" s="63">
        <v>0</v>
      </c>
      <c r="Z136" s="63">
        <v>8650.51</v>
      </c>
      <c r="AA136" s="63">
        <v>0</v>
      </c>
      <c r="AB136" s="63">
        <v>0</v>
      </c>
      <c r="AC136" s="63">
        <v>8650.51</v>
      </c>
      <c r="AD136" s="63">
        <v>0</v>
      </c>
      <c r="AE136" s="63">
        <v>0</v>
      </c>
      <c r="AF136" s="63">
        <v>0</v>
      </c>
      <c r="AG136" s="63">
        <v>0</v>
      </c>
      <c r="AH136" s="63">
        <v>0</v>
      </c>
      <c r="AI136" s="63">
        <v>0</v>
      </c>
      <c r="AJ136" s="63">
        <v>0</v>
      </c>
      <c r="AK136" s="63">
        <v>85840.579999999987</v>
      </c>
    </row>
    <row r="137" spans="1:37" ht="15.75" customHeight="1">
      <c r="A137" s="68">
        <v>2680</v>
      </c>
      <c r="B137" s="69" t="s">
        <v>164</v>
      </c>
      <c r="C137" s="63">
        <v>5040.4799999999996</v>
      </c>
      <c r="D137" s="63">
        <v>0</v>
      </c>
      <c r="E137" s="63">
        <v>0</v>
      </c>
      <c r="F137" s="63">
        <v>0</v>
      </c>
      <c r="G137" s="63">
        <v>0</v>
      </c>
      <c r="H137" s="63">
        <v>0</v>
      </c>
      <c r="I137" s="63">
        <v>14318.619999999994</v>
      </c>
      <c r="J137" s="63">
        <v>0</v>
      </c>
      <c r="K137" s="63">
        <v>9278.1399999999976</v>
      </c>
      <c r="L137" s="63">
        <v>0</v>
      </c>
      <c r="M137" s="63">
        <v>0</v>
      </c>
      <c r="N137" s="63">
        <v>9278.1399999999976</v>
      </c>
      <c r="O137" s="63">
        <v>0</v>
      </c>
      <c r="P137" s="63">
        <v>0</v>
      </c>
      <c r="Q137" s="63">
        <v>0</v>
      </c>
      <c r="R137" s="63">
        <v>8190.779999999997</v>
      </c>
      <c r="S137" s="63">
        <v>8190.779999999997</v>
      </c>
      <c r="T137" s="63">
        <v>7560.7199999999975</v>
      </c>
      <c r="U137" s="63">
        <v>0</v>
      </c>
      <c r="V137" s="63">
        <v>0</v>
      </c>
      <c r="W137" s="63">
        <v>7560.7199999999975</v>
      </c>
      <c r="X137" s="63">
        <v>0</v>
      </c>
      <c r="Y137" s="63">
        <v>0</v>
      </c>
      <c r="Z137" s="63">
        <v>7560.7199999999975</v>
      </c>
      <c r="AA137" s="63">
        <v>0</v>
      </c>
      <c r="AB137" s="63">
        <v>0</v>
      </c>
      <c r="AC137" s="63">
        <v>7560.7199999999975</v>
      </c>
      <c r="AD137" s="63">
        <v>0</v>
      </c>
      <c r="AE137" s="63">
        <v>0</v>
      </c>
      <c r="AF137" s="63">
        <v>0</v>
      </c>
      <c r="AG137" s="63">
        <v>0</v>
      </c>
      <c r="AH137" s="63">
        <v>0</v>
      </c>
      <c r="AI137" s="63">
        <v>0</v>
      </c>
      <c r="AJ137" s="63">
        <v>0</v>
      </c>
      <c r="AK137" s="63">
        <v>84539.819999999992</v>
      </c>
    </row>
    <row r="138" spans="1:37" ht="15.75" customHeight="1">
      <c r="A138" s="68">
        <v>2690</v>
      </c>
      <c r="B138" s="69" t="s">
        <v>165</v>
      </c>
      <c r="C138" s="63">
        <v>139873.31999999963</v>
      </c>
      <c r="D138" s="63">
        <v>0</v>
      </c>
      <c r="E138" s="63">
        <v>0</v>
      </c>
      <c r="F138" s="63">
        <v>0</v>
      </c>
      <c r="G138" s="63">
        <v>0</v>
      </c>
      <c r="H138" s="63">
        <v>0</v>
      </c>
      <c r="I138" s="63">
        <v>311249.63999999902</v>
      </c>
      <c r="J138" s="63">
        <v>0</v>
      </c>
      <c r="K138" s="63">
        <v>279431.60999999917</v>
      </c>
      <c r="L138" s="63">
        <v>0</v>
      </c>
      <c r="M138" s="63">
        <v>0</v>
      </c>
      <c r="N138" s="63">
        <v>277856.45999999915</v>
      </c>
      <c r="O138" s="63">
        <v>0</v>
      </c>
      <c r="P138" s="63">
        <v>0</v>
      </c>
      <c r="Q138" s="63">
        <v>0</v>
      </c>
      <c r="R138" s="63">
        <v>293607.95999999909</v>
      </c>
      <c r="S138" s="63">
        <v>281636.81999999913</v>
      </c>
      <c r="T138" s="63">
        <v>274076.09999999916</v>
      </c>
      <c r="U138" s="63">
        <v>12916.229999999996</v>
      </c>
      <c r="V138" s="63">
        <v>0</v>
      </c>
      <c r="W138" s="63">
        <v>271555.85999999917</v>
      </c>
      <c r="X138" s="63">
        <v>0</v>
      </c>
      <c r="Y138" s="63">
        <v>0</v>
      </c>
      <c r="Z138" s="63">
        <v>271555.85999999917</v>
      </c>
      <c r="AA138" s="63">
        <v>0</v>
      </c>
      <c r="AB138" s="63">
        <v>0</v>
      </c>
      <c r="AC138" s="63">
        <v>269035.61999999918</v>
      </c>
      <c r="AD138" s="63">
        <v>0</v>
      </c>
      <c r="AE138" s="63">
        <v>0</v>
      </c>
      <c r="AF138" s="63">
        <v>0</v>
      </c>
      <c r="AG138" s="63">
        <v>0</v>
      </c>
      <c r="AH138" s="63">
        <v>0</v>
      </c>
      <c r="AI138" s="63">
        <v>0</v>
      </c>
      <c r="AJ138" s="63">
        <v>0</v>
      </c>
      <c r="AK138" s="63">
        <v>2682795.4799999921</v>
      </c>
    </row>
    <row r="139" spans="1:37" ht="15.75" customHeight="1">
      <c r="A139" s="68">
        <v>2700</v>
      </c>
      <c r="B139" s="69" t="s">
        <v>166</v>
      </c>
      <c r="C139" s="63">
        <v>145716.6900000005</v>
      </c>
      <c r="D139" s="63">
        <v>0</v>
      </c>
      <c r="E139" s="63">
        <v>0</v>
      </c>
      <c r="F139" s="63">
        <v>0</v>
      </c>
      <c r="G139" s="63">
        <v>0</v>
      </c>
      <c r="H139" s="63">
        <v>0</v>
      </c>
      <c r="I139" s="63">
        <v>189582.95999999979</v>
      </c>
      <c r="J139" s="63">
        <v>0</v>
      </c>
      <c r="K139" s="63">
        <v>166389.3300000001</v>
      </c>
      <c r="L139" s="63">
        <v>0</v>
      </c>
      <c r="M139" s="63">
        <v>0</v>
      </c>
      <c r="N139" s="63">
        <v>163868.2500000002</v>
      </c>
      <c r="O139" s="63">
        <v>0</v>
      </c>
      <c r="P139" s="63">
        <v>0</v>
      </c>
      <c r="Q139" s="63">
        <v>0</v>
      </c>
      <c r="R139" s="63">
        <v>167901.93000000014</v>
      </c>
      <c r="S139" s="63">
        <v>168910.35000000012</v>
      </c>
      <c r="T139" s="63">
        <v>165885.09000000017</v>
      </c>
      <c r="U139" s="63">
        <v>1008.42</v>
      </c>
      <c r="V139" s="63">
        <v>0</v>
      </c>
      <c r="W139" s="63">
        <v>168658.25000000012</v>
      </c>
      <c r="X139" s="63">
        <v>0</v>
      </c>
      <c r="Y139" s="63">
        <v>0</v>
      </c>
      <c r="Z139" s="63">
        <v>168406.14000000013</v>
      </c>
      <c r="AA139" s="63">
        <v>0</v>
      </c>
      <c r="AB139" s="63">
        <v>0</v>
      </c>
      <c r="AC139" s="63">
        <v>167397.72000000015</v>
      </c>
      <c r="AD139" s="63">
        <v>0</v>
      </c>
      <c r="AE139" s="63">
        <v>0</v>
      </c>
      <c r="AF139" s="63">
        <v>0</v>
      </c>
      <c r="AG139" s="63">
        <v>0</v>
      </c>
      <c r="AH139" s="63">
        <v>0</v>
      </c>
      <c r="AI139" s="63">
        <v>0</v>
      </c>
      <c r="AJ139" s="63">
        <v>0</v>
      </c>
      <c r="AK139" s="63">
        <v>1673725.1300000013</v>
      </c>
    </row>
    <row r="140" spans="1:37" ht="15.75" customHeight="1">
      <c r="A140" s="68">
        <v>2710</v>
      </c>
      <c r="B140" s="69" t="s">
        <v>167</v>
      </c>
      <c r="C140" s="63">
        <v>5580.1900000000005</v>
      </c>
      <c r="D140" s="63">
        <v>0</v>
      </c>
      <c r="E140" s="63">
        <v>0</v>
      </c>
      <c r="F140" s="63">
        <v>0</v>
      </c>
      <c r="G140" s="63">
        <v>0</v>
      </c>
      <c r="H140" s="63">
        <v>0</v>
      </c>
      <c r="I140" s="63">
        <v>6594.77</v>
      </c>
      <c r="J140" s="63">
        <v>0</v>
      </c>
      <c r="K140" s="63">
        <v>16233.280000000013</v>
      </c>
      <c r="L140" s="63">
        <v>0</v>
      </c>
      <c r="M140" s="63">
        <v>0</v>
      </c>
      <c r="N140" s="63">
        <v>16233.280000000013</v>
      </c>
      <c r="O140" s="63">
        <v>0</v>
      </c>
      <c r="P140" s="63">
        <v>0</v>
      </c>
      <c r="Q140" s="63">
        <v>0</v>
      </c>
      <c r="R140" s="63">
        <v>16233.280000000013</v>
      </c>
      <c r="S140" s="63">
        <v>16233.280000000013</v>
      </c>
      <c r="T140" s="63">
        <v>17247.860000000015</v>
      </c>
      <c r="U140" s="63">
        <v>0</v>
      </c>
      <c r="V140" s="63">
        <v>0</v>
      </c>
      <c r="W140" s="63">
        <v>16740.570000000014</v>
      </c>
      <c r="X140" s="63">
        <v>0</v>
      </c>
      <c r="Y140" s="63">
        <v>0</v>
      </c>
      <c r="Z140" s="63">
        <v>16233.280000000013</v>
      </c>
      <c r="AA140" s="63">
        <v>0</v>
      </c>
      <c r="AB140" s="63">
        <v>0</v>
      </c>
      <c r="AC140" s="63">
        <v>16233.280000000013</v>
      </c>
      <c r="AD140" s="63">
        <v>0</v>
      </c>
      <c r="AE140" s="63">
        <v>0</v>
      </c>
      <c r="AF140" s="63">
        <v>0</v>
      </c>
      <c r="AG140" s="63">
        <v>15979.640000000014</v>
      </c>
      <c r="AH140" s="63">
        <v>0</v>
      </c>
      <c r="AI140" s="63">
        <v>0</v>
      </c>
      <c r="AJ140" s="63">
        <v>0</v>
      </c>
      <c r="AK140" s="63">
        <v>159542.71000000011</v>
      </c>
    </row>
    <row r="141" spans="1:37" ht="15.75" customHeight="1">
      <c r="A141" s="68">
        <v>2720</v>
      </c>
      <c r="B141" s="69" t="s">
        <v>168</v>
      </c>
      <c r="C141" s="63">
        <v>0</v>
      </c>
      <c r="D141" s="63">
        <v>0</v>
      </c>
      <c r="E141" s="63">
        <v>0</v>
      </c>
      <c r="F141" s="63">
        <v>8240.83</v>
      </c>
      <c r="G141" s="63">
        <v>0</v>
      </c>
      <c r="H141" s="63">
        <v>0</v>
      </c>
      <c r="I141" s="63">
        <v>23454.67</v>
      </c>
      <c r="J141" s="63">
        <v>0</v>
      </c>
      <c r="K141" s="63">
        <v>18066.429999999997</v>
      </c>
      <c r="L141" s="63">
        <v>0</v>
      </c>
      <c r="M141" s="63">
        <v>0</v>
      </c>
      <c r="N141" s="63">
        <v>18383.39</v>
      </c>
      <c r="O141" s="63">
        <v>0</v>
      </c>
      <c r="P141" s="63">
        <v>0</v>
      </c>
      <c r="Q141" s="63">
        <v>0</v>
      </c>
      <c r="R141" s="63">
        <v>17115.57</v>
      </c>
      <c r="S141" s="63">
        <v>18383.39</v>
      </c>
      <c r="T141" s="63">
        <v>16481.66</v>
      </c>
      <c r="U141" s="63">
        <v>633.91</v>
      </c>
      <c r="V141" s="63">
        <v>0</v>
      </c>
      <c r="W141" s="63">
        <v>16481.66</v>
      </c>
      <c r="X141" s="63">
        <v>0</v>
      </c>
      <c r="Y141" s="63">
        <v>0</v>
      </c>
      <c r="Z141" s="63">
        <v>16481.66</v>
      </c>
      <c r="AA141" s="63">
        <v>0</v>
      </c>
      <c r="AB141" s="63">
        <v>0</v>
      </c>
      <c r="AC141" s="63">
        <v>16481.66</v>
      </c>
      <c r="AD141" s="63">
        <v>0</v>
      </c>
      <c r="AE141" s="63">
        <v>0</v>
      </c>
      <c r="AF141" s="63">
        <v>633.91999999999996</v>
      </c>
      <c r="AG141" s="63">
        <v>0</v>
      </c>
      <c r="AH141" s="63">
        <v>0</v>
      </c>
      <c r="AI141" s="63">
        <v>0</v>
      </c>
      <c r="AJ141" s="63">
        <v>0</v>
      </c>
      <c r="AK141" s="63">
        <v>170838.75</v>
      </c>
    </row>
    <row r="142" spans="1:37" ht="15.75" customHeight="1">
      <c r="A142" s="68">
        <v>2730</v>
      </c>
      <c r="B142" s="69" t="s">
        <v>169</v>
      </c>
      <c r="C142" s="63">
        <v>0</v>
      </c>
      <c r="D142" s="63">
        <v>0</v>
      </c>
      <c r="E142" s="63">
        <v>0</v>
      </c>
      <c r="F142" s="63">
        <v>0</v>
      </c>
      <c r="G142" s="63">
        <v>0</v>
      </c>
      <c r="H142" s="63">
        <v>0</v>
      </c>
      <c r="I142" s="63">
        <v>0</v>
      </c>
      <c r="J142" s="63">
        <v>0</v>
      </c>
      <c r="K142" s="63">
        <v>0</v>
      </c>
      <c r="L142" s="63">
        <v>0</v>
      </c>
      <c r="M142" s="63">
        <v>0</v>
      </c>
      <c r="N142" s="63">
        <v>0</v>
      </c>
      <c r="O142" s="63">
        <v>0</v>
      </c>
      <c r="P142" s="63">
        <v>0</v>
      </c>
      <c r="Q142" s="63">
        <v>0</v>
      </c>
      <c r="R142" s="63">
        <v>0</v>
      </c>
      <c r="S142" s="63">
        <v>0</v>
      </c>
      <c r="T142" s="63">
        <v>0</v>
      </c>
      <c r="U142" s="63">
        <v>0</v>
      </c>
      <c r="V142" s="63">
        <v>0</v>
      </c>
      <c r="W142" s="63">
        <v>0</v>
      </c>
      <c r="X142" s="63">
        <v>0</v>
      </c>
      <c r="Y142" s="63">
        <v>0</v>
      </c>
      <c r="Z142" s="63">
        <v>0</v>
      </c>
      <c r="AA142" s="63">
        <v>0</v>
      </c>
      <c r="AB142" s="63">
        <v>0</v>
      </c>
      <c r="AC142" s="63">
        <v>0</v>
      </c>
      <c r="AD142" s="63">
        <v>0</v>
      </c>
      <c r="AE142" s="63">
        <v>0</v>
      </c>
      <c r="AF142" s="63">
        <v>0</v>
      </c>
      <c r="AG142" s="63">
        <v>0</v>
      </c>
      <c r="AH142" s="63">
        <v>0</v>
      </c>
      <c r="AI142" s="63">
        <v>0</v>
      </c>
      <c r="AJ142" s="63">
        <v>0</v>
      </c>
      <c r="AK142" s="63">
        <v>0</v>
      </c>
    </row>
    <row r="143" spans="1:37" ht="15.75" customHeight="1">
      <c r="A143" s="68">
        <v>2740</v>
      </c>
      <c r="B143" s="69" t="s">
        <v>170</v>
      </c>
      <c r="C143" s="63">
        <v>0</v>
      </c>
      <c r="D143" s="63">
        <v>0</v>
      </c>
      <c r="E143" s="63">
        <v>12014.27</v>
      </c>
      <c r="F143" s="63">
        <v>0</v>
      </c>
      <c r="G143" s="63">
        <v>0</v>
      </c>
      <c r="H143" s="63">
        <v>0</v>
      </c>
      <c r="I143" s="63">
        <v>20596.670000000009</v>
      </c>
      <c r="J143" s="63">
        <v>0</v>
      </c>
      <c r="K143" s="63">
        <v>15266.72</v>
      </c>
      <c r="L143" s="63">
        <v>0</v>
      </c>
      <c r="M143" s="63">
        <v>0</v>
      </c>
      <c r="N143" s="63">
        <v>25926.620000000021</v>
      </c>
      <c r="O143" s="63">
        <v>0</v>
      </c>
      <c r="P143" s="63">
        <v>0</v>
      </c>
      <c r="Q143" s="63">
        <v>0</v>
      </c>
      <c r="R143" s="63">
        <v>24028.550000000017</v>
      </c>
      <c r="S143" s="63">
        <v>18337.570000000007</v>
      </c>
      <c r="T143" s="63">
        <v>18337.570000000007</v>
      </c>
      <c r="U143" s="63">
        <v>0</v>
      </c>
      <c r="V143" s="63">
        <v>0</v>
      </c>
      <c r="W143" s="63">
        <v>18337.570000000007</v>
      </c>
      <c r="X143" s="63">
        <v>0</v>
      </c>
      <c r="Y143" s="63">
        <v>0</v>
      </c>
      <c r="Z143" s="63">
        <v>18337.570000000007</v>
      </c>
      <c r="AA143" s="63">
        <v>0</v>
      </c>
      <c r="AB143" s="63">
        <v>0</v>
      </c>
      <c r="AC143" s="63">
        <v>18337.570000000007</v>
      </c>
      <c r="AD143" s="63">
        <v>0</v>
      </c>
      <c r="AE143" s="63">
        <v>0</v>
      </c>
      <c r="AF143" s="63">
        <v>0</v>
      </c>
      <c r="AG143" s="63">
        <v>0</v>
      </c>
      <c r="AH143" s="63">
        <v>0</v>
      </c>
      <c r="AI143" s="63">
        <v>0</v>
      </c>
      <c r="AJ143" s="63">
        <v>0</v>
      </c>
      <c r="AK143" s="63">
        <v>189520.68000000008</v>
      </c>
    </row>
    <row r="144" spans="1:37" ht="15.75" customHeight="1">
      <c r="A144" s="68">
        <v>2750</v>
      </c>
      <c r="B144" s="69" t="s">
        <v>171</v>
      </c>
      <c r="C144" s="63">
        <v>11653.25</v>
      </c>
      <c r="D144" s="63">
        <v>0</v>
      </c>
      <c r="E144" s="63">
        <v>0</v>
      </c>
      <c r="F144" s="63">
        <v>0</v>
      </c>
      <c r="G144" s="63">
        <v>0</v>
      </c>
      <c r="H144" s="63">
        <v>0</v>
      </c>
      <c r="I144" s="63">
        <v>13369.73</v>
      </c>
      <c r="J144" s="63">
        <v>0</v>
      </c>
      <c r="K144" s="63">
        <v>14183.119999999999</v>
      </c>
      <c r="L144" s="63">
        <v>0</v>
      </c>
      <c r="M144" s="63">
        <v>0</v>
      </c>
      <c r="N144" s="63">
        <v>14273.369999999999</v>
      </c>
      <c r="O144" s="63">
        <v>0</v>
      </c>
      <c r="P144" s="63">
        <v>0</v>
      </c>
      <c r="Q144" s="63">
        <v>0</v>
      </c>
      <c r="R144" s="63">
        <v>14273.369999999999</v>
      </c>
      <c r="S144" s="63">
        <v>14273.369999999999</v>
      </c>
      <c r="T144" s="63">
        <v>14273.369999999999</v>
      </c>
      <c r="U144" s="63">
        <v>632.33000000000004</v>
      </c>
      <c r="V144" s="63">
        <v>0</v>
      </c>
      <c r="W144" s="63">
        <v>14273.369999999999</v>
      </c>
      <c r="X144" s="63">
        <v>0</v>
      </c>
      <c r="Y144" s="63">
        <v>0</v>
      </c>
      <c r="Z144" s="63">
        <v>14273.369999999999</v>
      </c>
      <c r="AA144" s="63">
        <v>0</v>
      </c>
      <c r="AB144" s="63">
        <v>0</v>
      </c>
      <c r="AC144" s="63">
        <v>14273.369999999999</v>
      </c>
      <c r="AD144" s="63">
        <v>0</v>
      </c>
      <c r="AE144" s="63">
        <v>0</v>
      </c>
      <c r="AF144" s="63">
        <v>0</v>
      </c>
      <c r="AG144" s="63">
        <v>0</v>
      </c>
      <c r="AH144" s="63">
        <v>0</v>
      </c>
      <c r="AI144" s="63">
        <v>0</v>
      </c>
      <c r="AJ144" s="63">
        <v>0</v>
      </c>
      <c r="AK144" s="63">
        <v>139752.01999999999</v>
      </c>
    </row>
    <row r="145" spans="1:37" ht="15.75" customHeight="1">
      <c r="A145" s="68">
        <v>2760</v>
      </c>
      <c r="B145" s="69" t="s">
        <v>172</v>
      </c>
      <c r="C145" s="63">
        <v>0</v>
      </c>
      <c r="D145" s="63">
        <v>6121.9999999999991</v>
      </c>
      <c r="E145" s="63">
        <v>0</v>
      </c>
      <c r="F145" s="63">
        <v>0</v>
      </c>
      <c r="G145" s="63">
        <v>0</v>
      </c>
      <c r="H145" s="63">
        <v>0</v>
      </c>
      <c r="I145" s="63">
        <v>10131.420000000002</v>
      </c>
      <c r="J145" s="63">
        <v>0</v>
      </c>
      <c r="K145" s="63">
        <v>9887.66</v>
      </c>
      <c r="L145" s="63">
        <v>0</v>
      </c>
      <c r="M145" s="63">
        <v>0</v>
      </c>
      <c r="N145" s="63">
        <v>9887.66</v>
      </c>
      <c r="O145" s="63">
        <v>0</v>
      </c>
      <c r="P145" s="63">
        <v>0</v>
      </c>
      <c r="Q145" s="63">
        <v>0</v>
      </c>
      <c r="R145" s="63">
        <v>9887.66</v>
      </c>
      <c r="S145" s="63">
        <v>9887.66</v>
      </c>
      <c r="T145" s="63">
        <v>9887.66</v>
      </c>
      <c r="U145" s="63">
        <v>0</v>
      </c>
      <c r="V145" s="63">
        <v>0</v>
      </c>
      <c r="W145" s="63">
        <v>9887.6600000000017</v>
      </c>
      <c r="X145" s="63">
        <v>0</v>
      </c>
      <c r="Y145" s="63">
        <v>0</v>
      </c>
      <c r="Z145" s="63">
        <v>9887.6600000000017</v>
      </c>
      <c r="AA145" s="63">
        <v>0</v>
      </c>
      <c r="AB145" s="63">
        <v>0</v>
      </c>
      <c r="AC145" s="63">
        <v>9887.6600000000017</v>
      </c>
      <c r="AD145" s="63">
        <v>0</v>
      </c>
      <c r="AE145" s="63">
        <v>0</v>
      </c>
      <c r="AF145" s="63">
        <v>1836.6000000000001</v>
      </c>
      <c r="AG145" s="63">
        <v>0</v>
      </c>
      <c r="AH145" s="63">
        <v>0</v>
      </c>
      <c r="AI145" s="63">
        <v>0</v>
      </c>
      <c r="AJ145" s="63">
        <v>0</v>
      </c>
      <c r="AK145" s="63">
        <v>97191.300000000032</v>
      </c>
    </row>
    <row r="146" spans="1:37" ht="15.75" customHeight="1">
      <c r="A146" s="68">
        <v>2770</v>
      </c>
      <c r="B146" s="69" t="s">
        <v>173</v>
      </c>
      <c r="C146" s="63">
        <v>30928.710000000014</v>
      </c>
      <c r="D146" s="63">
        <v>0</v>
      </c>
      <c r="E146" s="63">
        <v>0</v>
      </c>
      <c r="F146" s="63">
        <v>0</v>
      </c>
      <c r="G146" s="63">
        <v>0</v>
      </c>
      <c r="H146" s="63">
        <v>0</v>
      </c>
      <c r="I146" s="63">
        <v>31877.130000000012</v>
      </c>
      <c r="J146" s="63">
        <v>1698.6100000000001</v>
      </c>
      <c r="K146" s="63">
        <v>34218.070000000007</v>
      </c>
      <c r="L146" s="63">
        <v>0</v>
      </c>
      <c r="M146" s="63">
        <v>0</v>
      </c>
      <c r="N146" s="63">
        <v>32825.55000000001</v>
      </c>
      <c r="O146" s="63">
        <v>0</v>
      </c>
      <c r="P146" s="63">
        <v>0</v>
      </c>
      <c r="Q146" s="63">
        <v>0</v>
      </c>
      <c r="R146" s="63">
        <v>32687.560000000009</v>
      </c>
      <c r="S146" s="63">
        <v>33299.760000000017</v>
      </c>
      <c r="T146" s="63">
        <v>34830.26</v>
      </c>
      <c r="U146" s="63">
        <v>0</v>
      </c>
      <c r="V146" s="63">
        <v>0</v>
      </c>
      <c r="W146" s="63">
        <v>35136.360000000008</v>
      </c>
      <c r="X146" s="63">
        <v>0</v>
      </c>
      <c r="Y146" s="63">
        <v>0</v>
      </c>
      <c r="Z146" s="63">
        <v>34524.160000000018</v>
      </c>
      <c r="AA146" s="63">
        <v>0</v>
      </c>
      <c r="AB146" s="63">
        <v>0</v>
      </c>
      <c r="AC146" s="63">
        <v>33911.960000000014</v>
      </c>
      <c r="AD146" s="63">
        <v>0</v>
      </c>
      <c r="AE146" s="63">
        <v>0</v>
      </c>
      <c r="AF146" s="63">
        <v>612.20000000000005</v>
      </c>
      <c r="AG146" s="63">
        <v>0</v>
      </c>
      <c r="AH146" s="63">
        <v>0</v>
      </c>
      <c r="AI146" s="63">
        <v>0</v>
      </c>
      <c r="AJ146" s="63">
        <v>0</v>
      </c>
      <c r="AK146" s="63">
        <v>336550.33000000013</v>
      </c>
    </row>
    <row r="147" spans="1:37" ht="15.75" customHeight="1">
      <c r="A147" s="68">
        <v>2780</v>
      </c>
      <c r="B147" s="69" t="s">
        <v>174</v>
      </c>
      <c r="C147" s="63">
        <v>7958.5999999999985</v>
      </c>
      <c r="D147" s="63">
        <v>0</v>
      </c>
      <c r="E147" s="63">
        <v>0</v>
      </c>
      <c r="F147" s="63">
        <v>0</v>
      </c>
      <c r="G147" s="63">
        <v>0</v>
      </c>
      <c r="H147" s="63">
        <v>0</v>
      </c>
      <c r="I147" s="63">
        <v>10407.400000000001</v>
      </c>
      <c r="J147" s="63">
        <v>0</v>
      </c>
      <c r="K147" s="63">
        <v>9183</v>
      </c>
      <c r="L147" s="63">
        <v>0</v>
      </c>
      <c r="M147" s="63">
        <v>0</v>
      </c>
      <c r="N147" s="63">
        <v>9183</v>
      </c>
      <c r="O147" s="63">
        <v>0</v>
      </c>
      <c r="P147" s="63">
        <v>0</v>
      </c>
      <c r="Q147" s="63">
        <v>0</v>
      </c>
      <c r="R147" s="63">
        <v>9183</v>
      </c>
      <c r="S147" s="63">
        <v>9183</v>
      </c>
      <c r="T147" s="63">
        <v>9183</v>
      </c>
      <c r="U147" s="63">
        <v>0</v>
      </c>
      <c r="V147" s="63">
        <v>0</v>
      </c>
      <c r="W147" s="63">
        <v>9183</v>
      </c>
      <c r="X147" s="63">
        <v>0</v>
      </c>
      <c r="Y147" s="63">
        <v>0</v>
      </c>
      <c r="Z147" s="63">
        <v>9183</v>
      </c>
      <c r="AA147" s="63">
        <v>0</v>
      </c>
      <c r="AB147" s="63">
        <v>0</v>
      </c>
      <c r="AC147" s="63">
        <v>9183</v>
      </c>
      <c r="AD147" s="63">
        <v>0</v>
      </c>
      <c r="AE147" s="63">
        <v>0</v>
      </c>
      <c r="AF147" s="63">
        <v>0</v>
      </c>
      <c r="AG147" s="63">
        <v>0</v>
      </c>
      <c r="AH147" s="63">
        <v>0</v>
      </c>
      <c r="AI147" s="63">
        <v>0</v>
      </c>
      <c r="AJ147" s="63">
        <v>0</v>
      </c>
      <c r="AK147" s="63">
        <v>91830</v>
      </c>
    </row>
    <row r="148" spans="1:37" ht="15.75" customHeight="1">
      <c r="A148" s="68">
        <v>2790</v>
      </c>
      <c r="B148" s="69" t="s">
        <v>175</v>
      </c>
      <c r="C148" s="63">
        <v>4426.3100000000004</v>
      </c>
      <c r="D148" s="63">
        <v>0</v>
      </c>
      <c r="E148" s="63">
        <v>0</v>
      </c>
      <c r="F148" s="63">
        <v>0</v>
      </c>
      <c r="G148" s="63">
        <v>0</v>
      </c>
      <c r="H148" s="63">
        <v>0</v>
      </c>
      <c r="I148" s="63">
        <v>5690.97</v>
      </c>
      <c r="J148" s="63">
        <v>0</v>
      </c>
      <c r="K148" s="63">
        <v>5058.6400000000003</v>
      </c>
      <c r="L148" s="63">
        <v>0</v>
      </c>
      <c r="M148" s="63">
        <v>0</v>
      </c>
      <c r="N148" s="63">
        <v>5690.97</v>
      </c>
      <c r="O148" s="63">
        <v>0</v>
      </c>
      <c r="P148" s="63">
        <v>0</v>
      </c>
      <c r="Q148" s="63">
        <v>0</v>
      </c>
      <c r="R148" s="63">
        <v>5690.97</v>
      </c>
      <c r="S148" s="63">
        <v>5690.97</v>
      </c>
      <c r="T148" s="63">
        <v>5690.97</v>
      </c>
      <c r="U148" s="63">
        <v>632.33000000000004</v>
      </c>
      <c r="V148" s="63">
        <v>0</v>
      </c>
      <c r="W148" s="63">
        <v>5690.97</v>
      </c>
      <c r="X148" s="63">
        <v>0</v>
      </c>
      <c r="Y148" s="63">
        <v>0</v>
      </c>
      <c r="Z148" s="63">
        <v>5058.6400000000003</v>
      </c>
      <c r="AA148" s="63">
        <v>0</v>
      </c>
      <c r="AB148" s="63">
        <v>0</v>
      </c>
      <c r="AC148" s="63">
        <v>5058.6400000000003</v>
      </c>
      <c r="AD148" s="63">
        <v>0</v>
      </c>
      <c r="AE148" s="63">
        <v>0</v>
      </c>
      <c r="AF148" s="63">
        <v>0</v>
      </c>
      <c r="AG148" s="63">
        <v>0</v>
      </c>
      <c r="AH148" s="63">
        <v>0</v>
      </c>
      <c r="AI148" s="63">
        <v>0</v>
      </c>
      <c r="AJ148" s="63">
        <v>0</v>
      </c>
      <c r="AK148" s="63">
        <v>54380.380000000005</v>
      </c>
    </row>
    <row r="149" spans="1:37" ht="15.75" customHeight="1">
      <c r="A149" s="68">
        <v>2800</v>
      </c>
      <c r="B149" s="69" t="s">
        <v>176</v>
      </c>
      <c r="C149" s="63">
        <v>632.33000000000004</v>
      </c>
      <c r="D149" s="63">
        <v>0</v>
      </c>
      <c r="E149" s="63">
        <v>0</v>
      </c>
      <c r="F149" s="63">
        <v>0</v>
      </c>
      <c r="G149" s="63">
        <v>0</v>
      </c>
      <c r="H149" s="63">
        <v>0</v>
      </c>
      <c r="I149" s="63">
        <v>2800.63</v>
      </c>
      <c r="J149" s="63">
        <v>0</v>
      </c>
      <c r="K149" s="63">
        <v>2981.1400000000003</v>
      </c>
      <c r="L149" s="63">
        <v>0</v>
      </c>
      <c r="M149" s="63">
        <v>0</v>
      </c>
      <c r="N149" s="63">
        <v>2981.1400000000003</v>
      </c>
      <c r="O149" s="63">
        <v>0</v>
      </c>
      <c r="P149" s="63">
        <v>0</v>
      </c>
      <c r="Q149" s="63">
        <v>0</v>
      </c>
      <c r="R149" s="63">
        <v>2981.1400000000003</v>
      </c>
      <c r="S149" s="63">
        <v>2800.63</v>
      </c>
      <c r="T149" s="63">
        <v>1716.48</v>
      </c>
      <c r="U149" s="63">
        <v>0</v>
      </c>
      <c r="V149" s="63">
        <v>0</v>
      </c>
      <c r="W149" s="63">
        <v>1716.48</v>
      </c>
      <c r="X149" s="63">
        <v>0</v>
      </c>
      <c r="Y149" s="63">
        <v>0</v>
      </c>
      <c r="Z149" s="63">
        <v>1716.48</v>
      </c>
      <c r="AA149" s="63">
        <v>0</v>
      </c>
      <c r="AB149" s="63">
        <v>0</v>
      </c>
      <c r="AC149" s="63">
        <v>1716.48</v>
      </c>
      <c r="AD149" s="63">
        <v>0</v>
      </c>
      <c r="AE149" s="63">
        <v>0</v>
      </c>
      <c r="AF149" s="63">
        <v>3161.65</v>
      </c>
      <c r="AG149" s="63">
        <v>0</v>
      </c>
      <c r="AH149" s="63">
        <v>0</v>
      </c>
      <c r="AI149" s="63">
        <v>0</v>
      </c>
      <c r="AJ149" s="63">
        <v>0</v>
      </c>
      <c r="AK149" s="63">
        <v>25204.58</v>
      </c>
    </row>
    <row r="150" spans="1:37" ht="15.75" customHeight="1">
      <c r="A150" s="68">
        <v>2810</v>
      </c>
      <c r="B150" s="69" t="s">
        <v>177</v>
      </c>
      <c r="C150" s="63">
        <v>13641.039999999999</v>
      </c>
      <c r="D150" s="63">
        <v>0</v>
      </c>
      <c r="E150" s="63">
        <v>0</v>
      </c>
      <c r="F150" s="63">
        <v>0</v>
      </c>
      <c r="G150" s="63">
        <v>0</v>
      </c>
      <c r="H150" s="63">
        <v>0</v>
      </c>
      <c r="I150" s="63">
        <v>16712.98</v>
      </c>
      <c r="J150" s="63">
        <v>0</v>
      </c>
      <c r="K150" s="63">
        <v>16984.289999999997</v>
      </c>
      <c r="L150" s="63">
        <v>0</v>
      </c>
      <c r="M150" s="63">
        <v>0</v>
      </c>
      <c r="N150" s="63">
        <v>16984.289999999997</v>
      </c>
      <c r="O150" s="63">
        <v>0</v>
      </c>
      <c r="P150" s="63">
        <v>0</v>
      </c>
      <c r="Q150" s="63">
        <v>0</v>
      </c>
      <c r="R150" s="63">
        <v>16984.289999999997</v>
      </c>
      <c r="S150" s="63">
        <v>16894.039999999997</v>
      </c>
      <c r="T150" s="63">
        <v>15267.809999999998</v>
      </c>
      <c r="U150" s="63">
        <v>0</v>
      </c>
      <c r="V150" s="63">
        <v>0</v>
      </c>
      <c r="W150" s="63">
        <v>15267.809999999998</v>
      </c>
      <c r="X150" s="63">
        <v>0</v>
      </c>
      <c r="Y150" s="63">
        <v>0</v>
      </c>
      <c r="Z150" s="63">
        <v>15267.809999999998</v>
      </c>
      <c r="AA150" s="63">
        <v>0</v>
      </c>
      <c r="AB150" s="63">
        <v>0</v>
      </c>
      <c r="AC150" s="63">
        <v>15267.809999999998</v>
      </c>
      <c r="AD150" s="63">
        <v>0</v>
      </c>
      <c r="AE150" s="63">
        <v>0</v>
      </c>
      <c r="AF150" s="63">
        <v>0</v>
      </c>
      <c r="AG150" s="63">
        <v>0</v>
      </c>
      <c r="AH150" s="63">
        <v>0</v>
      </c>
      <c r="AI150" s="63">
        <v>0</v>
      </c>
      <c r="AJ150" s="63">
        <v>0</v>
      </c>
      <c r="AK150" s="63">
        <v>159272.16999999998</v>
      </c>
    </row>
    <row r="151" spans="1:37" ht="15.75" customHeight="1">
      <c r="A151" s="68">
        <v>2820</v>
      </c>
      <c r="B151" s="69" t="s">
        <v>178</v>
      </c>
      <c r="C151" s="63">
        <v>0</v>
      </c>
      <c r="D151" s="63">
        <v>0</v>
      </c>
      <c r="E151" s="63">
        <v>0</v>
      </c>
      <c r="F151" s="63">
        <v>0</v>
      </c>
      <c r="G151" s="63">
        <v>0</v>
      </c>
      <c r="H151" s="63">
        <v>0</v>
      </c>
      <c r="I151" s="63">
        <v>0</v>
      </c>
      <c r="J151" s="63">
        <v>0</v>
      </c>
      <c r="K151" s="63">
        <v>0</v>
      </c>
      <c r="L151" s="63">
        <v>0</v>
      </c>
      <c r="M151" s="63">
        <v>0</v>
      </c>
      <c r="N151" s="63">
        <v>0</v>
      </c>
      <c r="O151" s="63">
        <v>0</v>
      </c>
      <c r="P151" s="63">
        <v>0</v>
      </c>
      <c r="Q151" s="63">
        <v>0</v>
      </c>
      <c r="R151" s="63">
        <v>0</v>
      </c>
      <c r="S151" s="63">
        <v>0</v>
      </c>
      <c r="T151" s="63">
        <v>0</v>
      </c>
      <c r="U151" s="63">
        <v>0</v>
      </c>
      <c r="V151" s="63">
        <v>0</v>
      </c>
      <c r="W151" s="63">
        <v>0</v>
      </c>
      <c r="X151" s="63">
        <v>0</v>
      </c>
      <c r="Y151" s="63">
        <v>0</v>
      </c>
      <c r="Z151" s="63">
        <v>0</v>
      </c>
      <c r="AA151" s="63">
        <v>0</v>
      </c>
      <c r="AB151" s="63">
        <v>0</v>
      </c>
      <c r="AC151" s="63">
        <v>0</v>
      </c>
      <c r="AD151" s="63">
        <v>0</v>
      </c>
      <c r="AE151" s="63">
        <v>0</v>
      </c>
      <c r="AF151" s="63">
        <v>0</v>
      </c>
      <c r="AG151" s="63">
        <v>0</v>
      </c>
      <c r="AH151" s="63">
        <v>0</v>
      </c>
      <c r="AI151" s="63">
        <v>0</v>
      </c>
      <c r="AJ151" s="63">
        <v>0</v>
      </c>
      <c r="AK151" s="63">
        <v>0</v>
      </c>
    </row>
    <row r="152" spans="1:37" ht="15.75" customHeight="1">
      <c r="A152" s="68">
        <v>2830</v>
      </c>
      <c r="B152" s="69" t="s">
        <v>179</v>
      </c>
      <c r="C152" s="63">
        <v>8590.0600000000013</v>
      </c>
      <c r="D152" s="63">
        <v>0</v>
      </c>
      <c r="E152" s="63">
        <v>0</v>
      </c>
      <c r="F152" s="63">
        <v>0</v>
      </c>
      <c r="G152" s="63">
        <v>0</v>
      </c>
      <c r="H152" s="63">
        <v>0</v>
      </c>
      <c r="I152" s="63">
        <v>8590.0600000000013</v>
      </c>
      <c r="J152" s="63">
        <v>0</v>
      </c>
      <c r="K152" s="63">
        <v>8590.0600000000013</v>
      </c>
      <c r="L152" s="63">
        <v>0</v>
      </c>
      <c r="M152" s="63">
        <v>0</v>
      </c>
      <c r="N152" s="63">
        <v>9349.59</v>
      </c>
      <c r="O152" s="63">
        <v>0</v>
      </c>
      <c r="P152" s="63">
        <v>0</v>
      </c>
      <c r="Q152" s="63">
        <v>0</v>
      </c>
      <c r="R152" s="63">
        <v>12644.85</v>
      </c>
      <c r="S152" s="63">
        <v>9963.9699999999993</v>
      </c>
      <c r="T152" s="63">
        <v>10421.94</v>
      </c>
      <c r="U152" s="63">
        <v>1072.3499999999999</v>
      </c>
      <c r="V152" s="63">
        <v>0</v>
      </c>
      <c r="W152" s="63">
        <v>13102.82</v>
      </c>
      <c r="X152" s="63">
        <v>0</v>
      </c>
      <c r="Y152" s="63">
        <v>0</v>
      </c>
      <c r="Z152" s="63">
        <v>11494.289999999999</v>
      </c>
      <c r="AA152" s="63">
        <v>0</v>
      </c>
      <c r="AB152" s="63">
        <v>0</v>
      </c>
      <c r="AC152" s="63">
        <v>11494.29</v>
      </c>
      <c r="AD152" s="63">
        <v>0</v>
      </c>
      <c r="AE152" s="63">
        <v>0</v>
      </c>
      <c r="AF152" s="63">
        <v>0</v>
      </c>
      <c r="AG152" s="63">
        <v>0</v>
      </c>
      <c r="AH152" s="63">
        <v>0</v>
      </c>
      <c r="AI152" s="63">
        <v>0</v>
      </c>
      <c r="AJ152" s="63">
        <v>0</v>
      </c>
      <c r="AK152" s="63">
        <v>105314.28</v>
      </c>
    </row>
    <row r="153" spans="1:37" ht="15.75" customHeight="1">
      <c r="A153" s="68">
        <v>2840</v>
      </c>
      <c r="B153" s="69" t="s">
        <v>180</v>
      </c>
      <c r="C153" s="63">
        <v>4915.04</v>
      </c>
      <c r="D153" s="63">
        <v>0</v>
      </c>
      <c r="E153" s="63">
        <v>0</v>
      </c>
      <c r="F153" s="63">
        <v>0</v>
      </c>
      <c r="G153" s="63">
        <v>0</v>
      </c>
      <c r="H153" s="63">
        <v>0</v>
      </c>
      <c r="I153" s="63">
        <v>6143.8</v>
      </c>
      <c r="J153" s="63">
        <v>0</v>
      </c>
      <c r="K153" s="63">
        <v>4915.04</v>
      </c>
      <c r="L153" s="63">
        <v>0</v>
      </c>
      <c r="M153" s="63">
        <v>0</v>
      </c>
      <c r="N153" s="63">
        <v>6143.8</v>
      </c>
      <c r="O153" s="63">
        <v>0</v>
      </c>
      <c r="P153" s="63">
        <v>0</v>
      </c>
      <c r="Q153" s="63">
        <v>0</v>
      </c>
      <c r="R153" s="63">
        <v>6143.8</v>
      </c>
      <c r="S153" s="63">
        <v>5529.42</v>
      </c>
      <c r="T153" s="63">
        <v>5529.42</v>
      </c>
      <c r="U153" s="63">
        <v>0</v>
      </c>
      <c r="V153" s="63">
        <v>0</v>
      </c>
      <c r="W153" s="63">
        <v>5529.42</v>
      </c>
      <c r="X153" s="63">
        <v>0</v>
      </c>
      <c r="Y153" s="63">
        <v>0</v>
      </c>
      <c r="Z153" s="63">
        <v>5529.42</v>
      </c>
      <c r="AA153" s="63">
        <v>0</v>
      </c>
      <c r="AB153" s="63">
        <v>0</v>
      </c>
      <c r="AC153" s="63">
        <v>5529.42</v>
      </c>
      <c r="AD153" s="63">
        <v>0</v>
      </c>
      <c r="AE153" s="63">
        <v>0</v>
      </c>
      <c r="AF153" s="63">
        <v>0</v>
      </c>
      <c r="AG153" s="63">
        <v>0</v>
      </c>
      <c r="AH153" s="63">
        <v>0</v>
      </c>
      <c r="AI153" s="63">
        <v>0</v>
      </c>
      <c r="AJ153" s="63">
        <v>0</v>
      </c>
      <c r="AK153" s="63">
        <v>55908.579999999994</v>
      </c>
    </row>
    <row r="154" spans="1:37" ht="15.75" customHeight="1">
      <c r="A154" s="68">
        <v>2862</v>
      </c>
      <c r="B154" s="69" t="s">
        <v>181</v>
      </c>
      <c r="C154" s="63">
        <v>4055.7200000000003</v>
      </c>
      <c r="D154" s="63">
        <v>0</v>
      </c>
      <c r="E154" s="63">
        <v>0</v>
      </c>
      <c r="F154" s="63">
        <v>0</v>
      </c>
      <c r="G154" s="63">
        <v>0</v>
      </c>
      <c r="H154" s="63">
        <v>0</v>
      </c>
      <c r="I154" s="63">
        <v>5108.4399999999996</v>
      </c>
      <c r="J154" s="63">
        <v>0</v>
      </c>
      <c r="K154" s="63">
        <v>5709.04</v>
      </c>
      <c r="L154" s="63">
        <v>0</v>
      </c>
      <c r="M154" s="63">
        <v>0</v>
      </c>
      <c r="N154" s="63">
        <v>5108.4399999999996</v>
      </c>
      <c r="O154" s="63">
        <v>0</v>
      </c>
      <c r="P154" s="63">
        <v>0</v>
      </c>
      <c r="Q154" s="63">
        <v>0</v>
      </c>
      <c r="R154" s="63">
        <v>5108.4399999999996</v>
      </c>
      <c r="S154" s="63">
        <v>7814.4800000000014</v>
      </c>
      <c r="T154" s="63">
        <v>5560.5600000000013</v>
      </c>
      <c r="U154" s="63">
        <v>0</v>
      </c>
      <c r="V154" s="63">
        <v>0</v>
      </c>
      <c r="W154" s="63">
        <v>5560.56</v>
      </c>
      <c r="X154" s="63">
        <v>0</v>
      </c>
      <c r="Y154" s="63">
        <v>0</v>
      </c>
      <c r="Z154" s="63">
        <v>7666.0000000000018</v>
      </c>
      <c r="AA154" s="63">
        <v>0</v>
      </c>
      <c r="AB154" s="63">
        <v>0</v>
      </c>
      <c r="AC154" s="63">
        <v>6613.2800000000007</v>
      </c>
      <c r="AD154" s="63">
        <v>0</v>
      </c>
      <c r="AE154" s="63">
        <v>0</v>
      </c>
      <c r="AF154" s="63">
        <v>0</v>
      </c>
      <c r="AG154" s="63">
        <v>0</v>
      </c>
      <c r="AH154" s="63">
        <v>0</v>
      </c>
      <c r="AI154" s="63">
        <v>0</v>
      </c>
      <c r="AJ154" s="63">
        <v>0</v>
      </c>
      <c r="AK154" s="63">
        <v>58304.959999999992</v>
      </c>
    </row>
    <row r="155" spans="1:37" ht="15.75" customHeight="1">
      <c r="A155" s="68">
        <v>2865</v>
      </c>
      <c r="B155" s="69" t="s">
        <v>182</v>
      </c>
      <c r="C155" s="63">
        <v>0</v>
      </c>
      <c r="D155" s="63">
        <v>0</v>
      </c>
      <c r="E155" s="63">
        <v>0</v>
      </c>
      <c r="F155" s="63">
        <v>0</v>
      </c>
      <c r="G155" s="63">
        <v>0</v>
      </c>
      <c r="H155" s="63">
        <v>0</v>
      </c>
      <c r="I155" s="63">
        <v>6430.3600000000006</v>
      </c>
      <c r="J155" s="63">
        <v>0</v>
      </c>
      <c r="K155" s="63">
        <v>5016.9800000000005</v>
      </c>
      <c r="L155" s="63">
        <v>0</v>
      </c>
      <c r="M155" s="63">
        <v>0</v>
      </c>
      <c r="N155" s="63">
        <v>5016.9800000000005</v>
      </c>
      <c r="O155" s="63">
        <v>0</v>
      </c>
      <c r="P155" s="63">
        <v>0</v>
      </c>
      <c r="Q155" s="63">
        <v>0</v>
      </c>
      <c r="R155" s="63">
        <v>4564.8599999999997</v>
      </c>
      <c r="S155" s="63">
        <v>3964.2599999999998</v>
      </c>
      <c r="T155" s="63">
        <v>3483.6299999999997</v>
      </c>
      <c r="U155" s="63">
        <v>0</v>
      </c>
      <c r="V155" s="63">
        <v>0</v>
      </c>
      <c r="W155" s="63">
        <v>3483.6299999999997</v>
      </c>
      <c r="X155" s="63">
        <v>0</v>
      </c>
      <c r="Y155" s="63">
        <v>0</v>
      </c>
      <c r="Z155" s="63">
        <v>3483.63</v>
      </c>
      <c r="AA155" s="63">
        <v>0</v>
      </c>
      <c r="AB155" s="63">
        <v>0</v>
      </c>
      <c r="AC155" s="63">
        <v>3483.63</v>
      </c>
      <c r="AD155" s="63">
        <v>0</v>
      </c>
      <c r="AE155" s="63">
        <v>0</v>
      </c>
      <c r="AF155" s="63">
        <v>0</v>
      </c>
      <c r="AG155" s="63">
        <v>0</v>
      </c>
      <c r="AH155" s="63">
        <v>0</v>
      </c>
      <c r="AI155" s="63">
        <v>0</v>
      </c>
      <c r="AJ155" s="63">
        <v>0</v>
      </c>
      <c r="AK155" s="63">
        <v>38927.96</v>
      </c>
    </row>
    <row r="156" spans="1:37" ht="15.75" customHeight="1">
      <c r="A156" s="68">
        <v>3000</v>
      </c>
      <c r="B156" s="69" t="s">
        <v>183</v>
      </c>
      <c r="C156" s="63">
        <v>65651.039999999979</v>
      </c>
      <c r="D156" s="63">
        <v>0</v>
      </c>
      <c r="E156" s="63">
        <v>0</v>
      </c>
      <c r="F156" s="63">
        <v>0</v>
      </c>
      <c r="G156" s="63">
        <v>0</v>
      </c>
      <c r="H156" s="63">
        <v>0</v>
      </c>
      <c r="I156" s="63">
        <v>69321.3</v>
      </c>
      <c r="J156" s="63">
        <v>0</v>
      </c>
      <c r="K156" s="63">
        <v>68641.52</v>
      </c>
      <c r="L156" s="63">
        <v>0</v>
      </c>
      <c r="M156" s="63">
        <v>0</v>
      </c>
      <c r="N156" s="63">
        <v>70476.660000000018</v>
      </c>
      <c r="O156" s="63">
        <v>0</v>
      </c>
      <c r="P156" s="63">
        <v>0</v>
      </c>
      <c r="Q156" s="63">
        <v>0</v>
      </c>
      <c r="R156" s="63">
        <v>71462.290000000023</v>
      </c>
      <c r="S156" s="63">
        <v>69933.009999999966</v>
      </c>
      <c r="T156" s="63">
        <v>69933.00999999998</v>
      </c>
      <c r="U156" s="63">
        <v>543.64</v>
      </c>
      <c r="V156" s="63">
        <v>0</v>
      </c>
      <c r="W156" s="63">
        <v>71495.879999999976</v>
      </c>
      <c r="X156" s="63">
        <v>0</v>
      </c>
      <c r="Y156" s="63">
        <v>0</v>
      </c>
      <c r="Z156" s="63">
        <v>69796.87999999999</v>
      </c>
      <c r="AA156" s="63">
        <v>0</v>
      </c>
      <c r="AB156" s="63">
        <v>0</v>
      </c>
      <c r="AC156" s="63">
        <v>73194.879999999976</v>
      </c>
      <c r="AD156" s="63">
        <v>0</v>
      </c>
      <c r="AE156" s="63">
        <v>0</v>
      </c>
      <c r="AF156" s="63">
        <v>0</v>
      </c>
      <c r="AG156" s="63">
        <v>0</v>
      </c>
      <c r="AH156" s="63">
        <v>0</v>
      </c>
      <c r="AI156" s="63">
        <v>0</v>
      </c>
      <c r="AJ156" s="63">
        <v>0</v>
      </c>
      <c r="AK156" s="63">
        <v>700450.11</v>
      </c>
    </row>
    <row r="157" spans="1:37" ht="15.75" customHeight="1">
      <c r="A157" s="68">
        <v>3010</v>
      </c>
      <c r="B157" s="69" t="s">
        <v>184</v>
      </c>
      <c r="C157" s="63">
        <v>2396.4</v>
      </c>
      <c r="D157" s="63">
        <v>0</v>
      </c>
      <c r="E157" s="63">
        <v>0</v>
      </c>
      <c r="F157" s="63">
        <v>0</v>
      </c>
      <c r="G157" s="63">
        <v>0</v>
      </c>
      <c r="H157" s="63">
        <v>0</v>
      </c>
      <c r="I157" s="63">
        <v>4792.8</v>
      </c>
      <c r="J157" s="63">
        <v>0</v>
      </c>
      <c r="K157" s="63">
        <v>4193.7</v>
      </c>
      <c r="L157" s="63">
        <v>0</v>
      </c>
      <c r="M157" s="63">
        <v>0</v>
      </c>
      <c r="N157" s="63">
        <v>7788.300000000002</v>
      </c>
      <c r="O157" s="63">
        <v>0</v>
      </c>
      <c r="P157" s="63">
        <v>0</v>
      </c>
      <c r="Q157" s="63">
        <v>0</v>
      </c>
      <c r="R157" s="63">
        <v>7788.300000000002</v>
      </c>
      <c r="S157" s="63">
        <v>8986.5000000000018</v>
      </c>
      <c r="T157" s="63">
        <v>8387.4000000000015</v>
      </c>
      <c r="U157" s="63">
        <v>3594.6</v>
      </c>
      <c r="V157" s="63">
        <v>0</v>
      </c>
      <c r="W157" s="63">
        <v>7788.300000000002</v>
      </c>
      <c r="X157" s="63">
        <v>0</v>
      </c>
      <c r="Y157" s="63">
        <v>0</v>
      </c>
      <c r="Z157" s="63">
        <v>7189.2000000000016</v>
      </c>
      <c r="AA157" s="63">
        <v>0</v>
      </c>
      <c r="AB157" s="63">
        <v>0</v>
      </c>
      <c r="AC157" s="63">
        <v>7788.300000000002</v>
      </c>
      <c r="AD157" s="63">
        <v>0</v>
      </c>
      <c r="AE157" s="63">
        <v>0</v>
      </c>
      <c r="AF157" s="63">
        <v>0</v>
      </c>
      <c r="AG157" s="63">
        <v>0</v>
      </c>
      <c r="AH157" s="63">
        <v>0</v>
      </c>
      <c r="AI157" s="63">
        <v>0</v>
      </c>
      <c r="AJ157" s="63">
        <v>0</v>
      </c>
      <c r="AK157" s="63">
        <v>70693.800000000017</v>
      </c>
    </row>
    <row r="158" spans="1:37" ht="15.75" customHeight="1">
      <c r="A158" s="68">
        <v>3020</v>
      </c>
      <c r="B158" s="69" t="s">
        <v>185</v>
      </c>
      <c r="C158" s="63">
        <v>26892.499999999985</v>
      </c>
      <c r="D158" s="63">
        <v>0</v>
      </c>
      <c r="E158" s="63">
        <v>0</v>
      </c>
      <c r="F158" s="63">
        <v>0</v>
      </c>
      <c r="G158" s="63">
        <v>0</v>
      </c>
      <c r="H158" s="63">
        <v>0</v>
      </c>
      <c r="I158" s="63">
        <v>50789.499999999956</v>
      </c>
      <c r="J158" s="63">
        <v>0</v>
      </c>
      <c r="K158" s="63">
        <v>52420.469999999965</v>
      </c>
      <c r="L158" s="63">
        <v>0</v>
      </c>
      <c r="M158" s="63">
        <v>0</v>
      </c>
      <c r="N158" s="63">
        <v>49258.639999999948</v>
      </c>
      <c r="O158" s="63">
        <v>0</v>
      </c>
      <c r="P158" s="63">
        <v>0</v>
      </c>
      <c r="Q158" s="63">
        <v>0</v>
      </c>
      <c r="R158" s="63">
        <v>56834.699999999932</v>
      </c>
      <c r="S158" s="63">
        <v>52747.119999999952</v>
      </c>
      <c r="T158" s="63">
        <v>56341.719999999936</v>
      </c>
      <c r="U158" s="63">
        <v>2995.5</v>
      </c>
      <c r="V158" s="63">
        <v>0</v>
      </c>
      <c r="W158" s="63">
        <v>61467.179999999935</v>
      </c>
      <c r="X158" s="63">
        <v>0</v>
      </c>
      <c r="Y158" s="63">
        <v>0</v>
      </c>
      <c r="Z158" s="63">
        <v>57393.149999999943</v>
      </c>
      <c r="AA158" s="63">
        <v>0</v>
      </c>
      <c r="AB158" s="63">
        <v>0</v>
      </c>
      <c r="AC158" s="63">
        <v>57393.149999999936</v>
      </c>
      <c r="AD158" s="63">
        <v>0</v>
      </c>
      <c r="AE158" s="63">
        <v>0</v>
      </c>
      <c r="AF158" s="63">
        <v>0</v>
      </c>
      <c r="AG158" s="63">
        <v>0</v>
      </c>
      <c r="AH158" s="63">
        <v>0</v>
      </c>
      <c r="AI158" s="63">
        <v>0</v>
      </c>
      <c r="AJ158" s="63">
        <v>0</v>
      </c>
      <c r="AK158" s="63">
        <v>524533.62999999954</v>
      </c>
    </row>
    <row r="159" spans="1:37" ht="15.75" customHeight="1">
      <c r="A159" s="68">
        <v>3030</v>
      </c>
      <c r="B159" s="69" t="s">
        <v>186</v>
      </c>
      <c r="C159" s="63">
        <v>8957.7000000000007</v>
      </c>
      <c r="D159" s="63">
        <v>0</v>
      </c>
      <c r="E159" s="63">
        <v>0</v>
      </c>
      <c r="F159" s="63">
        <v>0</v>
      </c>
      <c r="G159" s="63">
        <v>0</v>
      </c>
      <c r="H159" s="63">
        <v>0</v>
      </c>
      <c r="I159" s="63">
        <v>10152.060000000001</v>
      </c>
      <c r="J159" s="63">
        <v>0</v>
      </c>
      <c r="K159" s="63">
        <v>9554.880000000001</v>
      </c>
      <c r="L159" s="63">
        <v>0</v>
      </c>
      <c r="M159" s="63">
        <v>0</v>
      </c>
      <c r="N159" s="63">
        <v>9554.880000000001</v>
      </c>
      <c r="O159" s="63">
        <v>0</v>
      </c>
      <c r="P159" s="63">
        <v>0</v>
      </c>
      <c r="Q159" s="63">
        <v>0</v>
      </c>
      <c r="R159" s="63">
        <v>9554.880000000001</v>
      </c>
      <c r="S159" s="63">
        <v>9554.880000000001</v>
      </c>
      <c r="T159" s="63">
        <v>9554.880000000001</v>
      </c>
      <c r="U159" s="63">
        <v>0</v>
      </c>
      <c r="V159" s="63">
        <v>0</v>
      </c>
      <c r="W159" s="63">
        <v>9554.880000000001</v>
      </c>
      <c r="X159" s="63">
        <v>0</v>
      </c>
      <c r="Y159" s="63">
        <v>0</v>
      </c>
      <c r="Z159" s="63">
        <v>9554.880000000001</v>
      </c>
      <c r="AA159" s="63">
        <v>0</v>
      </c>
      <c r="AB159" s="63">
        <v>0</v>
      </c>
      <c r="AC159" s="63">
        <v>9554.880000000001</v>
      </c>
      <c r="AD159" s="63">
        <v>0</v>
      </c>
      <c r="AE159" s="63">
        <v>0</v>
      </c>
      <c r="AF159" s="63">
        <v>0</v>
      </c>
      <c r="AG159" s="63">
        <v>0</v>
      </c>
      <c r="AH159" s="63">
        <v>0</v>
      </c>
      <c r="AI159" s="63">
        <v>0</v>
      </c>
      <c r="AJ159" s="63">
        <v>0</v>
      </c>
      <c r="AK159" s="63">
        <v>95548.800000000032</v>
      </c>
    </row>
    <row r="160" spans="1:37" ht="15.75" customHeight="1">
      <c r="A160" s="68">
        <v>3040</v>
      </c>
      <c r="B160" s="69" t="s">
        <v>187</v>
      </c>
      <c r="C160" s="63">
        <v>1791.54</v>
      </c>
      <c r="D160" s="63">
        <v>0</v>
      </c>
      <c r="E160" s="63">
        <v>0</v>
      </c>
      <c r="F160" s="63">
        <v>0</v>
      </c>
      <c r="G160" s="63">
        <v>0</v>
      </c>
      <c r="H160" s="63">
        <v>0</v>
      </c>
      <c r="I160" s="63">
        <v>3902.1799999999994</v>
      </c>
      <c r="J160" s="63">
        <v>0</v>
      </c>
      <c r="K160" s="63">
        <v>5027.0199999999995</v>
      </c>
      <c r="L160" s="63">
        <v>0</v>
      </c>
      <c r="M160" s="63">
        <v>0</v>
      </c>
      <c r="N160" s="63">
        <v>4499.3599999999997</v>
      </c>
      <c r="O160" s="63">
        <v>0</v>
      </c>
      <c r="P160" s="63">
        <v>0</v>
      </c>
      <c r="Q160" s="63">
        <v>0</v>
      </c>
      <c r="R160" s="63">
        <v>5992.31</v>
      </c>
      <c r="S160" s="63">
        <v>5096.54</v>
      </c>
      <c r="T160" s="63">
        <v>5096.54</v>
      </c>
      <c r="U160" s="63">
        <v>0</v>
      </c>
      <c r="V160" s="63">
        <v>0</v>
      </c>
      <c r="W160" s="63">
        <v>5096.54</v>
      </c>
      <c r="X160" s="63">
        <v>0</v>
      </c>
      <c r="Y160" s="63">
        <v>0</v>
      </c>
      <c r="Z160" s="63">
        <v>5096.54</v>
      </c>
      <c r="AA160" s="63">
        <v>0</v>
      </c>
      <c r="AB160" s="63">
        <v>0</v>
      </c>
      <c r="AC160" s="63">
        <v>5096.54</v>
      </c>
      <c r="AD160" s="63">
        <v>0</v>
      </c>
      <c r="AE160" s="63">
        <v>0</v>
      </c>
      <c r="AF160" s="63">
        <v>0</v>
      </c>
      <c r="AG160" s="63">
        <v>0</v>
      </c>
      <c r="AH160" s="63">
        <v>0</v>
      </c>
      <c r="AI160" s="63">
        <v>0</v>
      </c>
      <c r="AJ160" s="63">
        <v>0</v>
      </c>
      <c r="AK160" s="63">
        <v>46695.11</v>
      </c>
    </row>
    <row r="161" spans="1:37" ht="15.75" customHeight="1">
      <c r="A161" s="68">
        <v>3050</v>
      </c>
      <c r="B161" s="69" t="s">
        <v>188</v>
      </c>
      <c r="C161" s="63">
        <v>7763.3400000000011</v>
      </c>
      <c r="D161" s="63">
        <v>0</v>
      </c>
      <c r="E161" s="63">
        <v>0</v>
      </c>
      <c r="F161" s="63">
        <v>0</v>
      </c>
      <c r="G161" s="63">
        <v>0</v>
      </c>
      <c r="H161" s="63">
        <v>0</v>
      </c>
      <c r="I161" s="63">
        <v>9415.840000000002</v>
      </c>
      <c r="J161" s="63">
        <v>0</v>
      </c>
      <c r="K161" s="63">
        <v>8818.6600000000017</v>
      </c>
      <c r="L161" s="63">
        <v>0</v>
      </c>
      <c r="M161" s="63">
        <v>0</v>
      </c>
      <c r="N161" s="63">
        <v>8818.6600000000017</v>
      </c>
      <c r="O161" s="63">
        <v>0</v>
      </c>
      <c r="P161" s="63">
        <v>0</v>
      </c>
      <c r="Q161" s="63">
        <v>0</v>
      </c>
      <c r="R161" s="63">
        <v>8818.6600000000017</v>
      </c>
      <c r="S161" s="63">
        <v>8818.66</v>
      </c>
      <c r="T161" s="63">
        <v>8818.6600000000017</v>
      </c>
      <c r="U161" s="63">
        <v>0</v>
      </c>
      <c r="V161" s="63">
        <v>0</v>
      </c>
      <c r="W161" s="63">
        <v>9276.8000000000011</v>
      </c>
      <c r="X161" s="63">
        <v>0</v>
      </c>
      <c r="Y161" s="63">
        <v>0</v>
      </c>
      <c r="Z161" s="63">
        <v>9276.8000000000011</v>
      </c>
      <c r="AA161" s="63">
        <v>0</v>
      </c>
      <c r="AB161" s="63">
        <v>0</v>
      </c>
      <c r="AC161" s="63">
        <v>9276.8000000000011</v>
      </c>
      <c r="AD161" s="63">
        <v>0</v>
      </c>
      <c r="AE161" s="63">
        <v>0</v>
      </c>
      <c r="AF161" s="63">
        <v>0</v>
      </c>
      <c r="AG161" s="63">
        <v>0</v>
      </c>
      <c r="AH161" s="63">
        <v>0</v>
      </c>
      <c r="AI161" s="63">
        <v>2290.6999999999998</v>
      </c>
      <c r="AJ161" s="63">
        <v>0</v>
      </c>
      <c r="AK161" s="63">
        <v>91393.580000000016</v>
      </c>
    </row>
    <row r="162" spans="1:37" ht="15.75" customHeight="1">
      <c r="A162" s="68">
        <v>3060</v>
      </c>
      <c r="B162" s="69" t="s">
        <v>189</v>
      </c>
      <c r="C162" s="63">
        <v>0</v>
      </c>
      <c r="D162" s="63">
        <v>0</v>
      </c>
      <c r="E162" s="63">
        <v>0</v>
      </c>
      <c r="F162" s="63">
        <v>0</v>
      </c>
      <c r="G162" s="63">
        <v>0</v>
      </c>
      <c r="H162" s="63">
        <v>0</v>
      </c>
      <c r="I162" s="63">
        <v>0</v>
      </c>
      <c r="J162" s="63">
        <v>0</v>
      </c>
      <c r="K162" s="63">
        <v>0</v>
      </c>
      <c r="L162" s="63">
        <v>0</v>
      </c>
      <c r="M162" s="63">
        <v>0</v>
      </c>
      <c r="N162" s="63">
        <v>0</v>
      </c>
      <c r="O162" s="63">
        <v>0</v>
      </c>
      <c r="P162" s="63">
        <v>0</v>
      </c>
      <c r="Q162" s="63">
        <v>0</v>
      </c>
      <c r="R162" s="63">
        <v>0</v>
      </c>
      <c r="S162" s="63">
        <v>0</v>
      </c>
      <c r="T162" s="63">
        <v>0</v>
      </c>
      <c r="U162" s="63">
        <v>0</v>
      </c>
      <c r="V162" s="63">
        <v>0</v>
      </c>
      <c r="W162" s="63">
        <v>0</v>
      </c>
      <c r="X162" s="63">
        <v>0</v>
      </c>
      <c r="Y162" s="63">
        <v>0</v>
      </c>
      <c r="Z162" s="63">
        <v>0</v>
      </c>
      <c r="AA162" s="63">
        <v>0</v>
      </c>
      <c r="AB162" s="63">
        <v>0</v>
      </c>
      <c r="AC162" s="63">
        <v>0</v>
      </c>
      <c r="AD162" s="63">
        <v>0</v>
      </c>
      <c r="AE162" s="63">
        <v>0</v>
      </c>
      <c r="AF162" s="63">
        <v>0</v>
      </c>
      <c r="AG162" s="63">
        <v>0</v>
      </c>
      <c r="AH162" s="63">
        <v>0</v>
      </c>
      <c r="AI162" s="63">
        <v>0</v>
      </c>
      <c r="AJ162" s="63">
        <v>0</v>
      </c>
      <c r="AK162" s="63">
        <v>0</v>
      </c>
    </row>
    <row r="163" spans="1:37" ht="15.75" customHeight="1">
      <c r="A163" s="68">
        <v>3070</v>
      </c>
      <c r="B163" s="69" t="s">
        <v>190</v>
      </c>
      <c r="C163" s="63">
        <v>2846.8599999999997</v>
      </c>
      <c r="D163" s="63">
        <v>0</v>
      </c>
      <c r="E163" s="63">
        <v>0</v>
      </c>
      <c r="F163" s="63">
        <v>0</v>
      </c>
      <c r="G163" s="63">
        <v>0</v>
      </c>
      <c r="H163" s="63">
        <v>0</v>
      </c>
      <c r="I163" s="63">
        <v>4041.2199999999993</v>
      </c>
      <c r="J163" s="63">
        <v>0</v>
      </c>
      <c r="K163" s="63">
        <v>3444.04</v>
      </c>
      <c r="L163" s="63">
        <v>0</v>
      </c>
      <c r="M163" s="63">
        <v>0</v>
      </c>
      <c r="N163" s="63">
        <v>3444.04</v>
      </c>
      <c r="O163" s="63">
        <v>0</v>
      </c>
      <c r="P163" s="63">
        <v>0</v>
      </c>
      <c r="Q163" s="63">
        <v>0</v>
      </c>
      <c r="R163" s="63">
        <v>3444.04</v>
      </c>
      <c r="S163" s="63">
        <v>3444.0399999999995</v>
      </c>
      <c r="T163" s="63">
        <v>3444.0399999999995</v>
      </c>
      <c r="U163" s="63">
        <v>0</v>
      </c>
      <c r="V163" s="63">
        <v>0</v>
      </c>
      <c r="W163" s="63">
        <v>5554.6799999999994</v>
      </c>
      <c r="X163" s="63">
        <v>0</v>
      </c>
      <c r="Y163" s="63">
        <v>0</v>
      </c>
      <c r="Z163" s="63">
        <v>4499.3599999999997</v>
      </c>
      <c r="AA163" s="63">
        <v>0</v>
      </c>
      <c r="AB163" s="63">
        <v>0</v>
      </c>
      <c r="AC163" s="63">
        <v>4499.3599999999997</v>
      </c>
      <c r="AD163" s="63">
        <v>0</v>
      </c>
      <c r="AE163" s="63">
        <v>0</v>
      </c>
      <c r="AF163" s="63">
        <v>0</v>
      </c>
      <c r="AG163" s="63">
        <v>0</v>
      </c>
      <c r="AH163" s="63">
        <v>0</v>
      </c>
      <c r="AI163" s="63">
        <v>0</v>
      </c>
      <c r="AJ163" s="63">
        <v>0</v>
      </c>
      <c r="AK163" s="63">
        <v>38661.68</v>
      </c>
    </row>
    <row r="164" spans="1:37" ht="15.75" customHeight="1">
      <c r="A164" s="68">
        <v>3080</v>
      </c>
      <c r="B164" s="69" t="s">
        <v>191</v>
      </c>
      <c r="C164" s="63">
        <v>20824.760000000024</v>
      </c>
      <c r="D164" s="63">
        <v>0</v>
      </c>
      <c r="E164" s="63">
        <v>0</v>
      </c>
      <c r="F164" s="63">
        <v>0</v>
      </c>
      <c r="G164" s="63">
        <v>0</v>
      </c>
      <c r="H164" s="63">
        <v>0</v>
      </c>
      <c r="I164" s="63">
        <v>35970.040000000052</v>
      </c>
      <c r="J164" s="63">
        <v>0</v>
      </c>
      <c r="K164" s="63">
        <v>36206.730000000047</v>
      </c>
      <c r="L164" s="63">
        <v>0</v>
      </c>
      <c r="M164" s="63">
        <v>0</v>
      </c>
      <c r="N164" s="63">
        <v>33603.590000000047</v>
      </c>
      <c r="O164" s="63">
        <v>0</v>
      </c>
      <c r="P164" s="63">
        <v>0</v>
      </c>
      <c r="Q164" s="63">
        <v>0</v>
      </c>
      <c r="R164" s="63">
        <v>37153.270000000055</v>
      </c>
      <c r="S164" s="63">
        <v>34550.170000000049</v>
      </c>
      <c r="T164" s="63">
        <v>34550.170000000049</v>
      </c>
      <c r="U164" s="63">
        <v>0</v>
      </c>
      <c r="V164" s="63">
        <v>0</v>
      </c>
      <c r="W164" s="63">
        <v>34076.880000000048</v>
      </c>
      <c r="X164" s="63">
        <v>0</v>
      </c>
      <c r="Y164" s="63">
        <v>0</v>
      </c>
      <c r="Z164" s="63">
        <v>34076.880000000048</v>
      </c>
      <c r="AA164" s="63">
        <v>0</v>
      </c>
      <c r="AB164" s="63">
        <v>0</v>
      </c>
      <c r="AC164" s="63">
        <v>34076.880000000048</v>
      </c>
      <c r="AD164" s="63">
        <v>0</v>
      </c>
      <c r="AE164" s="63">
        <v>0</v>
      </c>
      <c r="AF164" s="63">
        <v>0</v>
      </c>
      <c r="AG164" s="63">
        <v>0</v>
      </c>
      <c r="AH164" s="63">
        <v>0</v>
      </c>
      <c r="AI164" s="63">
        <v>0</v>
      </c>
      <c r="AJ164" s="63">
        <v>0</v>
      </c>
      <c r="AK164" s="63">
        <v>335089.37000000046</v>
      </c>
    </row>
    <row r="165" spans="1:37" ht="15.75" customHeight="1">
      <c r="A165" s="68">
        <v>3085</v>
      </c>
      <c r="B165" s="69" t="s">
        <v>192</v>
      </c>
      <c r="C165" s="63">
        <v>0</v>
      </c>
      <c r="D165" s="63">
        <v>0</v>
      </c>
      <c r="E165" s="63">
        <v>0</v>
      </c>
      <c r="F165" s="63">
        <v>0</v>
      </c>
      <c r="G165" s="63">
        <v>0</v>
      </c>
      <c r="H165" s="63">
        <v>0</v>
      </c>
      <c r="I165" s="63">
        <v>0</v>
      </c>
      <c r="J165" s="63">
        <v>0</v>
      </c>
      <c r="K165" s="63">
        <v>0</v>
      </c>
      <c r="L165" s="63">
        <v>0</v>
      </c>
      <c r="M165" s="63">
        <v>0</v>
      </c>
      <c r="N165" s="63">
        <v>0</v>
      </c>
      <c r="O165" s="63">
        <v>0</v>
      </c>
      <c r="P165" s="63">
        <v>0</v>
      </c>
      <c r="Q165" s="63">
        <v>0</v>
      </c>
      <c r="R165" s="63">
        <v>0</v>
      </c>
      <c r="S165" s="63">
        <v>0</v>
      </c>
      <c r="T165" s="63">
        <v>0</v>
      </c>
      <c r="U165" s="63">
        <v>0</v>
      </c>
      <c r="V165" s="63">
        <v>0</v>
      </c>
      <c r="W165" s="63">
        <v>0</v>
      </c>
      <c r="X165" s="63">
        <v>0</v>
      </c>
      <c r="Y165" s="63">
        <v>0</v>
      </c>
      <c r="Z165" s="63">
        <v>0</v>
      </c>
      <c r="AA165" s="63">
        <v>0</v>
      </c>
      <c r="AB165" s="63">
        <v>0</v>
      </c>
      <c r="AC165" s="63">
        <v>0</v>
      </c>
      <c r="AD165" s="63">
        <v>0</v>
      </c>
      <c r="AE165" s="63">
        <v>0</v>
      </c>
      <c r="AF165" s="63">
        <v>0</v>
      </c>
      <c r="AG165" s="63">
        <v>0</v>
      </c>
      <c r="AH165" s="63">
        <v>0</v>
      </c>
      <c r="AI165" s="63">
        <v>0</v>
      </c>
      <c r="AJ165" s="63">
        <v>0</v>
      </c>
      <c r="AK165" s="63">
        <v>0</v>
      </c>
    </row>
    <row r="166" spans="1:37" ht="15.75" customHeight="1">
      <c r="A166" s="68">
        <v>3090</v>
      </c>
      <c r="B166" s="69" t="s">
        <v>193</v>
      </c>
      <c r="C166" s="63">
        <v>49695.450000000077</v>
      </c>
      <c r="D166" s="63">
        <v>0</v>
      </c>
      <c r="E166" s="63">
        <v>0</v>
      </c>
      <c r="F166" s="63">
        <v>0</v>
      </c>
      <c r="G166" s="63">
        <v>0</v>
      </c>
      <c r="H166" s="63">
        <v>0</v>
      </c>
      <c r="I166" s="63">
        <v>74306.529999999984</v>
      </c>
      <c r="J166" s="63">
        <v>0</v>
      </c>
      <c r="K166" s="63">
        <v>64367.460000000101</v>
      </c>
      <c r="L166" s="63">
        <v>0</v>
      </c>
      <c r="M166" s="63">
        <v>0</v>
      </c>
      <c r="N166" s="63">
        <v>61054.410000000098</v>
      </c>
      <c r="O166" s="63">
        <v>0</v>
      </c>
      <c r="P166" s="63">
        <v>0</v>
      </c>
      <c r="Q166" s="63">
        <v>0</v>
      </c>
      <c r="R166" s="63">
        <v>62000.9900000001</v>
      </c>
      <c r="S166" s="63">
        <v>60581.120000000097</v>
      </c>
      <c r="T166" s="63">
        <v>60107.830000000096</v>
      </c>
      <c r="U166" s="63">
        <v>473.29</v>
      </c>
      <c r="V166" s="63">
        <v>0</v>
      </c>
      <c r="W166" s="63">
        <v>60581.120000000097</v>
      </c>
      <c r="X166" s="63">
        <v>0</v>
      </c>
      <c r="Y166" s="63">
        <v>0</v>
      </c>
      <c r="Z166" s="63">
        <v>61054.410000000098</v>
      </c>
      <c r="AA166" s="63">
        <v>0</v>
      </c>
      <c r="AB166" s="63">
        <v>0</v>
      </c>
      <c r="AC166" s="63">
        <v>61054.410000000098</v>
      </c>
      <c r="AD166" s="63">
        <v>0</v>
      </c>
      <c r="AE166" s="63">
        <v>0</v>
      </c>
      <c r="AF166" s="63">
        <v>1419.8700000000001</v>
      </c>
      <c r="AG166" s="63">
        <v>0</v>
      </c>
      <c r="AH166" s="63">
        <v>0</v>
      </c>
      <c r="AI166" s="63">
        <v>0</v>
      </c>
      <c r="AJ166" s="63">
        <v>0</v>
      </c>
      <c r="AK166" s="63">
        <v>616696.89000000095</v>
      </c>
    </row>
    <row r="167" spans="1:37" ht="15.75" customHeight="1">
      <c r="A167" s="68">
        <v>3100</v>
      </c>
      <c r="B167" s="69" t="s">
        <v>194</v>
      </c>
      <c r="C167" s="63">
        <v>97024.449999999677</v>
      </c>
      <c r="D167" s="63">
        <v>0</v>
      </c>
      <c r="E167" s="63">
        <v>0</v>
      </c>
      <c r="F167" s="63">
        <v>0</v>
      </c>
      <c r="G167" s="63">
        <v>0</v>
      </c>
      <c r="H167" s="63">
        <v>0</v>
      </c>
      <c r="I167" s="63">
        <v>110276.5699999995</v>
      </c>
      <c r="J167" s="63">
        <v>0</v>
      </c>
      <c r="K167" s="63">
        <v>101284.05999999962</v>
      </c>
      <c r="L167" s="63">
        <v>0</v>
      </c>
      <c r="M167" s="63">
        <v>0</v>
      </c>
      <c r="N167" s="63">
        <v>99390.899999999645</v>
      </c>
      <c r="O167" s="63">
        <v>0</v>
      </c>
      <c r="P167" s="63">
        <v>0</v>
      </c>
      <c r="Q167" s="63">
        <v>0</v>
      </c>
      <c r="R167" s="63">
        <v>99390.899999999645</v>
      </c>
      <c r="S167" s="63">
        <v>100337.47999999963</v>
      </c>
      <c r="T167" s="63">
        <v>97497.739999999671</v>
      </c>
      <c r="U167" s="63">
        <v>1419.8700000000001</v>
      </c>
      <c r="V167" s="63">
        <v>0</v>
      </c>
      <c r="W167" s="63">
        <v>98444.319999999658</v>
      </c>
      <c r="X167" s="63">
        <v>0</v>
      </c>
      <c r="Y167" s="63">
        <v>0</v>
      </c>
      <c r="Z167" s="63">
        <v>102230.6499999996</v>
      </c>
      <c r="AA167" s="63">
        <v>0</v>
      </c>
      <c r="AB167" s="63">
        <v>0</v>
      </c>
      <c r="AC167" s="63">
        <v>99864.189999999639</v>
      </c>
      <c r="AD167" s="63">
        <v>0</v>
      </c>
      <c r="AE167" s="63">
        <v>0</v>
      </c>
      <c r="AF167" s="63">
        <v>0</v>
      </c>
      <c r="AG167" s="63">
        <v>0</v>
      </c>
      <c r="AH167" s="63">
        <v>0</v>
      </c>
      <c r="AI167" s="63">
        <v>0</v>
      </c>
      <c r="AJ167" s="63">
        <v>0</v>
      </c>
      <c r="AK167" s="63">
        <v>1007161.1299999962</v>
      </c>
    </row>
    <row r="168" spans="1:37" ht="15.75" customHeight="1">
      <c r="A168" s="68">
        <v>3110</v>
      </c>
      <c r="B168" s="69" t="s">
        <v>195</v>
      </c>
      <c r="C168" s="63">
        <v>37389.910000000054</v>
      </c>
      <c r="D168" s="63">
        <v>0</v>
      </c>
      <c r="E168" s="63">
        <v>0</v>
      </c>
      <c r="F168" s="63">
        <v>0</v>
      </c>
      <c r="G168" s="63">
        <v>0</v>
      </c>
      <c r="H168" s="63">
        <v>0</v>
      </c>
      <c r="I168" s="63">
        <v>49695.450000000077</v>
      </c>
      <c r="J168" s="63">
        <v>0</v>
      </c>
      <c r="K168" s="63">
        <v>48512.270000000077</v>
      </c>
      <c r="L168" s="63">
        <v>0</v>
      </c>
      <c r="M168" s="63">
        <v>0</v>
      </c>
      <c r="N168" s="63">
        <v>47329.000000000073</v>
      </c>
      <c r="O168" s="63">
        <v>0</v>
      </c>
      <c r="P168" s="63">
        <v>0</v>
      </c>
      <c r="Q168" s="63">
        <v>0</v>
      </c>
      <c r="R168" s="63">
        <v>50642.040000000081</v>
      </c>
      <c r="S168" s="63">
        <v>47802.290000000074</v>
      </c>
      <c r="T168" s="63">
        <v>47802.290000000074</v>
      </c>
      <c r="U168" s="63">
        <v>473.29</v>
      </c>
      <c r="V168" s="63">
        <v>0</v>
      </c>
      <c r="W168" s="63">
        <v>47802.290000000074</v>
      </c>
      <c r="X168" s="63">
        <v>0</v>
      </c>
      <c r="Y168" s="63">
        <v>0</v>
      </c>
      <c r="Z168" s="63">
        <v>47802.290000000074</v>
      </c>
      <c r="AA168" s="63">
        <v>0</v>
      </c>
      <c r="AB168" s="63">
        <v>0</v>
      </c>
      <c r="AC168" s="63">
        <v>47802.290000000074</v>
      </c>
      <c r="AD168" s="63">
        <v>0</v>
      </c>
      <c r="AE168" s="63">
        <v>0</v>
      </c>
      <c r="AF168" s="63">
        <v>0</v>
      </c>
      <c r="AG168" s="63">
        <v>0</v>
      </c>
      <c r="AH168" s="63">
        <v>0</v>
      </c>
      <c r="AI168" s="63">
        <v>0</v>
      </c>
      <c r="AJ168" s="63">
        <v>0</v>
      </c>
      <c r="AK168" s="63">
        <v>473053.41000000085</v>
      </c>
    </row>
    <row r="169" spans="1:37" ht="15.75" customHeight="1">
      <c r="A169" s="68">
        <v>3120</v>
      </c>
      <c r="B169" s="69" t="s">
        <v>196</v>
      </c>
      <c r="C169" s="63">
        <v>107048.82999999954</v>
      </c>
      <c r="D169" s="63">
        <v>0</v>
      </c>
      <c r="E169" s="63">
        <v>0</v>
      </c>
      <c r="F169" s="63">
        <v>0</v>
      </c>
      <c r="G169" s="63">
        <v>0</v>
      </c>
      <c r="H169" s="63">
        <v>0</v>
      </c>
      <c r="I169" s="63">
        <v>186891.87999999861</v>
      </c>
      <c r="J169" s="63">
        <v>0</v>
      </c>
      <c r="K169" s="63">
        <v>68014.439999999988</v>
      </c>
      <c r="L169" s="63">
        <v>0</v>
      </c>
      <c r="M169" s="63">
        <v>0</v>
      </c>
      <c r="N169" s="63">
        <v>67423.02</v>
      </c>
      <c r="O169" s="63">
        <v>0</v>
      </c>
      <c r="P169" s="63">
        <v>54411.560000000019</v>
      </c>
      <c r="Q169" s="63">
        <v>0</v>
      </c>
      <c r="R169" s="63">
        <v>184408.01999999865</v>
      </c>
      <c r="S169" s="63">
        <v>171751.70999999877</v>
      </c>
      <c r="T169" s="63">
        <v>163826.10999999888</v>
      </c>
      <c r="U169" s="63">
        <v>10054.310000000001</v>
      </c>
      <c r="V169" s="63">
        <v>0</v>
      </c>
      <c r="W169" s="63">
        <v>165600.40999999887</v>
      </c>
      <c r="X169" s="63">
        <v>0</v>
      </c>
      <c r="Y169" s="63">
        <v>0</v>
      </c>
      <c r="Z169" s="63">
        <v>161460.38999999891</v>
      </c>
      <c r="AA169" s="63">
        <v>0</v>
      </c>
      <c r="AB169" s="63">
        <v>0</v>
      </c>
      <c r="AC169" s="63">
        <v>165896.11999999886</v>
      </c>
      <c r="AD169" s="63">
        <v>0</v>
      </c>
      <c r="AE169" s="63">
        <v>0</v>
      </c>
      <c r="AF169" s="63">
        <v>0</v>
      </c>
      <c r="AG169" s="63">
        <v>129227.45999999928</v>
      </c>
      <c r="AH169" s="63">
        <v>0</v>
      </c>
      <c r="AI169" s="63">
        <v>0</v>
      </c>
      <c r="AJ169" s="63">
        <v>0</v>
      </c>
      <c r="AK169" s="63">
        <v>1636014.2599999907</v>
      </c>
    </row>
    <row r="170" spans="1:37" ht="15.75" customHeight="1">
      <c r="A170" s="68">
        <v>3130</v>
      </c>
      <c r="B170" s="69" t="s">
        <v>197</v>
      </c>
      <c r="C170" s="63">
        <v>40441.450000000019</v>
      </c>
      <c r="D170" s="63">
        <v>0</v>
      </c>
      <c r="E170" s="63">
        <v>0</v>
      </c>
      <c r="F170" s="63">
        <v>0</v>
      </c>
      <c r="G170" s="63">
        <v>0</v>
      </c>
      <c r="H170" s="63">
        <v>0</v>
      </c>
      <c r="I170" s="63">
        <v>42944.120000000024</v>
      </c>
      <c r="J170" s="63">
        <v>0</v>
      </c>
      <c r="K170" s="63">
        <v>43831.260000000024</v>
      </c>
      <c r="L170" s="63">
        <v>0</v>
      </c>
      <c r="M170" s="63">
        <v>0</v>
      </c>
      <c r="N170" s="63">
        <v>43990.030000000021</v>
      </c>
      <c r="O170" s="63">
        <v>0</v>
      </c>
      <c r="P170" s="63">
        <v>0</v>
      </c>
      <c r="Q170" s="63">
        <v>0</v>
      </c>
      <c r="R170" s="63">
        <v>46604.810000000027</v>
      </c>
      <c r="S170" s="63">
        <v>47059.290000000037</v>
      </c>
      <c r="T170" s="63">
        <v>43716.130000000019</v>
      </c>
      <c r="U170" s="63">
        <v>0</v>
      </c>
      <c r="V170" s="63">
        <v>0</v>
      </c>
      <c r="W170" s="63">
        <v>42533.270000000019</v>
      </c>
      <c r="X170" s="63">
        <v>0</v>
      </c>
      <c r="Y170" s="63">
        <v>0</v>
      </c>
      <c r="Z170" s="63">
        <v>42533.270000000011</v>
      </c>
      <c r="AA170" s="63">
        <v>0</v>
      </c>
      <c r="AB170" s="63">
        <v>0</v>
      </c>
      <c r="AC170" s="63">
        <v>40895.930000000037</v>
      </c>
      <c r="AD170" s="63">
        <v>0</v>
      </c>
      <c r="AE170" s="63">
        <v>0</v>
      </c>
      <c r="AF170" s="63">
        <v>0</v>
      </c>
      <c r="AG170" s="63">
        <v>0</v>
      </c>
      <c r="AH170" s="63">
        <v>0</v>
      </c>
      <c r="AI170" s="63">
        <v>0</v>
      </c>
      <c r="AJ170" s="63">
        <v>0</v>
      </c>
      <c r="AK170" s="63">
        <v>434549.56000000023</v>
      </c>
    </row>
    <row r="171" spans="1:37" ht="15.75" customHeight="1">
      <c r="A171" s="68">
        <v>3140</v>
      </c>
      <c r="B171" s="69" t="s">
        <v>198</v>
      </c>
      <c r="C171" s="63">
        <v>53008.480000000083</v>
      </c>
      <c r="D171" s="63">
        <v>0</v>
      </c>
      <c r="E171" s="63">
        <v>0</v>
      </c>
      <c r="F171" s="63">
        <v>0</v>
      </c>
      <c r="G171" s="63">
        <v>0</v>
      </c>
      <c r="H171" s="63">
        <v>0</v>
      </c>
      <c r="I171" s="63">
        <v>66260.600000000093</v>
      </c>
      <c r="J171" s="63">
        <v>0</v>
      </c>
      <c r="K171" s="63">
        <v>68390.440000000075</v>
      </c>
      <c r="L171" s="63">
        <v>0</v>
      </c>
      <c r="M171" s="63">
        <v>0</v>
      </c>
      <c r="N171" s="63">
        <v>66733.890000000087</v>
      </c>
      <c r="O171" s="63">
        <v>0</v>
      </c>
      <c r="P171" s="63">
        <v>0</v>
      </c>
      <c r="Q171" s="63">
        <v>0</v>
      </c>
      <c r="R171" s="63">
        <v>69100.340000000055</v>
      </c>
      <c r="S171" s="63">
        <v>71703.440000000017</v>
      </c>
      <c r="T171" s="63">
        <v>68627.050000000061</v>
      </c>
      <c r="U171" s="63">
        <v>946.58</v>
      </c>
      <c r="V171" s="63">
        <v>0</v>
      </c>
      <c r="W171" s="63">
        <v>71466.800000000017</v>
      </c>
      <c r="X171" s="63">
        <v>0</v>
      </c>
      <c r="Y171" s="63">
        <v>0</v>
      </c>
      <c r="Z171" s="63">
        <v>70520.210000000036</v>
      </c>
      <c r="AA171" s="63">
        <v>0</v>
      </c>
      <c r="AB171" s="63">
        <v>0</v>
      </c>
      <c r="AC171" s="63">
        <v>69573.630000000048</v>
      </c>
      <c r="AD171" s="63">
        <v>0</v>
      </c>
      <c r="AE171" s="63">
        <v>0</v>
      </c>
      <c r="AF171" s="63">
        <v>0</v>
      </c>
      <c r="AG171" s="63">
        <v>0</v>
      </c>
      <c r="AH171" s="63">
        <v>0</v>
      </c>
      <c r="AI171" s="63">
        <v>0</v>
      </c>
      <c r="AJ171" s="63">
        <v>0</v>
      </c>
      <c r="AK171" s="63">
        <v>676331.46000000054</v>
      </c>
    </row>
    <row r="172" spans="1:37" ht="15.75" customHeight="1">
      <c r="A172" s="68">
        <v>3145</v>
      </c>
      <c r="B172" s="69" t="s">
        <v>199</v>
      </c>
      <c r="C172" s="63">
        <v>0</v>
      </c>
      <c r="D172" s="63">
        <v>0</v>
      </c>
      <c r="E172" s="63">
        <v>0</v>
      </c>
      <c r="F172" s="63">
        <v>0</v>
      </c>
      <c r="G172" s="63">
        <v>0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>
        <v>0</v>
      </c>
      <c r="N172" s="63">
        <v>0</v>
      </c>
      <c r="O172" s="63">
        <v>0</v>
      </c>
      <c r="P172" s="63">
        <v>0</v>
      </c>
      <c r="Q172" s="63">
        <v>0</v>
      </c>
      <c r="R172" s="63">
        <v>0</v>
      </c>
      <c r="S172" s="63">
        <v>0</v>
      </c>
      <c r="T172" s="63">
        <v>0</v>
      </c>
      <c r="U172" s="63">
        <v>0</v>
      </c>
      <c r="V172" s="63">
        <v>0</v>
      </c>
      <c r="W172" s="63">
        <v>0</v>
      </c>
      <c r="X172" s="63">
        <v>0</v>
      </c>
      <c r="Y172" s="63">
        <v>0</v>
      </c>
      <c r="Z172" s="63">
        <v>0</v>
      </c>
      <c r="AA172" s="63">
        <v>0</v>
      </c>
      <c r="AB172" s="63">
        <v>0</v>
      </c>
      <c r="AC172" s="63">
        <v>0</v>
      </c>
      <c r="AD172" s="63">
        <v>0</v>
      </c>
      <c r="AE172" s="63">
        <v>0</v>
      </c>
      <c r="AF172" s="63">
        <v>0</v>
      </c>
      <c r="AG172" s="63">
        <v>0</v>
      </c>
      <c r="AH172" s="63">
        <v>0</v>
      </c>
      <c r="AI172" s="63">
        <v>0</v>
      </c>
      <c r="AJ172" s="63">
        <v>0</v>
      </c>
      <c r="AK172" s="63">
        <v>0</v>
      </c>
    </row>
    <row r="173" spans="1:37" ht="15.75" customHeight="1">
      <c r="A173" s="68">
        <v>3146</v>
      </c>
      <c r="B173" s="69" t="s">
        <v>200</v>
      </c>
      <c r="C173" s="63">
        <v>8143.0700000000015</v>
      </c>
      <c r="D173" s="63">
        <v>0</v>
      </c>
      <c r="E173" s="63">
        <v>0</v>
      </c>
      <c r="F173" s="63">
        <v>0</v>
      </c>
      <c r="G173" s="63">
        <v>0</v>
      </c>
      <c r="H173" s="63">
        <v>0</v>
      </c>
      <c r="I173" s="63">
        <v>8143.0700000000015</v>
      </c>
      <c r="J173" s="63">
        <v>0</v>
      </c>
      <c r="K173" s="63">
        <v>8143.0700000000015</v>
      </c>
      <c r="L173" s="63">
        <v>0</v>
      </c>
      <c r="M173" s="63">
        <v>0</v>
      </c>
      <c r="N173" s="63">
        <v>8143.0700000000015</v>
      </c>
      <c r="O173" s="63">
        <v>0</v>
      </c>
      <c r="P173" s="63">
        <v>0</v>
      </c>
      <c r="Q173" s="63">
        <v>0</v>
      </c>
      <c r="R173" s="63">
        <v>7688.5900000000011</v>
      </c>
      <c r="S173" s="63">
        <v>7688.5900000000011</v>
      </c>
      <c r="T173" s="63">
        <v>7688.5900000000011</v>
      </c>
      <c r="U173" s="63">
        <v>0</v>
      </c>
      <c r="V173" s="63">
        <v>0</v>
      </c>
      <c r="W173" s="63">
        <v>8871.4500000000007</v>
      </c>
      <c r="X173" s="63">
        <v>0</v>
      </c>
      <c r="Y173" s="63">
        <v>0</v>
      </c>
      <c r="Z173" s="63">
        <v>8280.02</v>
      </c>
      <c r="AA173" s="63">
        <v>0</v>
      </c>
      <c r="AB173" s="63">
        <v>0</v>
      </c>
      <c r="AC173" s="63">
        <v>8280.02</v>
      </c>
      <c r="AD173" s="63">
        <v>0</v>
      </c>
      <c r="AE173" s="63">
        <v>0</v>
      </c>
      <c r="AF173" s="63">
        <v>0</v>
      </c>
      <c r="AG173" s="63">
        <v>0</v>
      </c>
      <c r="AH173" s="63">
        <v>0</v>
      </c>
      <c r="AI173" s="63">
        <v>0</v>
      </c>
      <c r="AJ173" s="63">
        <v>0</v>
      </c>
      <c r="AK173" s="63">
        <v>81069.540000000023</v>
      </c>
    </row>
    <row r="174" spans="1:37" ht="15.75" customHeight="1">
      <c r="A174" s="68">
        <v>3147</v>
      </c>
      <c r="B174" s="69" t="s">
        <v>201</v>
      </c>
      <c r="C174" s="63">
        <v>0</v>
      </c>
      <c r="D174" s="63">
        <v>0</v>
      </c>
      <c r="E174" s="63">
        <v>0</v>
      </c>
      <c r="F174" s="63">
        <v>0</v>
      </c>
      <c r="G174" s="63">
        <v>0</v>
      </c>
      <c r="H174" s="63">
        <v>0</v>
      </c>
      <c r="I174" s="63">
        <v>6626.06</v>
      </c>
      <c r="J174" s="63">
        <v>0</v>
      </c>
      <c r="K174" s="63">
        <v>3786.32</v>
      </c>
      <c r="L174" s="63">
        <v>0</v>
      </c>
      <c r="M174" s="63">
        <v>0</v>
      </c>
      <c r="N174" s="63">
        <v>3786.32</v>
      </c>
      <c r="O174" s="63">
        <v>0</v>
      </c>
      <c r="P174" s="63">
        <v>0</v>
      </c>
      <c r="Q174" s="63">
        <v>0</v>
      </c>
      <c r="R174" s="63">
        <v>4140.0099999999993</v>
      </c>
      <c r="S174" s="63">
        <v>3548.5799999999995</v>
      </c>
      <c r="T174" s="63">
        <v>3548.5799999999995</v>
      </c>
      <c r="U174" s="63">
        <v>0</v>
      </c>
      <c r="V174" s="63">
        <v>0</v>
      </c>
      <c r="W174" s="63">
        <v>3548.5799999999995</v>
      </c>
      <c r="X174" s="63">
        <v>0</v>
      </c>
      <c r="Y174" s="63">
        <v>0</v>
      </c>
      <c r="Z174" s="63">
        <v>3548.5799999999995</v>
      </c>
      <c r="AA174" s="63">
        <v>0</v>
      </c>
      <c r="AB174" s="63">
        <v>0</v>
      </c>
      <c r="AC174" s="63">
        <v>3548.5799999999995</v>
      </c>
      <c r="AD174" s="63">
        <v>0</v>
      </c>
      <c r="AE174" s="63">
        <v>0</v>
      </c>
      <c r="AF174" s="63">
        <v>3426.0599999999995</v>
      </c>
      <c r="AG174" s="63">
        <v>0</v>
      </c>
      <c r="AH174" s="63">
        <v>0</v>
      </c>
      <c r="AI174" s="63">
        <v>0</v>
      </c>
      <c r="AJ174" s="63">
        <v>0</v>
      </c>
      <c r="AK174" s="63">
        <v>39507.669999999991</v>
      </c>
    </row>
    <row r="175" spans="1:37" ht="15.75" customHeight="1">
      <c r="A175" s="68">
        <v>3148</v>
      </c>
      <c r="B175" s="69" t="s">
        <v>202</v>
      </c>
      <c r="C175" s="63">
        <v>1419.8700000000001</v>
      </c>
      <c r="D175" s="63">
        <v>0</v>
      </c>
      <c r="E175" s="63">
        <v>0</v>
      </c>
      <c r="F175" s="63">
        <v>0</v>
      </c>
      <c r="G175" s="63">
        <v>0</v>
      </c>
      <c r="H175" s="63">
        <v>0</v>
      </c>
      <c r="I175" s="63">
        <v>1419.8700000000001</v>
      </c>
      <c r="J175" s="63">
        <v>0</v>
      </c>
      <c r="K175" s="63">
        <v>1419.8700000000001</v>
      </c>
      <c r="L175" s="63">
        <v>0</v>
      </c>
      <c r="M175" s="63">
        <v>0</v>
      </c>
      <c r="N175" s="63">
        <v>1419.8700000000001</v>
      </c>
      <c r="O175" s="63">
        <v>0</v>
      </c>
      <c r="P175" s="63">
        <v>0</v>
      </c>
      <c r="Q175" s="63">
        <v>0</v>
      </c>
      <c r="R175" s="63">
        <v>1419.8700000000001</v>
      </c>
      <c r="S175" s="63">
        <v>1419.8700000000001</v>
      </c>
      <c r="T175" s="63">
        <v>1419.8700000000001</v>
      </c>
      <c r="U175" s="63">
        <v>0</v>
      </c>
      <c r="V175" s="63">
        <v>0</v>
      </c>
      <c r="W175" s="63">
        <v>1419.8700000000001</v>
      </c>
      <c r="X175" s="63">
        <v>0</v>
      </c>
      <c r="Y175" s="63">
        <v>0</v>
      </c>
      <c r="Z175" s="63">
        <v>1419.8700000000001</v>
      </c>
      <c r="AA175" s="63">
        <v>0</v>
      </c>
      <c r="AB175" s="63">
        <v>0</v>
      </c>
      <c r="AC175" s="63">
        <v>1419.8700000000001</v>
      </c>
      <c r="AD175" s="63">
        <v>0</v>
      </c>
      <c r="AE175" s="63">
        <v>0</v>
      </c>
      <c r="AF175" s="63">
        <v>0</v>
      </c>
      <c r="AG175" s="63">
        <v>0</v>
      </c>
      <c r="AH175" s="63">
        <v>0</v>
      </c>
      <c r="AI175" s="63">
        <v>0</v>
      </c>
      <c r="AJ175" s="63">
        <v>0</v>
      </c>
      <c r="AK175" s="63">
        <v>14198.700000000004</v>
      </c>
    </row>
    <row r="176" spans="1:37" ht="15.75" customHeight="1">
      <c r="A176" s="68">
        <v>3200</v>
      </c>
      <c r="B176" s="69" t="s">
        <v>203</v>
      </c>
      <c r="C176" s="63">
        <v>20901.300000000007</v>
      </c>
      <c r="D176" s="63">
        <v>0</v>
      </c>
      <c r="E176" s="63">
        <v>0</v>
      </c>
      <c r="F176" s="63">
        <v>0</v>
      </c>
      <c r="G176" s="63">
        <v>0</v>
      </c>
      <c r="H176" s="63">
        <v>0</v>
      </c>
      <c r="I176" s="63">
        <v>24484.380000000008</v>
      </c>
      <c r="J176" s="63">
        <v>0</v>
      </c>
      <c r="K176" s="63">
        <v>23290.020000000008</v>
      </c>
      <c r="L176" s="63">
        <v>0</v>
      </c>
      <c r="M176" s="63">
        <v>0</v>
      </c>
      <c r="N176" s="63">
        <v>22692.840000000007</v>
      </c>
      <c r="O176" s="63">
        <v>0</v>
      </c>
      <c r="P176" s="63">
        <v>0</v>
      </c>
      <c r="Q176" s="63">
        <v>0</v>
      </c>
      <c r="R176" s="63">
        <v>22692.840000000007</v>
      </c>
      <c r="S176" s="63">
        <v>25081.560000000009</v>
      </c>
      <c r="T176" s="63">
        <v>23887.200000000008</v>
      </c>
      <c r="U176" s="63">
        <v>0</v>
      </c>
      <c r="V176" s="63">
        <v>0</v>
      </c>
      <c r="W176" s="63">
        <v>23887.200000000008</v>
      </c>
      <c r="X176" s="63">
        <v>0</v>
      </c>
      <c r="Y176" s="63">
        <v>0</v>
      </c>
      <c r="Z176" s="63">
        <v>25380.150000000009</v>
      </c>
      <c r="AA176" s="63">
        <v>0</v>
      </c>
      <c r="AB176" s="63">
        <v>0</v>
      </c>
      <c r="AC176" s="63">
        <v>25678.740000000009</v>
      </c>
      <c r="AD176" s="63">
        <v>0</v>
      </c>
      <c r="AE176" s="63">
        <v>0</v>
      </c>
      <c r="AF176" s="63">
        <v>0</v>
      </c>
      <c r="AG176" s="63">
        <v>0</v>
      </c>
      <c r="AH176" s="63">
        <v>0</v>
      </c>
      <c r="AI176" s="63">
        <v>0</v>
      </c>
      <c r="AJ176" s="63">
        <v>0</v>
      </c>
      <c r="AK176" s="63">
        <v>237976.23000000013</v>
      </c>
    </row>
    <row r="177" spans="1:37" ht="15.75" customHeight="1">
      <c r="A177" s="68">
        <v>3210</v>
      </c>
      <c r="B177" s="69" t="s">
        <v>204</v>
      </c>
      <c r="C177" s="63">
        <v>18638.099999999999</v>
      </c>
      <c r="D177" s="63">
        <v>0</v>
      </c>
      <c r="E177" s="63">
        <v>0</v>
      </c>
      <c r="F177" s="63">
        <v>0</v>
      </c>
      <c r="G177" s="63">
        <v>0</v>
      </c>
      <c r="H177" s="63">
        <v>0</v>
      </c>
      <c r="I177" s="63">
        <v>25806.60000000002</v>
      </c>
      <c r="J177" s="63">
        <v>0</v>
      </c>
      <c r="K177" s="63">
        <v>3823.2000000000003</v>
      </c>
      <c r="L177" s="63">
        <v>0</v>
      </c>
      <c r="M177" s="63">
        <v>0</v>
      </c>
      <c r="N177" s="63">
        <v>3823.2000000000003</v>
      </c>
      <c r="O177" s="63">
        <v>0</v>
      </c>
      <c r="P177" s="63">
        <v>0</v>
      </c>
      <c r="Q177" s="63">
        <v>17682.299999999996</v>
      </c>
      <c r="R177" s="63">
        <v>21983.400000000009</v>
      </c>
      <c r="S177" s="63">
        <v>21505.500000000007</v>
      </c>
      <c r="T177" s="63">
        <v>21505.500000000007</v>
      </c>
      <c r="U177" s="63">
        <v>17682.299999999996</v>
      </c>
      <c r="V177" s="63">
        <v>0</v>
      </c>
      <c r="W177" s="63">
        <v>22222.350000000009</v>
      </c>
      <c r="X177" s="63">
        <v>0</v>
      </c>
      <c r="Y177" s="63">
        <v>0</v>
      </c>
      <c r="Z177" s="63">
        <v>21505.500000000007</v>
      </c>
      <c r="AA177" s="63">
        <v>0</v>
      </c>
      <c r="AB177" s="63">
        <v>0</v>
      </c>
      <c r="AC177" s="63">
        <v>21505.500000000007</v>
      </c>
      <c r="AD177" s="63">
        <v>0</v>
      </c>
      <c r="AE177" s="63">
        <v>0</v>
      </c>
      <c r="AF177" s="63">
        <v>0</v>
      </c>
      <c r="AG177" s="63">
        <v>0</v>
      </c>
      <c r="AH177" s="63">
        <v>0</v>
      </c>
      <c r="AI177" s="63">
        <v>0</v>
      </c>
      <c r="AJ177" s="63">
        <v>0</v>
      </c>
      <c r="AK177" s="63">
        <v>217683.45</v>
      </c>
    </row>
    <row r="178" spans="1:37" ht="15.75" customHeight="1">
      <c r="A178" s="68">
        <v>3220</v>
      </c>
      <c r="B178" s="69" t="s">
        <v>205</v>
      </c>
      <c r="C178" s="63">
        <v>5832.76</v>
      </c>
      <c r="D178" s="63">
        <v>0</v>
      </c>
      <c r="E178" s="63">
        <v>0</v>
      </c>
      <c r="F178" s="63">
        <v>0</v>
      </c>
      <c r="G178" s="63">
        <v>0</v>
      </c>
      <c r="H178" s="63">
        <v>0</v>
      </c>
      <c r="I178" s="63">
        <v>7027.1200000000008</v>
      </c>
      <c r="J178" s="63">
        <v>0</v>
      </c>
      <c r="K178" s="63">
        <v>6429.9400000000005</v>
      </c>
      <c r="L178" s="63">
        <v>0</v>
      </c>
      <c r="M178" s="63">
        <v>0</v>
      </c>
      <c r="N178" s="63">
        <v>0</v>
      </c>
      <c r="O178" s="63">
        <v>0</v>
      </c>
      <c r="P178" s="63">
        <v>0</v>
      </c>
      <c r="Q178" s="63">
        <v>0</v>
      </c>
      <c r="R178" s="63">
        <v>0</v>
      </c>
      <c r="S178" s="63">
        <v>0</v>
      </c>
      <c r="T178" s="63">
        <v>0</v>
      </c>
      <c r="U178" s="63">
        <v>0</v>
      </c>
      <c r="V178" s="63">
        <v>0</v>
      </c>
      <c r="W178" s="63">
        <v>0</v>
      </c>
      <c r="X178" s="63">
        <v>0</v>
      </c>
      <c r="Y178" s="63">
        <v>0</v>
      </c>
      <c r="Z178" s="63">
        <v>0</v>
      </c>
      <c r="AA178" s="63">
        <v>0</v>
      </c>
      <c r="AB178" s="63">
        <v>0</v>
      </c>
      <c r="AC178" s="63">
        <v>0</v>
      </c>
      <c r="AD178" s="63">
        <v>0</v>
      </c>
      <c r="AE178" s="63">
        <v>0</v>
      </c>
      <c r="AF178" s="63">
        <v>8957.7000000000025</v>
      </c>
      <c r="AG178" s="63">
        <v>0</v>
      </c>
      <c r="AH178" s="63">
        <v>0</v>
      </c>
      <c r="AI178" s="63">
        <v>0</v>
      </c>
      <c r="AJ178" s="63">
        <v>0</v>
      </c>
      <c r="AK178" s="63">
        <v>28247.520000000004</v>
      </c>
    </row>
    <row r="179" spans="1:37" ht="15.75" customHeight="1">
      <c r="A179" s="68">
        <v>3230</v>
      </c>
      <c r="B179" s="69" t="s">
        <v>206</v>
      </c>
      <c r="C179" s="63">
        <v>0</v>
      </c>
      <c r="D179" s="63">
        <v>0</v>
      </c>
      <c r="E179" s="63">
        <v>4041.2199999999993</v>
      </c>
      <c r="F179" s="63">
        <v>0</v>
      </c>
      <c r="G179" s="63">
        <v>0</v>
      </c>
      <c r="H179" s="63">
        <v>0</v>
      </c>
      <c r="I179" s="63">
        <v>4041.2199999999993</v>
      </c>
      <c r="J179" s="63">
        <v>0</v>
      </c>
      <c r="K179" s="63">
        <v>4041.2199999999993</v>
      </c>
      <c r="L179" s="63">
        <v>0</v>
      </c>
      <c r="M179" s="63">
        <v>0</v>
      </c>
      <c r="N179" s="63">
        <v>3444.0399999999995</v>
      </c>
      <c r="O179" s="63">
        <v>0</v>
      </c>
      <c r="P179" s="63">
        <v>0</v>
      </c>
      <c r="Q179" s="63">
        <v>0</v>
      </c>
      <c r="R179" s="63">
        <v>2985.8999999999996</v>
      </c>
      <c r="S179" s="63">
        <v>2985.8999999999996</v>
      </c>
      <c r="T179" s="63">
        <v>2985.8999999999996</v>
      </c>
      <c r="U179" s="63">
        <v>0</v>
      </c>
      <c r="V179" s="63">
        <v>0</v>
      </c>
      <c r="W179" s="63">
        <v>2985.8999999999996</v>
      </c>
      <c r="X179" s="63">
        <v>0</v>
      </c>
      <c r="Y179" s="63">
        <v>0</v>
      </c>
      <c r="Z179" s="63">
        <v>2985.8999999999996</v>
      </c>
      <c r="AA179" s="63">
        <v>0</v>
      </c>
      <c r="AB179" s="63">
        <v>0</v>
      </c>
      <c r="AC179" s="63">
        <v>2985.8999999999996</v>
      </c>
      <c r="AD179" s="63">
        <v>0</v>
      </c>
      <c r="AE179" s="63">
        <v>0</v>
      </c>
      <c r="AF179" s="63">
        <v>0</v>
      </c>
      <c r="AG179" s="63">
        <v>0</v>
      </c>
      <c r="AH179" s="63">
        <v>0</v>
      </c>
      <c r="AI179" s="63">
        <v>0</v>
      </c>
      <c r="AJ179" s="63">
        <v>0</v>
      </c>
      <c r="AK179" s="63">
        <v>33483.100000000006</v>
      </c>
    </row>
    <row r="180" spans="1:37" ht="15.75" customHeight="1">
      <c r="A180" s="68">
        <v>8001</v>
      </c>
      <c r="B180" s="72"/>
      <c r="C180" s="63">
        <v>0</v>
      </c>
      <c r="D180" s="63">
        <v>0</v>
      </c>
      <c r="E180" s="63">
        <v>0</v>
      </c>
      <c r="F180" s="63">
        <v>0</v>
      </c>
      <c r="G180" s="63">
        <v>0</v>
      </c>
      <c r="H180" s="63">
        <v>0</v>
      </c>
      <c r="I180" s="63">
        <v>0</v>
      </c>
      <c r="J180" s="63">
        <v>0</v>
      </c>
      <c r="K180" s="63">
        <v>0</v>
      </c>
      <c r="L180" s="63">
        <v>0</v>
      </c>
      <c r="M180" s="63">
        <v>0</v>
      </c>
      <c r="N180" s="63">
        <v>0</v>
      </c>
      <c r="O180" s="63">
        <v>0</v>
      </c>
      <c r="P180" s="63">
        <v>0</v>
      </c>
      <c r="Q180" s="63">
        <v>0</v>
      </c>
      <c r="R180" s="63">
        <v>0</v>
      </c>
      <c r="S180" s="63">
        <v>0</v>
      </c>
      <c r="T180" s="63">
        <v>0</v>
      </c>
      <c r="U180" s="63">
        <v>0</v>
      </c>
      <c r="V180" s="63">
        <v>0</v>
      </c>
      <c r="W180" s="63">
        <v>0</v>
      </c>
      <c r="X180" s="63">
        <v>0</v>
      </c>
      <c r="Y180" s="63">
        <v>0</v>
      </c>
      <c r="Z180" s="63">
        <v>0</v>
      </c>
      <c r="AA180" s="63">
        <v>0</v>
      </c>
      <c r="AB180" s="63">
        <v>0</v>
      </c>
      <c r="AC180" s="63">
        <v>0</v>
      </c>
      <c r="AD180" s="63">
        <v>0</v>
      </c>
      <c r="AE180" s="63">
        <v>0</v>
      </c>
      <c r="AF180" s="63">
        <v>0</v>
      </c>
      <c r="AG180" s="63">
        <v>0</v>
      </c>
      <c r="AH180" s="63">
        <v>0</v>
      </c>
      <c r="AI180" s="63">
        <v>0</v>
      </c>
      <c r="AJ180" s="63">
        <v>0</v>
      </c>
      <c r="AK180" s="63">
        <v>0</v>
      </c>
    </row>
    <row r="181" spans="1:37" ht="15.75" customHeight="1">
      <c r="A181" s="68">
        <v>9035</v>
      </c>
      <c r="B181" s="72"/>
      <c r="C181" s="63">
        <v>0</v>
      </c>
      <c r="D181" s="63">
        <v>0</v>
      </c>
      <c r="E181" s="63">
        <v>0</v>
      </c>
      <c r="F181" s="63">
        <v>0</v>
      </c>
      <c r="G181" s="63">
        <v>0</v>
      </c>
      <c r="H181" s="63">
        <v>0</v>
      </c>
      <c r="I181" s="63">
        <v>0</v>
      </c>
      <c r="J181" s="63">
        <v>0</v>
      </c>
      <c r="K181" s="63">
        <v>0</v>
      </c>
      <c r="L181" s="63">
        <v>0</v>
      </c>
      <c r="M181" s="63">
        <v>0</v>
      </c>
      <c r="N181" s="63">
        <v>0</v>
      </c>
      <c r="O181" s="63">
        <v>0</v>
      </c>
      <c r="P181" s="63">
        <v>0</v>
      </c>
      <c r="Q181" s="63">
        <v>0</v>
      </c>
      <c r="R181" s="63">
        <v>0</v>
      </c>
      <c r="S181" s="63">
        <v>0</v>
      </c>
      <c r="T181" s="63">
        <v>0</v>
      </c>
      <c r="U181" s="63">
        <v>0</v>
      </c>
      <c r="V181" s="63">
        <v>0</v>
      </c>
      <c r="W181" s="63">
        <v>0</v>
      </c>
      <c r="X181" s="63">
        <v>0</v>
      </c>
      <c r="Y181" s="63">
        <v>0</v>
      </c>
      <c r="Z181" s="63">
        <v>0</v>
      </c>
      <c r="AA181" s="63">
        <v>0</v>
      </c>
      <c r="AB181" s="63">
        <v>0</v>
      </c>
      <c r="AC181" s="63">
        <v>0</v>
      </c>
      <c r="AD181" s="63">
        <v>0</v>
      </c>
      <c r="AE181" s="63">
        <v>0</v>
      </c>
      <c r="AF181" s="63">
        <v>0</v>
      </c>
      <c r="AG181" s="63">
        <v>0</v>
      </c>
      <c r="AH181" s="63">
        <v>0</v>
      </c>
      <c r="AI181" s="63">
        <v>0</v>
      </c>
      <c r="AJ181" s="63">
        <v>0</v>
      </c>
      <c r="AK181" s="63">
        <v>0</v>
      </c>
    </row>
    <row r="182" spans="1:37" ht="15.75" customHeight="1">
      <c r="A182" s="68">
        <v>9050</v>
      </c>
      <c r="B182" s="72"/>
      <c r="C182" s="63">
        <v>0</v>
      </c>
      <c r="D182" s="63">
        <v>0</v>
      </c>
      <c r="E182" s="63">
        <v>0</v>
      </c>
      <c r="F182" s="63">
        <v>0</v>
      </c>
      <c r="G182" s="63">
        <v>0</v>
      </c>
      <c r="H182" s="63">
        <v>0</v>
      </c>
      <c r="I182" s="63">
        <v>0</v>
      </c>
      <c r="J182" s="63">
        <v>0</v>
      </c>
      <c r="K182" s="63">
        <v>0</v>
      </c>
      <c r="L182" s="63">
        <v>0</v>
      </c>
      <c r="M182" s="63">
        <v>0</v>
      </c>
      <c r="N182" s="63">
        <v>0</v>
      </c>
      <c r="O182" s="63">
        <v>0</v>
      </c>
      <c r="P182" s="63">
        <v>0</v>
      </c>
      <c r="Q182" s="63">
        <v>0</v>
      </c>
      <c r="R182" s="63">
        <v>0</v>
      </c>
      <c r="S182" s="63">
        <v>0</v>
      </c>
      <c r="T182" s="63">
        <v>0</v>
      </c>
      <c r="U182" s="63">
        <v>0</v>
      </c>
      <c r="V182" s="63">
        <v>0</v>
      </c>
      <c r="W182" s="63">
        <v>0</v>
      </c>
      <c r="X182" s="63">
        <v>0</v>
      </c>
      <c r="Y182" s="63">
        <v>0</v>
      </c>
      <c r="Z182" s="63">
        <v>0</v>
      </c>
      <c r="AA182" s="63">
        <v>0</v>
      </c>
      <c r="AB182" s="63">
        <v>0</v>
      </c>
      <c r="AC182" s="63">
        <v>0</v>
      </c>
      <c r="AD182" s="63">
        <v>0</v>
      </c>
      <c r="AE182" s="63">
        <v>0</v>
      </c>
      <c r="AF182" s="63">
        <v>0</v>
      </c>
      <c r="AG182" s="63">
        <v>0</v>
      </c>
      <c r="AH182" s="63">
        <v>0</v>
      </c>
      <c r="AI182" s="63">
        <v>0</v>
      </c>
      <c r="AJ182" s="63">
        <v>0</v>
      </c>
      <c r="AK182" s="63">
        <v>0</v>
      </c>
    </row>
    <row r="183" spans="1:37" ht="15.75" customHeight="1">
      <c r="A183" s="68">
        <v>9130</v>
      </c>
      <c r="B183" s="72"/>
      <c r="C183" s="63">
        <v>0</v>
      </c>
      <c r="D183" s="63">
        <v>0</v>
      </c>
      <c r="E183" s="63">
        <v>0</v>
      </c>
      <c r="F183" s="63">
        <v>0</v>
      </c>
      <c r="G183" s="63">
        <v>0</v>
      </c>
      <c r="H183" s="63">
        <v>0</v>
      </c>
      <c r="I183" s="63">
        <v>0</v>
      </c>
      <c r="J183" s="63">
        <v>0</v>
      </c>
      <c r="K183" s="63">
        <v>0</v>
      </c>
      <c r="L183" s="63">
        <v>0</v>
      </c>
      <c r="M183" s="63">
        <v>0</v>
      </c>
      <c r="N183" s="63">
        <v>0</v>
      </c>
      <c r="O183" s="63">
        <v>0</v>
      </c>
      <c r="P183" s="63">
        <v>0</v>
      </c>
      <c r="Q183" s="63">
        <v>0</v>
      </c>
      <c r="R183" s="63">
        <v>0</v>
      </c>
      <c r="S183" s="63">
        <v>0</v>
      </c>
      <c r="T183" s="63">
        <v>0</v>
      </c>
      <c r="U183" s="63">
        <v>0</v>
      </c>
      <c r="V183" s="63">
        <v>0</v>
      </c>
      <c r="W183" s="63">
        <v>0</v>
      </c>
      <c r="X183" s="63">
        <v>0</v>
      </c>
      <c r="Y183" s="63">
        <v>0</v>
      </c>
      <c r="Z183" s="63">
        <v>0</v>
      </c>
      <c r="AA183" s="63">
        <v>0</v>
      </c>
      <c r="AB183" s="63">
        <v>0</v>
      </c>
      <c r="AC183" s="63">
        <v>0</v>
      </c>
      <c r="AD183" s="63">
        <v>0</v>
      </c>
      <c r="AE183" s="63">
        <v>0</v>
      </c>
      <c r="AF183" s="63">
        <v>0</v>
      </c>
      <c r="AG183" s="63">
        <v>0</v>
      </c>
      <c r="AH183" s="63">
        <v>0</v>
      </c>
      <c r="AI183" s="63">
        <v>0</v>
      </c>
      <c r="AJ183" s="63">
        <v>0</v>
      </c>
      <c r="AK183" s="63">
        <v>0</v>
      </c>
    </row>
    <row r="184" spans="1:37" ht="15.75" customHeight="1">
      <c r="A184" s="68">
        <v>9170</v>
      </c>
      <c r="B184" s="72"/>
      <c r="C184" s="63">
        <v>0</v>
      </c>
      <c r="D184" s="63">
        <v>0</v>
      </c>
      <c r="E184" s="63">
        <v>0</v>
      </c>
      <c r="F184" s="63">
        <v>0</v>
      </c>
      <c r="G184" s="63">
        <v>0</v>
      </c>
      <c r="H184" s="63">
        <v>0</v>
      </c>
      <c r="I184" s="63">
        <v>0</v>
      </c>
      <c r="J184" s="63">
        <v>0</v>
      </c>
      <c r="K184" s="63">
        <v>0</v>
      </c>
      <c r="L184" s="63">
        <v>0</v>
      </c>
      <c r="M184" s="63">
        <v>0</v>
      </c>
      <c r="N184" s="63">
        <v>0</v>
      </c>
      <c r="O184" s="63">
        <v>0</v>
      </c>
      <c r="P184" s="63">
        <v>0</v>
      </c>
      <c r="Q184" s="63">
        <v>0</v>
      </c>
      <c r="R184" s="63">
        <v>0</v>
      </c>
      <c r="S184" s="63">
        <v>0</v>
      </c>
      <c r="T184" s="63">
        <v>0</v>
      </c>
      <c r="U184" s="63">
        <v>0</v>
      </c>
      <c r="V184" s="63">
        <v>0</v>
      </c>
      <c r="W184" s="63">
        <v>0</v>
      </c>
      <c r="X184" s="63">
        <v>0</v>
      </c>
      <c r="Y184" s="63">
        <v>0</v>
      </c>
      <c r="Z184" s="63">
        <v>0</v>
      </c>
      <c r="AA184" s="63">
        <v>0</v>
      </c>
      <c r="AB184" s="63">
        <v>0</v>
      </c>
      <c r="AC184" s="63">
        <v>0</v>
      </c>
      <c r="AD184" s="63">
        <v>0</v>
      </c>
      <c r="AE184" s="63">
        <v>0</v>
      </c>
      <c r="AF184" s="63">
        <v>0</v>
      </c>
      <c r="AG184" s="63">
        <v>0</v>
      </c>
      <c r="AH184" s="63">
        <v>0</v>
      </c>
      <c r="AI184" s="63">
        <v>0</v>
      </c>
      <c r="AJ184" s="63">
        <v>0</v>
      </c>
      <c r="AK184" s="63">
        <v>0</v>
      </c>
    </row>
    <row r="185" spans="1:37" ht="15.75" customHeight="1">
      <c r="A185" s="68">
        <v>9175</v>
      </c>
      <c r="B185" s="72"/>
      <c r="C185" s="63">
        <v>0</v>
      </c>
      <c r="D185" s="63">
        <v>0</v>
      </c>
      <c r="E185" s="63">
        <v>0</v>
      </c>
      <c r="F185" s="63">
        <v>0</v>
      </c>
      <c r="G185" s="63">
        <v>0</v>
      </c>
      <c r="H185" s="63">
        <v>0</v>
      </c>
      <c r="I185" s="63">
        <v>0</v>
      </c>
      <c r="J185" s="63">
        <v>0</v>
      </c>
      <c r="K185" s="63">
        <v>0</v>
      </c>
      <c r="L185" s="63">
        <v>0</v>
      </c>
      <c r="M185" s="63">
        <v>0</v>
      </c>
      <c r="N185" s="63">
        <v>0</v>
      </c>
      <c r="O185" s="63">
        <v>0</v>
      </c>
      <c r="P185" s="63">
        <v>0</v>
      </c>
      <c r="Q185" s="63">
        <v>0</v>
      </c>
      <c r="R185" s="63">
        <v>0</v>
      </c>
      <c r="S185" s="63">
        <v>0</v>
      </c>
      <c r="T185" s="63">
        <v>0</v>
      </c>
      <c r="U185" s="63">
        <v>0</v>
      </c>
      <c r="V185" s="63">
        <v>0</v>
      </c>
      <c r="W185" s="63">
        <v>0</v>
      </c>
      <c r="X185" s="63">
        <v>0</v>
      </c>
      <c r="Y185" s="63">
        <v>0</v>
      </c>
      <c r="Z185" s="63">
        <v>0</v>
      </c>
      <c r="AA185" s="63">
        <v>0</v>
      </c>
      <c r="AB185" s="63">
        <v>0</v>
      </c>
      <c r="AC185" s="63">
        <v>0</v>
      </c>
      <c r="AD185" s="63">
        <v>0</v>
      </c>
      <c r="AE185" s="63">
        <v>0</v>
      </c>
      <c r="AF185" s="63">
        <v>0</v>
      </c>
      <c r="AG185" s="63">
        <v>0</v>
      </c>
      <c r="AH185" s="63">
        <v>0</v>
      </c>
      <c r="AI185" s="63">
        <v>0</v>
      </c>
      <c r="AJ185" s="63">
        <v>0</v>
      </c>
      <c r="AK185" s="63">
        <v>0</v>
      </c>
    </row>
    <row r="186" spans="1:37" ht="15.75" customHeight="1">
      <c r="A186" s="72" t="s">
        <v>207</v>
      </c>
      <c r="B186" s="72"/>
      <c r="C186" s="63">
        <v>9850683.3799999338</v>
      </c>
      <c r="D186" s="63">
        <v>148770.93000000011</v>
      </c>
      <c r="E186" s="63">
        <v>43765.69</v>
      </c>
      <c r="F186" s="63">
        <v>25890.729999999996</v>
      </c>
      <c r="G186" s="63">
        <v>3794.32</v>
      </c>
      <c r="H186" s="63">
        <v>24103.709999999995</v>
      </c>
      <c r="I186" s="63">
        <v>11742623.079999998</v>
      </c>
      <c r="J186" s="63">
        <v>2032426.3899999205</v>
      </c>
      <c r="K186" s="63">
        <v>12382230.729999898</v>
      </c>
      <c r="L186" s="63">
        <v>11941.23</v>
      </c>
      <c r="M186" s="63">
        <v>394250.20999999961</v>
      </c>
      <c r="N186" s="63">
        <v>12968900.359999897</v>
      </c>
      <c r="O186" s="63">
        <v>29465.890000000003</v>
      </c>
      <c r="P186" s="63">
        <v>54411.560000000019</v>
      </c>
      <c r="Q186" s="63">
        <v>24091.439999999995</v>
      </c>
      <c r="R186" s="63">
        <v>13439041.689999908</v>
      </c>
      <c r="S186" s="63">
        <v>13413448.209999913</v>
      </c>
      <c r="T186" s="63">
        <v>13182238.979999926</v>
      </c>
      <c r="U186" s="63">
        <v>386048.5</v>
      </c>
      <c r="V186" s="63">
        <v>42198.160000000025</v>
      </c>
      <c r="W186" s="63">
        <v>13563421.779999929</v>
      </c>
      <c r="X186" s="63">
        <v>488.59</v>
      </c>
      <c r="Y186" s="63">
        <v>1805.19</v>
      </c>
      <c r="Z186" s="63">
        <v>13365038.849999938</v>
      </c>
      <c r="AA186" s="63">
        <v>10602.899999999998</v>
      </c>
      <c r="AB186" s="63">
        <v>1183.48</v>
      </c>
      <c r="AC186" s="63">
        <v>10688786.030000005</v>
      </c>
      <c r="AD186" s="63">
        <v>2392365.7599999127</v>
      </c>
      <c r="AE186" s="63">
        <v>15006.329999999994</v>
      </c>
      <c r="AF186" s="63">
        <v>166415.16</v>
      </c>
      <c r="AG186" s="63">
        <v>145207.09999999928</v>
      </c>
      <c r="AH186" s="63">
        <v>230171.83999999927</v>
      </c>
      <c r="AI186" s="63">
        <v>30992.930000000011</v>
      </c>
      <c r="AJ186" s="63">
        <v>-148058.33000001591</v>
      </c>
      <c r="AK186" s="63">
        <v>130663752.79999912</v>
      </c>
    </row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7"/>
  <sheetViews>
    <sheetView workbookViewId="0"/>
  </sheetViews>
  <sheetFormatPr defaultColWidth="11.25" defaultRowHeight="15" customHeight="1"/>
  <cols>
    <col min="1" max="1" width="21.08203125" customWidth="1"/>
    <col min="2" max="2" width="15.4140625" customWidth="1"/>
    <col min="3" max="4" width="14.33203125" customWidth="1"/>
    <col min="5" max="5" width="11.08203125" customWidth="1"/>
    <col min="6" max="26" width="10.6640625" customWidth="1"/>
  </cols>
  <sheetData>
    <row r="1" spans="1:4" ht="15.75" customHeight="1">
      <c r="A1" s="57" t="s">
        <v>408</v>
      </c>
      <c r="B1" s="57" t="s">
        <v>409</v>
      </c>
      <c r="C1" s="59"/>
      <c r="D1" s="59"/>
    </row>
    <row r="2" spans="1:4" ht="15.75" customHeight="1">
      <c r="B2" s="59"/>
      <c r="C2" s="59"/>
      <c r="D2" s="59"/>
    </row>
    <row r="3" spans="1:4" ht="15.75" customHeight="1">
      <c r="A3" s="57" t="s">
        <v>211</v>
      </c>
      <c r="B3" s="57" t="s">
        <v>212</v>
      </c>
    </row>
    <row r="4" spans="1:4" ht="15.75" customHeight="1">
      <c r="A4" s="57" t="s">
        <v>213</v>
      </c>
      <c r="B4" s="57" t="s">
        <v>214</v>
      </c>
      <c r="C4" s="57" t="s">
        <v>215</v>
      </c>
      <c r="D4" s="57" t="s">
        <v>216</v>
      </c>
    </row>
    <row r="5" spans="1:4" ht="15.75" customHeight="1">
      <c r="A5" s="57">
        <v>115</v>
      </c>
      <c r="C5" s="57">
        <v>77168.520000000019</v>
      </c>
      <c r="D5" s="57">
        <v>77168.520000000019</v>
      </c>
    </row>
    <row r="6" spans="1:4" ht="15.75" customHeight="1">
      <c r="A6" s="57">
        <v>2803</v>
      </c>
      <c r="C6" s="57">
        <v>354672.18000000005</v>
      </c>
      <c r="D6" s="57">
        <v>354672.18000000005</v>
      </c>
    </row>
    <row r="7" spans="1:4" ht="15.75" customHeight="1">
      <c r="A7" s="57">
        <v>4308</v>
      </c>
      <c r="C7" s="57">
        <v>244637.78999999826</v>
      </c>
      <c r="D7" s="57">
        <v>244637.78999999826</v>
      </c>
    </row>
    <row r="8" spans="1:4" ht="15.75" customHeight="1">
      <c r="A8" s="57">
        <v>4779</v>
      </c>
      <c r="C8" s="57">
        <v>111106.70000000043</v>
      </c>
      <c r="D8" s="57">
        <v>111106.70000000043</v>
      </c>
    </row>
    <row r="9" spans="1:4" ht="15.75" customHeight="1">
      <c r="A9" s="57">
        <v>4822</v>
      </c>
      <c r="C9" s="57">
        <v>46695.110000000008</v>
      </c>
      <c r="D9" s="57">
        <v>46695.110000000008</v>
      </c>
    </row>
    <row r="10" spans="1:4" ht="15.75" customHeight="1">
      <c r="A10" s="57">
        <v>4835</v>
      </c>
      <c r="C10" s="57">
        <v>28247.520000000008</v>
      </c>
      <c r="D10" s="57">
        <v>28247.520000000008</v>
      </c>
    </row>
    <row r="11" spans="1:4" ht="15.75" customHeight="1">
      <c r="A11" s="57">
        <v>5413</v>
      </c>
      <c r="C11" s="57">
        <v>217683.44999999829</v>
      </c>
      <c r="D11" s="57">
        <v>217683.44999999829</v>
      </c>
    </row>
    <row r="12" spans="1:4" ht="15.75" customHeight="1">
      <c r="A12" s="57">
        <v>5431</v>
      </c>
      <c r="C12" s="57">
        <v>226064.29999999906</v>
      </c>
      <c r="D12" s="57">
        <v>226064.29999999906</v>
      </c>
    </row>
    <row r="13" spans="1:4" ht="15.75" customHeight="1">
      <c r="A13" s="57">
        <v>5546</v>
      </c>
      <c r="C13" s="57">
        <v>11035.640000000003</v>
      </c>
      <c r="D13" s="57">
        <v>11035.640000000003</v>
      </c>
    </row>
    <row r="14" spans="1:4" ht="15.75" customHeight="1">
      <c r="A14" s="57">
        <v>5949</v>
      </c>
      <c r="C14" s="57">
        <v>39507.670000000013</v>
      </c>
      <c r="D14" s="57">
        <v>39507.670000000013</v>
      </c>
    </row>
    <row r="15" spans="1:4" ht="15.75" customHeight="1">
      <c r="A15" s="57">
        <v>6007</v>
      </c>
      <c r="C15" s="57">
        <v>360665.52999999688</v>
      </c>
      <c r="D15" s="57">
        <v>360665.52999999688</v>
      </c>
    </row>
    <row r="16" spans="1:4" ht="15.75" customHeight="1">
      <c r="A16" s="57">
        <v>6356</v>
      </c>
      <c r="C16" s="57">
        <v>237976.229999998</v>
      </c>
      <c r="D16" s="57">
        <v>237976.229999998</v>
      </c>
    </row>
    <row r="17" spans="1:4" ht="15.75" customHeight="1">
      <c r="A17" s="57">
        <v>6565</v>
      </c>
      <c r="C17" s="57">
        <v>184154.69000000102</v>
      </c>
      <c r="D17" s="57">
        <v>184154.69000000102</v>
      </c>
    </row>
    <row r="18" spans="1:4" ht="15.75" customHeight="1">
      <c r="A18" s="57">
        <v>8025</v>
      </c>
      <c r="C18" s="57">
        <v>115962.91000000029</v>
      </c>
      <c r="D18" s="57">
        <v>115962.91000000029</v>
      </c>
    </row>
    <row r="19" spans="1:4" ht="15.75" customHeight="1">
      <c r="A19" s="57">
        <v>8026</v>
      </c>
      <c r="C19" s="57">
        <v>206626.30999999968</v>
      </c>
      <c r="D19" s="57">
        <v>206626.30999999968</v>
      </c>
    </row>
    <row r="20" spans="1:4" ht="15.75" customHeight="1">
      <c r="A20" s="57">
        <v>8397</v>
      </c>
      <c r="C20" s="57">
        <v>33483.100000000013</v>
      </c>
      <c r="D20" s="57">
        <v>33483.100000000013</v>
      </c>
    </row>
    <row r="21" spans="1:4" ht="15.75" customHeight="1">
      <c r="A21" s="57">
        <v>9650</v>
      </c>
      <c r="C21" s="57">
        <v>358433.39000000211</v>
      </c>
      <c r="D21" s="57">
        <v>358433.39000000211</v>
      </c>
    </row>
    <row r="22" spans="1:4" ht="15.75" customHeight="1">
      <c r="A22" s="57">
        <v>9792</v>
      </c>
      <c r="C22" s="57">
        <v>452198.85000000527</v>
      </c>
      <c r="D22" s="57">
        <v>452198.85000000527</v>
      </c>
    </row>
    <row r="23" spans="1:4" ht="15.75" customHeight="1">
      <c r="A23" s="57">
        <v>9816</v>
      </c>
      <c r="C23" s="57">
        <v>80427.099999999962</v>
      </c>
      <c r="D23" s="57">
        <v>80427.099999999962</v>
      </c>
    </row>
    <row r="24" spans="1:4" ht="15.75" customHeight="1">
      <c r="A24" s="57">
        <v>9886</v>
      </c>
      <c r="C24" s="57">
        <v>38060.159999999996</v>
      </c>
      <c r="D24" s="57">
        <v>38060.159999999996</v>
      </c>
    </row>
    <row r="25" spans="1:4" ht="15.75" customHeight="1">
      <c r="A25" s="57">
        <v>9890</v>
      </c>
      <c r="C25" s="57">
        <v>70693.799999999945</v>
      </c>
      <c r="D25" s="57">
        <v>70693.799999999945</v>
      </c>
    </row>
    <row r="26" spans="1:4" ht="15.75" customHeight="1">
      <c r="A26" s="57">
        <v>10270</v>
      </c>
      <c r="C26" s="57">
        <v>350869.92999999825</v>
      </c>
      <c r="D26" s="57">
        <v>350869.92999999825</v>
      </c>
    </row>
    <row r="27" spans="1:4" ht="15.75" customHeight="1">
      <c r="A27" s="57">
        <v>10699</v>
      </c>
      <c r="C27" s="57">
        <v>12115.200000000003</v>
      </c>
      <c r="D27" s="57">
        <v>12115.200000000003</v>
      </c>
    </row>
    <row r="28" spans="1:4" ht="15.75" customHeight="1">
      <c r="A28" s="57">
        <v>10840</v>
      </c>
      <c r="C28" s="57">
        <v>701429.14000000164</v>
      </c>
      <c r="D28" s="57">
        <v>701429.14000000164</v>
      </c>
    </row>
    <row r="29" spans="1:4" ht="15.75" customHeight="1">
      <c r="A29" s="57">
        <v>10841</v>
      </c>
      <c r="C29" s="57">
        <v>211391.04000000106</v>
      </c>
      <c r="D29" s="57">
        <v>211391.04000000106</v>
      </c>
    </row>
    <row r="30" spans="1:4" ht="15.75" customHeight="1">
      <c r="A30" s="57">
        <v>10842</v>
      </c>
      <c r="C30" s="57">
        <v>915529.62000001443</v>
      </c>
      <c r="D30" s="57">
        <v>915529.62000001443</v>
      </c>
    </row>
    <row r="31" spans="1:4" ht="15.75" customHeight="1">
      <c r="A31" s="57">
        <v>11040</v>
      </c>
      <c r="C31" s="57">
        <v>264392.58000000188</v>
      </c>
      <c r="D31" s="57">
        <v>264392.58000000188</v>
      </c>
    </row>
    <row r="32" spans="1:4" ht="15.75" customHeight="1">
      <c r="A32" s="57">
        <v>11269</v>
      </c>
      <c r="C32" s="57">
        <v>197367.44000000085</v>
      </c>
      <c r="D32" s="57">
        <v>197367.44000000085</v>
      </c>
    </row>
    <row r="33" spans="1:4" ht="15.75" customHeight="1">
      <c r="A33" s="57">
        <v>11918</v>
      </c>
      <c r="C33" s="57">
        <v>206950.03999999902</v>
      </c>
      <c r="D33" s="57">
        <v>206950.03999999902</v>
      </c>
    </row>
    <row r="34" spans="1:4" ht="15.75" customHeight="1">
      <c r="A34" s="57">
        <v>11923</v>
      </c>
      <c r="C34" s="57">
        <v>245458.17000000121</v>
      </c>
      <c r="D34" s="57">
        <v>245458.17000000121</v>
      </c>
    </row>
    <row r="35" spans="1:4" ht="15.75" customHeight="1">
      <c r="A35" s="57">
        <v>13239</v>
      </c>
      <c r="C35" s="57">
        <v>87052.650000000023</v>
      </c>
      <c r="D35" s="57">
        <v>87052.650000000023</v>
      </c>
    </row>
    <row r="36" spans="1:4" ht="15.75" customHeight="1">
      <c r="A36" s="57">
        <v>13243</v>
      </c>
      <c r="C36" s="57">
        <v>159960.78999999995</v>
      </c>
      <c r="D36" s="57">
        <v>159960.78999999995</v>
      </c>
    </row>
    <row r="37" spans="1:4" ht="15.75" customHeight="1">
      <c r="A37" s="57">
        <v>13244</v>
      </c>
      <c r="C37" s="57">
        <v>210966.2799999995</v>
      </c>
      <c r="D37" s="57">
        <v>210966.2799999995</v>
      </c>
    </row>
    <row r="38" spans="1:4" ht="15.75" customHeight="1">
      <c r="A38" s="57">
        <v>13772</v>
      </c>
      <c r="C38" s="57">
        <v>57827</v>
      </c>
      <c r="D38" s="57">
        <v>57827</v>
      </c>
    </row>
    <row r="39" spans="1:4" ht="15.75" customHeight="1">
      <c r="A39" s="57">
        <v>14807</v>
      </c>
      <c r="C39" s="57">
        <v>226635.65999999992</v>
      </c>
      <c r="D39" s="57">
        <v>226635.65999999992</v>
      </c>
    </row>
    <row r="40" spans="1:4" ht="15.75" customHeight="1">
      <c r="A40" s="57">
        <v>15818</v>
      </c>
      <c r="C40" s="57">
        <v>165137.29999999894</v>
      </c>
      <c r="D40" s="57">
        <v>165137.29999999894</v>
      </c>
    </row>
    <row r="41" spans="1:4" ht="15.75" customHeight="1">
      <c r="A41" s="57">
        <v>16668</v>
      </c>
      <c r="C41" s="57">
        <v>22496.800000000003</v>
      </c>
      <c r="D41" s="57">
        <v>22496.800000000003</v>
      </c>
    </row>
    <row r="42" spans="1:4" ht="15.75" customHeight="1">
      <c r="A42" s="57">
        <v>16676</v>
      </c>
      <c r="C42" s="57">
        <v>92012.289999999746</v>
      </c>
      <c r="D42" s="57">
        <v>92012.289999999746</v>
      </c>
    </row>
    <row r="43" spans="1:4" ht="15.75" customHeight="1">
      <c r="A43" s="57">
        <v>16683</v>
      </c>
      <c r="C43" s="57">
        <v>179518.80000000002</v>
      </c>
      <c r="D43" s="57">
        <v>179518.80000000002</v>
      </c>
    </row>
    <row r="44" spans="1:4" ht="15.75" customHeight="1">
      <c r="A44" s="57">
        <v>18028</v>
      </c>
      <c r="C44" s="57">
        <v>313618.10000000027</v>
      </c>
      <c r="D44" s="57">
        <v>313618.10000000027</v>
      </c>
    </row>
    <row r="45" spans="1:4" ht="15.75" customHeight="1">
      <c r="A45" s="57">
        <v>18720</v>
      </c>
      <c r="C45" s="57">
        <v>183742.50000000017</v>
      </c>
      <c r="D45" s="57">
        <v>183742.50000000017</v>
      </c>
    </row>
    <row r="46" spans="1:4" ht="15.75" customHeight="1">
      <c r="A46" s="57">
        <v>18848</v>
      </c>
      <c r="C46" s="57">
        <v>249037.56999999814</v>
      </c>
      <c r="D46" s="57">
        <v>249037.56999999814</v>
      </c>
    </row>
    <row r="47" spans="1:4" ht="15.75" customHeight="1">
      <c r="A47" s="57">
        <v>18852</v>
      </c>
      <c r="C47" s="57">
        <v>174098.44000000076</v>
      </c>
      <c r="D47" s="57">
        <v>174098.44000000076</v>
      </c>
    </row>
    <row r="48" spans="1:4" ht="15.75" customHeight="1">
      <c r="A48" s="57">
        <v>19162</v>
      </c>
      <c r="C48" s="57">
        <v>128972.05000000048</v>
      </c>
      <c r="D48" s="57">
        <v>128972.05000000048</v>
      </c>
    </row>
    <row r="49" spans="1:4" ht="15.75" customHeight="1">
      <c r="A49" s="57">
        <v>19359</v>
      </c>
      <c r="C49" s="57">
        <v>219331.52999999872</v>
      </c>
      <c r="D49" s="57">
        <v>219331.52999999872</v>
      </c>
    </row>
    <row r="50" spans="1:4" ht="15.75" customHeight="1">
      <c r="A50" s="57">
        <v>19440</v>
      </c>
      <c r="C50" s="57">
        <v>823050.57000001031</v>
      </c>
      <c r="D50" s="57">
        <v>823050.57000001031</v>
      </c>
    </row>
    <row r="51" spans="1:4" ht="15.75" customHeight="1">
      <c r="A51" s="57">
        <v>19462</v>
      </c>
      <c r="C51" s="57">
        <v>127165.37000000048</v>
      </c>
      <c r="D51" s="57">
        <v>127165.37000000048</v>
      </c>
    </row>
    <row r="52" spans="1:4" ht="15.75" customHeight="1">
      <c r="A52" s="57">
        <v>19469</v>
      </c>
      <c r="C52" s="57">
        <v>242125.27999999834</v>
      </c>
      <c r="D52" s="57">
        <v>242125.27999999834</v>
      </c>
    </row>
    <row r="53" spans="1:4" ht="15.75" customHeight="1">
      <c r="A53" s="57">
        <v>19749</v>
      </c>
      <c r="C53" s="57">
        <v>171152.37999999966</v>
      </c>
      <c r="D53" s="57">
        <v>171152.37999999966</v>
      </c>
    </row>
    <row r="54" spans="1:4" ht="15.75" customHeight="1">
      <c r="A54" s="57">
        <v>20222</v>
      </c>
      <c r="C54" s="57">
        <v>82003.740000000107</v>
      </c>
      <c r="D54" s="57">
        <v>82003.740000000107</v>
      </c>
    </row>
    <row r="55" spans="1:4" ht="15.75" customHeight="1">
      <c r="A55" s="57">
        <v>20343</v>
      </c>
      <c r="C55" s="57">
        <v>103991.03000000029</v>
      </c>
      <c r="D55" s="57">
        <v>103991.03000000029</v>
      </c>
    </row>
    <row r="56" spans="1:4" ht="15.75" customHeight="1">
      <c r="A56" s="57">
        <v>20657</v>
      </c>
      <c r="C56" s="57">
        <v>160002.37999999957</v>
      </c>
      <c r="D56" s="57">
        <v>160002.37999999957</v>
      </c>
    </row>
    <row r="57" spans="1:4" ht="15.75" customHeight="1">
      <c r="A57" s="57">
        <v>21137</v>
      </c>
      <c r="C57" s="57">
        <v>213506.22999999829</v>
      </c>
      <c r="D57" s="57">
        <v>213506.22999999829</v>
      </c>
    </row>
    <row r="58" spans="1:4" ht="15.75" customHeight="1">
      <c r="A58" s="57">
        <v>21616</v>
      </c>
      <c r="C58" s="57">
        <v>199396.20000000036</v>
      </c>
      <c r="D58" s="57">
        <v>199396.20000000036</v>
      </c>
    </row>
    <row r="59" spans="1:4" ht="15.75" customHeight="1">
      <c r="A59" s="57">
        <v>22934</v>
      </c>
      <c r="C59" s="57">
        <v>85840.580000000133</v>
      </c>
      <c r="D59" s="57">
        <v>85840.580000000133</v>
      </c>
    </row>
    <row r="60" spans="1:4" ht="15.75" customHeight="1">
      <c r="A60" s="57">
        <v>23034</v>
      </c>
      <c r="C60" s="57">
        <v>108514.40000000037</v>
      </c>
      <c r="D60" s="57">
        <v>108514.40000000037</v>
      </c>
    </row>
    <row r="61" spans="1:4" ht="15.75" customHeight="1">
      <c r="A61" s="57">
        <v>23035</v>
      </c>
      <c r="C61" s="57">
        <v>83778.150000000111</v>
      </c>
      <c r="D61" s="57">
        <v>83778.150000000111</v>
      </c>
    </row>
    <row r="62" spans="1:4" ht="15.75" customHeight="1">
      <c r="A62" s="57">
        <v>23036</v>
      </c>
      <c r="C62" s="57">
        <v>95494.120000000199</v>
      </c>
      <c r="D62" s="57">
        <v>95494.120000000199</v>
      </c>
    </row>
    <row r="63" spans="1:4" ht="15.75" customHeight="1">
      <c r="A63" s="57">
        <v>26432</v>
      </c>
      <c r="C63" s="57">
        <v>226493.79000000062</v>
      </c>
      <c r="D63" s="57">
        <v>226493.79000000062</v>
      </c>
    </row>
    <row r="64" spans="1:4" ht="15.75" customHeight="1">
      <c r="A64" s="57">
        <v>26446</v>
      </c>
      <c r="C64" s="57">
        <v>159574.7399999997</v>
      </c>
      <c r="D64" s="57">
        <v>159574.7399999997</v>
      </c>
    </row>
    <row r="65" spans="1:4" ht="15.75" customHeight="1">
      <c r="A65" s="57">
        <v>27989</v>
      </c>
      <c r="C65" s="57">
        <v>25204.580000000013</v>
      </c>
      <c r="D65" s="57">
        <v>25204.580000000013</v>
      </c>
    </row>
    <row r="66" spans="1:4" ht="15.75" customHeight="1">
      <c r="A66" s="57">
        <v>28470</v>
      </c>
      <c r="C66" s="57">
        <v>259353.15999999939</v>
      </c>
      <c r="D66" s="57">
        <v>259353.15999999939</v>
      </c>
    </row>
    <row r="67" spans="1:4" ht="15.75" customHeight="1">
      <c r="A67" s="57">
        <v>30122</v>
      </c>
      <c r="C67" s="57">
        <v>296428.1900000007</v>
      </c>
      <c r="D67" s="57">
        <v>296428.1900000007</v>
      </c>
    </row>
    <row r="68" spans="1:4" ht="15.75" customHeight="1">
      <c r="A68" s="57">
        <v>31426</v>
      </c>
      <c r="C68" s="57">
        <v>178952.31000000046</v>
      </c>
      <c r="D68" s="57">
        <v>178952.31000000046</v>
      </c>
    </row>
    <row r="69" spans="1:4" ht="15.75" customHeight="1">
      <c r="A69" s="57">
        <v>31428</v>
      </c>
      <c r="C69" s="57">
        <v>181455.45000000065</v>
      </c>
      <c r="D69" s="57">
        <v>181455.45000000065</v>
      </c>
    </row>
    <row r="70" spans="1:4" ht="15.75" customHeight="1">
      <c r="A70" s="57">
        <v>31429</v>
      </c>
      <c r="C70" s="57">
        <v>209891.05000000109</v>
      </c>
      <c r="D70" s="57">
        <v>209891.05000000109</v>
      </c>
    </row>
    <row r="71" spans="1:4" ht="15.75" customHeight="1">
      <c r="A71" s="57">
        <v>31430</v>
      </c>
      <c r="C71" s="57">
        <v>187440.27000000075</v>
      </c>
      <c r="D71" s="57">
        <v>187440.27000000075</v>
      </c>
    </row>
    <row r="72" spans="1:4" ht="15.75" customHeight="1">
      <c r="A72" s="57">
        <v>31769</v>
      </c>
      <c r="C72" s="57">
        <v>61074.820000000102</v>
      </c>
      <c r="D72" s="57">
        <v>61074.820000000102</v>
      </c>
    </row>
    <row r="73" spans="1:4" ht="15.75" customHeight="1">
      <c r="A73" s="57">
        <v>31777</v>
      </c>
      <c r="C73" s="57">
        <v>118186.77000000024</v>
      </c>
      <c r="D73" s="57">
        <v>118186.77000000024</v>
      </c>
    </row>
    <row r="74" spans="1:4" ht="15.75" customHeight="1">
      <c r="A74" s="57">
        <v>31779</v>
      </c>
      <c r="C74" s="57">
        <v>187420.44000000041</v>
      </c>
      <c r="D74" s="57">
        <v>187420.44000000041</v>
      </c>
    </row>
    <row r="75" spans="1:4" ht="15.75" customHeight="1">
      <c r="A75" s="57">
        <v>31787</v>
      </c>
      <c r="C75" s="57">
        <v>228974.99999999889</v>
      </c>
      <c r="D75" s="57">
        <v>228974.99999999889</v>
      </c>
    </row>
    <row r="76" spans="1:4" ht="15.75" customHeight="1">
      <c r="A76" s="57">
        <v>31790</v>
      </c>
      <c r="C76" s="57">
        <v>182058.91000000038</v>
      </c>
      <c r="D76" s="57">
        <v>182058.91000000038</v>
      </c>
    </row>
    <row r="77" spans="1:4" ht="15.75" customHeight="1">
      <c r="A77" s="57">
        <v>31791</v>
      </c>
      <c r="C77" s="57">
        <v>139632.89000000028</v>
      </c>
      <c r="D77" s="57">
        <v>139632.89000000028</v>
      </c>
    </row>
    <row r="78" spans="1:4" ht="15.75" customHeight="1">
      <c r="A78" s="57">
        <v>32064</v>
      </c>
      <c r="C78" s="57">
        <v>139866.00000000029</v>
      </c>
      <c r="D78" s="57">
        <v>139866.00000000029</v>
      </c>
    </row>
    <row r="79" spans="1:4" ht="15.75" customHeight="1">
      <c r="A79" s="57">
        <v>32401</v>
      </c>
      <c r="C79" s="57">
        <v>106125.69999999965</v>
      </c>
      <c r="D79" s="57">
        <v>106125.69999999965</v>
      </c>
    </row>
    <row r="80" spans="1:4" ht="15.75" customHeight="1">
      <c r="A80" s="57">
        <v>32403</v>
      </c>
      <c r="C80" s="57">
        <v>147053.09999999913</v>
      </c>
      <c r="D80" s="57">
        <v>147053.09999999913</v>
      </c>
    </row>
    <row r="81" spans="1:4" ht="15.75" customHeight="1">
      <c r="A81" s="57">
        <v>32404</v>
      </c>
      <c r="C81" s="57">
        <v>97083.599999999758</v>
      </c>
      <c r="D81" s="57">
        <v>97083.599999999758</v>
      </c>
    </row>
    <row r="82" spans="1:4" ht="15.75" customHeight="1">
      <c r="A82" s="57">
        <v>33214</v>
      </c>
      <c r="C82" s="57">
        <v>229831.83999999927</v>
      </c>
      <c r="D82" s="57">
        <v>229831.83999999927</v>
      </c>
    </row>
    <row r="83" spans="1:4" ht="15.75" customHeight="1">
      <c r="A83" s="57">
        <v>33228</v>
      </c>
      <c r="C83" s="57">
        <v>294245.97000000102</v>
      </c>
      <c r="D83" s="57">
        <v>294245.97000000102</v>
      </c>
    </row>
    <row r="84" spans="1:4" ht="15.75" customHeight="1">
      <c r="A84" s="57">
        <v>34178</v>
      </c>
      <c r="C84" s="57">
        <v>103967.33000000031</v>
      </c>
      <c r="D84" s="57">
        <v>103967.33000000031</v>
      </c>
    </row>
    <row r="85" spans="1:4" ht="15.75" customHeight="1">
      <c r="A85" s="57">
        <v>36383</v>
      </c>
      <c r="C85" s="57">
        <v>169719.77999999947</v>
      </c>
      <c r="D85" s="57">
        <v>169719.77999999947</v>
      </c>
    </row>
    <row r="86" spans="1:4" ht="15.75" customHeight="1">
      <c r="A86" s="57">
        <v>36393</v>
      </c>
      <c r="C86" s="57">
        <v>145622.87000000029</v>
      </c>
      <c r="D86" s="57">
        <v>145622.87000000029</v>
      </c>
    </row>
    <row r="87" spans="1:4" ht="15.75" customHeight="1">
      <c r="A87" s="57">
        <v>36883</v>
      </c>
      <c r="C87" s="57">
        <v>287049.38999999774</v>
      </c>
      <c r="D87" s="57">
        <v>287049.38999999774</v>
      </c>
    </row>
    <row r="88" spans="1:4" ht="15.75" customHeight="1">
      <c r="A88" s="57">
        <v>37459</v>
      </c>
      <c r="C88" s="57">
        <v>214380.95999999938</v>
      </c>
      <c r="D88" s="57">
        <v>214380.95999999938</v>
      </c>
    </row>
    <row r="89" spans="1:4" ht="15.75" customHeight="1">
      <c r="A89" s="57">
        <v>38396</v>
      </c>
      <c r="C89" s="57">
        <v>81138.230000000069</v>
      </c>
      <c r="D89" s="57">
        <v>81138.230000000069</v>
      </c>
    </row>
    <row r="90" spans="1:4" ht="15.75" customHeight="1">
      <c r="A90" s="57">
        <v>39973</v>
      </c>
      <c r="C90" s="57">
        <v>186811.53000000017</v>
      </c>
      <c r="D90" s="57">
        <v>186811.53000000017</v>
      </c>
    </row>
    <row r="91" spans="1:4" ht="15.75" customHeight="1">
      <c r="A91" s="57">
        <v>40899</v>
      </c>
      <c r="C91" s="57">
        <v>82054.720000000147</v>
      </c>
      <c r="D91" s="57">
        <v>82054.720000000147</v>
      </c>
    </row>
    <row r="92" spans="1:4" ht="15.75" customHeight="1">
      <c r="A92" s="57">
        <v>41173</v>
      </c>
      <c r="C92" s="57">
        <v>1066648.8500000327</v>
      </c>
      <c r="D92" s="57">
        <v>1066648.8500000327</v>
      </c>
    </row>
    <row r="93" spans="1:4" ht="15.75" customHeight="1">
      <c r="A93" s="57">
        <v>41863</v>
      </c>
      <c r="C93" s="57">
        <v>75307.969999999987</v>
      </c>
      <c r="D93" s="57">
        <v>75307.969999999987</v>
      </c>
    </row>
    <row r="94" spans="1:4" ht="15.75" customHeight="1">
      <c r="A94" s="57">
        <v>42027</v>
      </c>
      <c r="C94" s="57">
        <v>196765.71000000086</v>
      </c>
      <c r="D94" s="57">
        <v>196765.71000000086</v>
      </c>
    </row>
    <row r="95" spans="1:4" ht="15.75" customHeight="1">
      <c r="A95" s="57">
        <v>42226</v>
      </c>
      <c r="C95" s="57">
        <v>99894.740000000122</v>
      </c>
      <c r="D95" s="57">
        <v>99894.740000000122</v>
      </c>
    </row>
    <row r="96" spans="1:4" ht="15.75" customHeight="1">
      <c r="A96" s="57">
        <v>42839</v>
      </c>
      <c r="C96" s="57">
        <v>146081.33999999947</v>
      </c>
      <c r="D96" s="57">
        <v>146081.33999999947</v>
      </c>
    </row>
    <row r="97" spans="1:4" ht="15.75" customHeight="1">
      <c r="A97" s="57">
        <v>42840</v>
      </c>
      <c r="C97" s="57">
        <v>81577.879999999888</v>
      </c>
      <c r="D97" s="57">
        <v>81577.879999999888</v>
      </c>
    </row>
    <row r="98" spans="1:4" ht="15.75" customHeight="1">
      <c r="A98" s="57">
        <v>42960</v>
      </c>
      <c r="C98" s="57">
        <v>91449.730000000214</v>
      </c>
      <c r="D98" s="57">
        <v>91449.730000000214</v>
      </c>
    </row>
    <row r="99" spans="1:4" ht="15.75" customHeight="1">
      <c r="A99" s="57">
        <v>43052</v>
      </c>
      <c r="C99" s="57">
        <v>182324.19000000061</v>
      </c>
      <c r="D99" s="57">
        <v>182324.19000000061</v>
      </c>
    </row>
    <row r="100" spans="1:4" ht="15.75" customHeight="1">
      <c r="A100" s="57">
        <v>43210</v>
      </c>
      <c r="C100" s="57">
        <v>94508.999999999796</v>
      </c>
      <c r="D100" s="57">
        <v>94508.999999999796</v>
      </c>
    </row>
    <row r="101" spans="1:4" ht="15.75" customHeight="1">
      <c r="A101" s="57">
        <v>43211</v>
      </c>
      <c r="C101" s="57">
        <v>202564.2899999994</v>
      </c>
      <c r="D101" s="57">
        <v>202564.2899999994</v>
      </c>
    </row>
    <row r="102" spans="1:4" ht="15.75" customHeight="1">
      <c r="A102" s="57">
        <v>43212</v>
      </c>
      <c r="C102" s="57">
        <v>179567.09999999948</v>
      </c>
      <c r="D102" s="57">
        <v>179567.09999999948</v>
      </c>
    </row>
    <row r="103" spans="1:4" ht="15.75" customHeight="1">
      <c r="A103" s="57">
        <v>43214</v>
      </c>
      <c r="C103" s="57">
        <v>231547.04999999929</v>
      </c>
      <c r="D103" s="57">
        <v>231547.04999999929</v>
      </c>
    </row>
    <row r="104" spans="1:4" ht="15.75" customHeight="1">
      <c r="A104" s="57">
        <v>43215</v>
      </c>
      <c r="C104" s="57">
        <v>197523.80999999942</v>
      </c>
      <c r="D104" s="57">
        <v>197523.80999999942</v>
      </c>
    </row>
    <row r="105" spans="1:4" ht="15.75" customHeight="1">
      <c r="A105" s="57">
        <v>43325</v>
      </c>
      <c r="C105" s="57">
        <v>70566.719999999885</v>
      </c>
      <c r="D105" s="57">
        <v>70566.719999999885</v>
      </c>
    </row>
    <row r="106" spans="1:4" ht="15.75" customHeight="1">
      <c r="A106" s="57">
        <v>43329</v>
      </c>
      <c r="C106" s="57">
        <v>190278.11999999944</v>
      </c>
      <c r="D106" s="57">
        <v>190278.11999999944</v>
      </c>
    </row>
    <row r="107" spans="1:4" ht="15.75" customHeight="1">
      <c r="A107" s="57">
        <v>43330</v>
      </c>
      <c r="C107" s="57">
        <v>200674.1099999994</v>
      </c>
      <c r="D107" s="57">
        <v>200674.1099999994</v>
      </c>
    </row>
    <row r="108" spans="1:4" ht="15.75" customHeight="1">
      <c r="A108" s="57">
        <v>43331</v>
      </c>
      <c r="C108" s="57">
        <v>181142.24999999948</v>
      </c>
      <c r="D108" s="57">
        <v>181142.24999999948</v>
      </c>
    </row>
    <row r="109" spans="1:4" ht="15.75" customHeight="1">
      <c r="A109" s="57">
        <v>43961</v>
      </c>
      <c r="C109" s="57">
        <v>91988.759999999806</v>
      </c>
      <c r="D109" s="57">
        <v>91988.759999999806</v>
      </c>
    </row>
    <row r="110" spans="1:4" ht="15.75" customHeight="1">
      <c r="A110" s="57">
        <v>43962</v>
      </c>
      <c r="C110" s="57">
        <v>137038.04999999964</v>
      </c>
      <c r="D110" s="57">
        <v>137038.04999999964</v>
      </c>
    </row>
    <row r="111" spans="1:4" ht="15.75" customHeight="1">
      <c r="A111" s="57">
        <v>45473</v>
      </c>
      <c r="C111" s="57">
        <v>260001.70999999795</v>
      </c>
      <c r="D111" s="57">
        <v>260001.70999999795</v>
      </c>
    </row>
    <row r="112" spans="1:4" ht="15.75" customHeight="1">
      <c r="A112" s="57">
        <v>45503</v>
      </c>
      <c r="C112" s="57">
        <v>309416.5799999978</v>
      </c>
      <c r="D112" s="57">
        <v>309416.5799999978</v>
      </c>
    </row>
    <row r="113" spans="1:4" ht="15.75" customHeight="1">
      <c r="A113" s="57">
        <v>46255</v>
      </c>
      <c r="C113" s="57">
        <v>153233.82999999929</v>
      </c>
      <c r="D113" s="57">
        <v>153233.82999999929</v>
      </c>
    </row>
    <row r="114" spans="1:4" ht="15.75" customHeight="1">
      <c r="A114" s="57">
        <v>46364</v>
      </c>
      <c r="C114" s="57">
        <v>201007.09999999916</v>
      </c>
      <c r="D114" s="57">
        <v>201007.09999999916</v>
      </c>
    </row>
    <row r="115" spans="1:4" ht="15.75" customHeight="1">
      <c r="A115" s="57">
        <v>46519</v>
      </c>
      <c r="C115" s="57">
        <v>43306.900000000074</v>
      </c>
      <c r="D115" s="57">
        <v>43306.900000000074</v>
      </c>
    </row>
    <row r="116" spans="1:4" ht="15.75" customHeight="1">
      <c r="A116" s="57">
        <v>46768</v>
      </c>
      <c r="C116" s="57">
        <v>165361.13000000032</v>
      </c>
      <c r="D116" s="57">
        <v>165361.13000000032</v>
      </c>
    </row>
    <row r="117" spans="1:4" ht="15.75" customHeight="1">
      <c r="A117" s="57">
        <v>47130</v>
      </c>
      <c r="C117" s="57">
        <v>93233.440000000206</v>
      </c>
      <c r="D117" s="57">
        <v>93233.440000000206</v>
      </c>
    </row>
    <row r="118" spans="1:4" ht="15.75" customHeight="1">
      <c r="A118" s="57">
        <v>47407</v>
      </c>
      <c r="C118" s="57">
        <v>73115.279999999839</v>
      </c>
      <c r="D118" s="57">
        <v>73115.279999999839</v>
      </c>
    </row>
    <row r="119" spans="1:4" ht="15.75" customHeight="1">
      <c r="A119" s="57">
        <v>47703</v>
      </c>
      <c r="C119" s="57">
        <v>78660.400000000169</v>
      </c>
      <c r="D119" s="57">
        <v>78660.400000000169</v>
      </c>
    </row>
    <row r="120" spans="1:4" ht="15.75" customHeight="1">
      <c r="A120" s="57">
        <v>53757</v>
      </c>
      <c r="C120" s="57">
        <v>141670.64999999988</v>
      </c>
      <c r="D120" s="57">
        <v>141670.64999999988</v>
      </c>
    </row>
    <row r="121" spans="1:4" ht="15.75" customHeight="1">
      <c r="A121" s="57">
        <v>60015</v>
      </c>
      <c r="C121" s="57">
        <v>1042544.5099999635</v>
      </c>
      <c r="D121" s="57">
        <v>1042544.5099999635</v>
      </c>
    </row>
    <row r="122" spans="1:4" ht="15.75" customHeight="1">
      <c r="A122" s="57">
        <v>64600</v>
      </c>
      <c r="C122" s="57">
        <v>201659.13999999964</v>
      </c>
      <c r="D122" s="57">
        <v>201659.13999999964</v>
      </c>
    </row>
    <row r="123" spans="1:4" ht="15.75" customHeight="1">
      <c r="A123" s="57">
        <v>64946</v>
      </c>
      <c r="C123" s="57">
        <v>79397.020000000135</v>
      </c>
      <c r="D123" s="57">
        <v>79397.020000000135</v>
      </c>
    </row>
    <row r="124" spans="1:4" ht="15.75" customHeight="1">
      <c r="A124" s="57">
        <v>67484</v>
      </c>
      <c r="C124" s="57">
        <v>275331.39000000124</v>
      </c>
      <c r="D124" s="57">
        <v>275331.39000000124</v>
      </c>
    </row>
    <row r="125" spans="1:4" ht="15.75" customHeight="1">
      <c r="A125" s="57">
        <v>67631</v>
      </c>
      <c r="C125" s="57">
        <v>249792.57000000073</v>
      </c>
      <c r="D125" s="57">
        <v>249792.57000000073</v>
      </c>
    </row>
    <row r="126" spans="1:4" ht="15.75" customHeight="1">
      <c r="A126" s="57">
        <v>68034</v>
      </c>
      <c r="C126" s="57">
        <v>105314.28000000014</v>
      </c>
      <c r="D126" s="57">
        <v>105314.28000000014</v>
      </c>
    </row>
    <row r="127" spans="1:4" ht="15.75" customHeight="1">
      <c r="A127" s="57">
        <v>69608</v>
      </c>
      <c r="C127" s="57">
        <v>201823.96999999907</v>
      </c>
      <c r="D127" s="57">
        <v>201823.96999999907</v>
      </c>
    </row>
    <row r="128" spans="1:4" ht="15.75" customHeight="1">
      <c r="A128" s="57">
        <v>71810</v>
      </c>
      <c r="C128" s="57">
        <v>201067.16999999908</v>
      </c>
      <c r="D128" s="57">
        <v>201067.16999999908</v>
      </c>
    </row>
    <row r="129" spans="1:4" ht="15.75" customHeight="1">
      <c r="A129" s="57">
        <v>72298</v>
      </c>
      <c r="C129" s="57">
        <v>176252.27000000002</v>
      </c>
      <c r="D129" s="57">
        <v>176252.27000000002</v>
      </c>
    </row>
    <row r="130" spans="1:4" ht="15.75" customHeight="1">
      <c r="A130" s="57">
        <v>75017</v>
      </c>
      <c r="C130" s="57">
        <v>101745.04000000028</v>
      </c>
      <c r="D130" s="57">
        <v>101745.04000000028</v>
      </c>
    </row>
    <row r="131" spans="1:4" ht="15.75" customHeight="1">
      <c r="A131" s="57">
        <v>75405</v>
      </c>
      <c r="C131" s="57">
        <v>121282.00999999989</v>
      </c>
      <c r="D131" s="57">
        <v>121282.00999999989</v>
      </c>
    </row>
    <row r="132" spans="1:4" ht="15.75" customHeight="1">
      <c r="A132" s="57">
        <v>76182</v>
      </c>
      <c r="C132" s="57">
        <v>229345.37999999852</v>
      </c>
      <c r="D132" s="57">
        <v>229345.37999999852</v>
      </c>
    </row>
    <row r="133" spans="1:4" ht="15.75" customHeight="1">
      <c r="A133" s="57">
        <v>76184</v>
      </c>
      <c r="C133" s="57">
        <v>146016.71000000014</v>
      </c>
      <c r="D133" s="57">
        <v>146016.71000000014</v>
      </c>
    </row>
    <row r="134" spans="1:4" ht="15.75" customHeight="1">
      <c r="A134" s="57">
        <v>76185</v>
      </c>
      <c r="C134" s="57">
        <v>284536.88999999763</v>
      </c>
      <c r="D134" s="57">
        <v>284536.88999999763</v>
      </c>
    </row>
    <row r="135" spans="1:4" ht="15.75" customHeight="1">
      <c r="A135" s="57">
        <v>77692</v>
      </c>
      <c r="C135" s="57">
        <v>274691.63000000018</v>
      </c>
      <c r="D135" s="57">
        <v>274691.63000000018</v>
      </c>
    </row>
    <row r="136" spans="1:4" ht="15.75" customHeight="1">
      <c r="A136" s="57">
        <v>78523</v>
      </c>
      <c r="C136" s="57">
        <v>135615.90000000031</v>
      </c>
      <c r="D136" s="57">
        <v>135615.90000000031</v>
      </c>
    </row>
    <row r="137" spans="1:4" ht="15.75" customHeight="1">
      <c r="A137" s="57">
        <v>80068</v>
      </c>
      <c r="C137" s="57">
        <v>74226.389999999985</v>
      </c>
      <c r="D137" s="57">
        <v>74226.389999999985</v>
      </c>
    </row>
    <row r="138" spans="1:4" ht="15.75" customHeight="1">
      <c r="A138" s="57">
        <v>80205</v>
      </c>
      <c r="C138" s="57">
        <v>217591.63000000067</v>
      </c>
      <c r="D138" s="57">
        <v>217591.63000000067</v>
      </c>
    </row>
    <row r="139" spans="1:4" ht="15.75" customHeight="1">
      <c r="A139" s="57">
        <v>82024</v>
      </c>
      <c r="C139" s="57">
        <v>58304.959999999977</v>
      </c>
      <c r="D139" s="57">
        <v>58304.959999999977</v>
      </c>
    </row>
    <row r="140" spans="1:4" ht="15.75" customHeight="1">
      <c r="A140" s="57">
        <v>82349</v>
      </c>
      <c r="C140" s="57">
        <v>42923.250000000065</v>
      </c>
      <c r="D140" s="57">
        <v>42923.250000000065</v>
      </c>
    </row>
    <row r="141" spans="1:4" ht="15.75" customHeight="1">
      <c r="A141" s="57">
        <v>82350</v>
      </c>
      <c r="C141" s="57">
        <v>116454.91000000022</v>
      </c>
      <c r="D141" s="57">
        <v>116454.91000000022</v>
      </c>
    </row>
    <row r="142" spans="1:4" ht="15.75" customHeight="1">
      <c r="A142" s="57">
        <v>82867</v>
      </c>
      <c r="C142" s="57">
        <v>68320.839999999924</v>
      </c>
      <c r="D142" s="57">
        <v>68320.839999999924</v>
      </c>
    </row>
    <row r="143" spans="1:4" ht="15.75" customHeight="1">
      <c r="A143" s="57">
        <v>83320</v>
      </c>
      <c r="C143" s="57">
        <v>54661.279999999933</v>
      </c>
      <c r="D143" s="57">
        <v>54661.279999999933</v>
      </c>
    </row>
    <row r="144" spans="1:4" ht="15.75" customHeight="1">
      <c r="A144" s="57">
        <v>83535</v>
      </c>
      <c r="C144" s="57">
        <v>75438.400000000038</v>
      </c>
      <c r="D144" s="57">
        <v>75438.400000000038</v>
      </c>
    </row>
    <row r="145" spans="1:4" ht="15.75" customHeight="1">
      <c r="A145" s="57">
        <v>83998</v>
      </c>
      <c r="C145" s="57">
        <v>96439.799999999843</v>
      </c>
      <c r="D145" s="57">
        <v>96439.799999999843</v>
      </c>
    </row>
    <row r="146" spans="1:4" ht="15.75" customHeight="1">
      <c r="A146" s="57">
        <v>84002</v>
      </c>
      <c r="C146" s="57">
        <v>412235.5999999948</v>
      </c>
      <c r="D146" s="57">
        <v>412235.5999999948</v>
      </c>
    </row>
    <row r="147" spans="1:4" ht="15.75" customHeight="1">
      <c r="A147" s="57">
        <v>84003</v>
      </c>
      <c r="C147" s="57">
        <v>342188.66999999795</v>
      </c>
      <c r="D147" s="57">
        <v>342188.66999999795</v>
      </c>
    </row>
    <row r="148" spans="1:4" ht="15.75" customHeight="1">
      <c r="A148" s="57">
        <v>84101</v>
      </c>
      <c r="C148" s="57">
        <v>126390.35999999969</v>
      </c>
      <c r="D148" s="57">
        <v>126390.35999999969</v>
      </c>
    </row>
    <row r="149" spans="1:4" ht="15.75" customHeight="1">
      <c r="A149" s="57">
        <v>84102</v>
      </c>
      <c r="C149" s="57">
        <v>64141.079999999907</v>
      </c>
      <c r="D149" s="57">
        <v>64141.079999999907</v>
      </c>
    </row>
    <row r="150" spans="1:4" ht="15.75" customHeight="1">
      <c r="A150" s="57">
        <v>84168</v>
      </c>
      <c r="C150" s="57">
        <v>264625.1999999992</v>
      </c>
      <c r="D150" s="57">
        <v>264625.1999999992</v>
      </c>
    </row>
    <row r="151" spans="1:4" ht="15.75" customHeight="1">
      <c r="A151" s="57">
        <v>84242</v>
      </c>
      <c r="C151" s="57">
        <v>189520.67999999903</v>
      </c>
      <c r="D151" s="57">
        <v>189520.67999999903</v>
      </c>
    </row>
    <row r="152" spans="1:4" ht="15.75" customHeight="1">
      <c r="A152" s="57">
        <v>84274</v>
      </c>
      <c r="C152" s="57">
        <v>77324.919999999896</v>
      </c>
      <c r="D152" s="57">
        <v>77324.919999999896</v>
      </c>
    </row>
    <row r="153" spans="1:4" ht="15.75" customHeight="1">
      <c r="A153" s="57">
        <v>84555</v>
      </c>
      <c r="C153" s="57">
        <v>40323.839999999997</v>
      </c>
      <c r="D153" s="57">
        <v>40323.839999999997</v>
      </c>
    </row>
    <row r="154" spans="1:4" ht="15.75" customHeight="1">
      <c r="A154" s="57">
        <v>84557</v>
      </c>
      <c r="C154" s="57">
        <v>207894.99000000078</v>
      </c>
      <c r="D154" s="57">
        <v>207894.99000000078</v>
      </c>
    </row>
    <row r="155" spans="1:4" ht="15.75" customHeight="1">
      <c r="A155" s="57">
        <v>84558</v>
      </c>
      <c r="C155" s="57">
        <v>348943.4900000004</v>
      </c>
      <c r="D155" s="57">
        <v>348943.4900000004</v>
      </c>
    </row>
    <row r="156" spans="1:4" ht="15.75" customHeight="1">
      <c r="A156" s="57">
        <v>84641</v>
      </c>
      <c r="C156" s="57">
        <v>40906.830000000016</v>
      </c>
      <c r="D156" s="57">
        <v>40906.830000000016</v>
      </c>
    </row>
    <row r="157" spans="1:4" ht="15.75" customHeight="1">
      <c r="A157" s="57">
        <v>84660</v>
      </c>
      <c r="C157" s="57">
        <v>551596.53999999538</v>
      </c>
      <c r="D157" s="57">
        <v>551596.53999999538</v>
      </c>
    </row>
    <row r="158" spans="1:4" ht="15.75" customHeight="1">
      <c r="A158" s="57">
        <v>84661</v>
      </c>
      <c r="C158" s="57">
        <v>218712.25999999978</v>
      </c>
      <c r="D158" s="57">
        <v>218712.25999999978</v>
      </c>
    </row>
    <row r="159" spans="1:4" ht="15.75" customHeight="1">
      <c r="A159" s="57">
        <v>84781</v>
      </c>
      <c r="C159" s="57">
        <v>190461.0599999986</v>
      </c>
      <c r="D159" s="57">
        <v>190461.0599999986</v>
      </c>
    </row>
    <row r="160" spans="1:4" ht="15.75" customHeight="1">
      <c r="A160" s="57">
        <v>84802</v>
      </c>
      <c r="C160" s="57">
        <v>95405.72000000003</v>
      </c>
      <c r="D160" s="57">
        <v>95405.72000000003</v>
      </c>
    </row>
    <row r="161" spans="1:4" ht="15.75" customHeight="1">
      <c r="A161" s="57">
        <v>84803</v>
      </c>
      <c r="C161" s="57">
        <v>613151.90999999666</v>
      </c>
      <c r="D161" s="57">
        <v>613151.90999999666</v>
      </c>
    </row>
    <row r="162" spans="1:4" ht="15.75" customHeight="1">
      <c r="A162" s="57">
        <v>84823</v>
      </c>
      <c r="C162" s="57">
        <v>72192.279999999984</v>
      </c>
      <c r="D162" s="57">
        <v>72192.279999999984</v>
      </c>
    </row>
    <row r="163" spans="1:4" ht="15.75" customHeight="1">
      <c r="A163" s="57">
        <v>84892</v>
      </c>
      <c r="C163" s="57">
        <v>115117.82000000027</v>
      </c>
      <c r="D163" s="57">
        <v>115117.82000000027</v>
      </c>
    </row>
    <row r="164" spans="1:4" ht="15.75" customHeight="1">
      <c r="A164" s="57">
        <v>84893</v>
      </c>
      <c r="C164" s="57">
        <v>330222.08000000141</v>
      </c>
      <c r="D164" s="57">
        <v>330222.08000000141</v>
      </c>
    </row>
    <row r="165" spans="1:4" ht="15.75" customHeight="1">
      <c r="A165" s="57">
        <v>84895</v>
      </c>
      <c r="C165" s="57">
        <v>178993.24000000002</v>
      </c>
      <c r="D165" s="57">
        <v>178993.24000000002</v>
      </c>
    </row>
    <row r="166" spans="1:4" ht="15.75" customHeight="1">
      <c r="A166" s="57">
        <v>84896</v>
      </c>
      <c r="C166" s="57">
        <v>118145.86000000044</v>
      </c>
      <c r="D166" s="57">
        <v>118145.86000000044</v>
      </c>
    </row>
    <row r="167" spans="1:4" ht="15.75" customHeight="1">
      <c r="A167" s="57">
        <v>84897</v>
      </c>
      <c r="C167" s="57">
        <v>392434.22000000329</v>
      </c>
      <c r="D167" s="57">
        <v>392434.22000000329</v>
      </c>
    </row>
    <row r="168" spans="1:4" ht="15.75" customHeight="1">
      <c r="A168" s="57">
        <v>84898</v>
      </c>
      <c r="C168" s="57">
        <v>286678.8700000011</v>
      </c>
      <c r="D168" s="57">
        <v>286678.8700000011</v>
      </c>
    </row>
    <row r="169" spans="1:4" ht="15.75" customHeight="1">
      <c r="A169" s="57">
        <v>84967</v>
      </c>
      <c r="C169" s="57">
        <v>175129.0800000001</v>
      </c>
      <c r="D169" s="57">
        <v>175129.0800000001</v>
      </c>
    </row>
    <row r="170" spans="1:4" ht="15.75" customHeight="1">
      <c r="A170" s="57">
        <v>84968</v>
      </c>
      <c r="C170" s="57">
        <v>391646.50000000349</v>
      </c>
      <c r="D170" s="57">
        <v>391646.50000000349</v>
      </c>
    </row>
    <row r="171" spans="1:4" ht="15.75" customHeight="1">
      <c r="A171" s="57">
        <v>84969</v>
      </c>
      <c r="C171" s="57">
        <v>161723.58000000022</v>
      </c>
      <c r="D171" s="57">
        <v>161723.58000000022</v>
      </c>
    </row>
    <row r="172" spans="1:4" ht="15.75" customHeight="1">
      <c r="A172" s="57">
        <v>84970</v>
      </c>
      <c r="C172" s="57">
        <v>273033.42000000103</v>
      </c>
      <c r="D172" s="57">
        <v>273033.42000000103</v>
      </c>
    </row>
    <row r="173" spans="1:4" ht="15.75" customHeight="1">
      <c r="A173" s="57">
        <v>84972</v>
      </c>
      <c r="C173" s="57">
        <v>201532.75999999989</v>
      </c>
      <c r="D173" s="57">
        <v>201532.75999999989</v>
      </c>
    </row>
    <row r="174" spans="1:4" ht="15.75" customHeight="1">
      <c r="A174" s="57">
        <v>84974</v>
      </c>
      <c r="C174" s="57">
        <v>249021.85999999911</v>
      </c>
      <c r="D174" s="57">
        <v>249021.85999999911</v>
      </c>
    </row>
    <row r="175" spans="1:4" ht="15.75" customHeight="1">
      <c r="A175" s="57">
        <v>85049</v>
      </c>
      <c r="C175" s="57">
        <v>352543.32000000234</v>
      </c>
      <c r="D175" s="57">
        <v>352543.32000000234</v>
      </c>
    </row>
    <row r="176" spans="1:4" ht="15.75" customHeight="1">
      <c r="A176" s="57">
        <v>85081</v>
      </c>
      <c r="C176" s="57">
        <v>242049.27000000031</v>
      </c>
      <c r="D176" s="57">
        <v>242049.27000000031</v>
      </c>
    </row>
    <row r="177" spans="1:4" ht="15.75" customHeight="1">
      <c r="A177" s="57">
        <v>85082</v>
      </c>
      <c r="C177" s="57">
        <v>275967.03000000084</v>
      </c>
      <c r="D177" s="57">
        <v>275967.03000000084</v>
      </c>
    </row>
    <row r="178" spans="1:4" ht="15.75" customHeight="1">
      <c r="A178" s="57">
        <v>85083</v>
      </c>
      <c r="C178" s="57">
        <v>196903.89000000031</v>
      </c>
      <c r="D178" s="57">
        <v>196903.89000000031</v>
      </c>
    </row>
    <row r="179" spans="1:4" ht="15.75" customHeight="1">
      <c r="A179" s="57">
        <v>85096</v>
      </c>
      <c r="C179" s="57">
        <v>211784.99999999959</v>
      </c>
      <c r="D179" s="57">
        <v>211784.99999999959</v>
      </c>
    </row>
    <row r="180" spans="1:4" ht="15.75" customHeight="1">
      <c r="A180" s="57">
        <v>85097</v>
      </c>
      <c r="C180" s="57">
        <v>141211.32000000044</v>
      </c>
      <c r="D180" s="57">
        <v>141211.32000000044</v>
      </c>
    </row>
    <row r="181" spans="1:4" ht="15.75" customHeight="1">
      <c r="A181" s="57">
        <v>85098</v>
      </c>
      <c r="C181" s="57">
        <v>234999.88</v>
      </c>
      <c r="D181" s="57">
        <v>234999.88</v>
      </c>
    </row>
    <row r="182" spans="1:4" ht="15.75" customHeight="1">
      <c r="A182" s="57">
        <v>85099</v>
      </c>
      <c r="C182" s="57">
        <v>290900.59000000102</v>
      </c>
      <c r="D182" s="57">
        <v>290900.59000000102</v>
      </c>
    </row>
    <row r="183" spans="1:4" ht="15.75" customHeight="1">
      <c r="A183" s="57">
        <v>85100</v>
      </c>
      <c r="C183" s="57">
        <v>268495.09000000032</v>
      </c>
      <c r="D183" s="57">
        <v>268495.09000000032</v>
      </c>
    </row>
    <row r="184" spans="1:4" ht="15.75" customHeight="1">
      <c r="A184" s="57">
        <v>85101</v>
      </c>
      <c r="C184" s="57">
        <v>106462.52000000019</v>
      </c>
      <c r="D184" s="57">
        <v>106462.52000000019</v>
      </c>
    </row>
    <row r="185" spans="1:4" ht="15.75" customHeight="1">
      <c r="A185" s="57">
        <v>85103</v>
      </c>
      <c r="C185" s="57">
        <v>224767.96999999951</v>
      </c>
      <c r="D185" s="57">
        <v>224767.96999999951</v>
      </c>
    </row>
    <row r="186" spans="1:4" ht="15.75" customHeight="1">
      <c r="A186" s="57">
        <v>85105</v>
      </c>
      <c r="C186" s="57">
        <v>176743.95000000033</v>
      </c>
      <c r="D186" s="57">
        <v>176743.95000000033</v>
      </c>
    </row>
    <row r="187" spans="1:4" ht="15.75" customHeight="1">
      <c r="A187" s="57">
        <v>85113</v>
      </c>
      <c r="C187" s="57">
        <v>161874.19000000018</v>
      </c>
      <c r="D187" s="57">
        <v>161874.19000000018</v>
      </c>
    </row>
    <row r="188" spans="1:4" ht="15.75" customHeight="1">
      <c r="A188" s="57">
        <v>85114</v>
      </c>
      <c r="C188" s="57">
        <v>335077.01000000228</v>
      </c>
      <c r="D188" s="57">
        <v>335077.01000000228</v>
      </c>
    </row>
    <row r="189" spans="1:4" ht="15.75" customHeight="1">
      <c r="A189" s="57">
        <v>85115</v>
      </c>
      <c r="C189" s="57">
        <v>296435.81000000046</v>
      </c>
      <c r="D189" s="57">
        <v>296435.81000000046</v>
      </c>
    </row>
    <row r="190" spans="1:4" ht="15.75" customHeight="1">
      <c r="A190" s="57">
        <v>85117</v>
      </c>
      <c r="C190" s="57">
        <v>210389.76999999996</v>
      </c>
      <c r="D190" s="57">
        <v>210389.76999999996</v>
      </c>
    </row>
    <row r="191" spans="1:4" ht="15.75" customHeight="1">
      <c r="A191" s="57">
        <v>85118</v>
      </c>
      <c r="C191" s="57">
        <v>110733.99000000034</v>
      </c>
      <c r="D191" s="57">
        <v>110733.99000000034</v>
      </c>
    </row>
    <row r="192" spans="1:4" ht="15.75" customHeight="1">
      <c r="A192" s="57">
        <v>85119</v>
      </c>
      <c r="C192" s="57">
        <v>170223.19000000041</v>
      </c>
      <c r="D192" s="57">
        <v>170223.19000000041</v>
      </c>
    </row>
    <row r="193" spans="1:4" ht="15.75" customHeight="1">
      <c r="A193" s="57">
        <v>85123</v>
      </c>
      <c r="C193" s="57">
        <v>109311.86000000035</v>
      </c>
      <c r="D193" s="57">
        <v>109311.86000000035</v>
      </c>
    </row>
    <row r="194" spans="1:4" ht="15.75" customHeight="1">
      <c r="A194" s="57">
        <v>85124</v>
      </c>
      <c r="C194" s="57">
        <v>336769.08000000188</v>
      </c>
      <c r="D194" s="57">
        <v>336769.08000000188</v>
      </c>
    </row>
    <row r="195" spans="1:4" ht="15.75" customHeight="1">
      <c r="A195" s="57">
        <v>85125</v>
      </c>
      <c r="C195" s="57">
        <v>215311.05000000005</v>
      </c>
      <c r="D195" s="57">
        <v>215311.05000000005</v>
      </c>
    </row>
    <row r="196" spans="1:4" ht="15.75" customHeight="1">
      <c r="A196" s="57">
        <v>85127</v>
      </c>
      <c r="C196" s="57">
        <v>129858.64000000028</v>
      </c>
      <c r="D196" s="57">
        <v>129858.64000000028</v>
      </c>
    </row>
    <row r="197" spans="1:4" ht="15.75" customHeight="1">
      <c r="A197" s="57">
        <v>85143</v>
      </c>
      <c r="C197" s="57">
        <v>198890.2099999999</v>
      </c>
      <c r="D197" s="57">
        <v>198890.2099999999</v>
      </c>
    </row>
    <row r="198" spans="1:4" ht="15.75" customHeight="1">
      <c r="A198" s="57">
        <v>85146</v>
      </c>
      <c r="C198" s="57">
        <v>171469.01000000007</v>
      </c>
      <c r="D198" s="57">
        <v>171469.01000000007</v>
      </c>
    </row>
    <row r="199" spans="1:4" ht="15.75" customHeight="1">
      <c r="A199" s="57">
        <v>85155</v>
      </c>
      <c r="C199" s="57">
        <v>94871.080000000235</v>
      </c>
      <c r="D199" s="57">
        <v>94871.080000000235</v>
      </c>
    </row>
    <row r="200" spans="1:4" ht="15.75" customHeight="1">
      <c r="A200" s="57">
        <v>85156</v>
      </c>
      <c r="C200" s="57">
        <v>401517.15000000334</v>
      </c>
      <c r="D200" s="57">
        <v>401517.15000000334</v>
      </c>
    </row>
    <row r="201" spans="1:4" ht="15.75" customHeight="1">
      <c r="A201" s="57">
        <v>85157</v>
      </c>
      <c r="C201" s="57">
        <v>212842.22</v>
      </c>
      <c r="D201" s="57">
        <v>212842.22</v>
      </c>
    </row>
    <row r="202" spans="1:4" ht="15.75" customHeight="1">
      <c r="A202" s="57">
        <v>85159</v>
      </c>
      <c r="C202" s="57">
        <v>203401.64999999973</v>
      </c>
      <c r="D202" s="57">
        <v>203401.64999999973</v>
      </c>
    </row>
    <row r="203" spans="1:4" ht="15.75" customHeight="1">
      <c r="A203" s="57">
        <v>85160</v>
      </c>
      <c r="C203" s="57">
        <v>308525.12000000098</v>
      </c>
      <c r="D203" s="57">
        <v>308525.12000000098</v>
      </c>
    </row>
    <row r="204" spans="1:4" ht="15.75" customHeight="1">
      <c r="A204" s="57">
        <v>85161</v>
      </c>
      <c r="C204" s="57">
        <v>250856.38999999984</v>
      </c>
      <c r="D204" s="57">
        <v>250856.38999999984</v>
      </c>
    </row>
    <row r="205" spans="1:4" ht="15.75" customHeight="1">
      <c r="A205" s="57">
        <v>85164</v>
      </c>
      <c r="C205" s="57">
        <v>285029.49000000075</v>
      </c>
      <c r="D205" s="57">
        <v>285029.49000000075</v>
      </c>
    </row>
    <row r="206" spans="1:4" ht="15.75" customHeight="1">
      <c r="A206" s="57">
        <v>85220</v>
      </c>
      <c r="C206" s="57">
        <v>139399.78000000029</v>
      </c>
      <c r="D206" s="57">
        <v>139399.78000000029</v>
      </c>
    </row>
    <row r="207" spans="1:4" ht="15.75" customHeight="1">
      <c r="A207" s="57">
        <v>85229</v>
      </c>
      <c r="C207" s="57">
        <v>884721.2400000121</v>
      </c>
      <c r="D207" s="57">
        <v>884721.2400000121</v>
      </c>
    </row>
    <row r="208" spans="1:4" ht="15.75" customHeight="1">
      <c r="A208" s="57">
        <v>85487</v>
      </c>
      <c r="C208" s="57">
        <v>55958.630000000019</v>
      </c>
      <c r="D208" s="57">
        <v>55958.630000000019</v>
      </c>
    </row>
    <row r="209" spans="1:4" ht="15.75" customHeight="1">
      <c r="A209" s="57">
        <v>85517</v>
      </c>
      <c r="C209" s="57">
        <v>71596.439999999973</v>
      </c>
      <c r="D209" s="57">
        <v>71596.439999999973</v>
      </c>
    </row>
    <row r="210" spans="1:4" ht="15.75" customHeight="1">
      <c r="A210" s="57">
        <v>85524</v>
      </c>
      <c r="C210" s="57">
        <v>49116.639999999978</v>
      </c>
      <c r="D210" s="57">
        <v>49116.639999999978</v>
      </c>
    </row>
    <row r="211" spans="1:4" ht="15.75" customHeight="1">
      <c r="A211" s="57">
        <v>85528</v>
      </c>
      <c r="C211" s="57">
        <v>117230.17000000041</v>
      </c>
      <c r="D211" s="57">
        <v>117230.17000000041</v>
      </c>
    </row>
    <row r="212" spans="1:4" ht="15.75" customHeight="1">
      <c r="A212" s="57">
        <v>86189</v>
      </c>
      <c r="C212" s="57">
        <v>67351.360000000001</v>
      </c>
      <c r="D212" s="57">
        <v>67351.360000000001</v>
      </c>
    </row>
    <row r="213" spans="1:4" ht="15.75" customHeight="1">
      <c r="A213" s="57">
        <v>86320</v>
      </c>
      <c r="C213" s="57">
        <v>71143.500000000029</v>
      </c>
      <c r="D213" s="57">
        <v>71143.500000000029</v>
      </c>
    </row>
    <row r="214" spans="1:4" ht="15.75" customHeight="1">
      <c r="A214" s="57">
        <v>86321</v>
      </c>
      <c r="C214" s="57">
        <v>2520.2399999999998</v>
      </c>
      <c r="D214" s="57">
        <v>2520.2399999999998</v>
      </c>
    </row>
    <row r="215" spans="1:4" ht="15.75" customHeight="1">
      <c r="A215" s="57">
        <v>86352</v>
      </c>
      <c r="C215" s="57">
        <v>83435.340000000084</v>
      </c>
      <c r="D215" s="57">
        <v>83435.340000000084</v>
      </c>
    </row>
    <row r="216" spans="1:4" ht="15.75" customHeight="1">
      <c r="A216" s="57">
        <v>86354</v>
      </c>
      <c r="C216" s="57">
        <v>153749.7999999999</v>
      </c>
      <c r="D216" s="57">
        <v>153749.7999999999</v>
      </c>
    </row>
    <row r="217" spans="1:4" ht="15.75" customHeight="1">
      <c r="A217" s="57">
        <v>86355</v>
      </c>
      <c r="C217" s="57">
        <v>195521.6999999992</v>
      </c>
      <c r="D217" s="57">
        <v>195521.6999999992</v>
      </c>
    </row>
    <row r="218" spans="1:4" ht="15.75" customHeight="1">
      <c r="A218" s="57">
        <v>86357</v>
      </c>
      <c r="C218" s="57">
        <v>207729.71999999927</v>
      </c>
      <c r="D218" s="57">
        <v>207729.71999999927</v>
      </c>
    </row>
    <row r="219" spans="1:4" ht="15.75" customHeight="1">
      <c r="A219" s="57">
        <v>86358</v>
      </c>
      <c r="C219" s="57">
        <v>156417.35999999975</v>
      </c>
      <c r="D219" s="57">
        <v>156417.35999999975</v>
      </c>
    </row>
    <row r="220" spans="1:4" ht="15.75" customHeight="1">
      <c r="A220" s="57">
        <v>86359</v>
      </c>
      <c r="C220" s="57">
        <v>102699.63000000031</v>
      </c>
      <c r="D220" s="57">
        <v>102699.63000000031</v>
      </c>
    </row>
    <row r="221" spans="1:4" ht="15.75" customHeight="1">
      <c r="A221" s="57">
        <v>86381</v>
      </c>
      <c r="C221" s="57">
        <v>89469.199999999852</v>
      </c>
      <c r="D221" s="57">
        <v>89469.199999999852</v>
      </c>
    </row>
    <row r="222" spans="1:4" ht="15.75" customHeight="1">
      <c r="A222" s="57">
        <v>86384</v>
      </c>
      <c r="C222" s="57">
        <v>198926.19999999853</v>
      </c>
      <c r="D222" s="57">
        <v>198926.19999999853</v>
      </c>
    </row>
    <row r="223" spans="1:4" ht="15.75" customHeight="1">
      <c r="A223" s="57">
        <v>86386</v>
      </c>
      <c r="C223" s="57">
        <v>231176.24000000054</v>
      </c>
      <c r="D223" s="57">
        <v>231176.24000000054</v>
      </c>
    </row>
    <row r="224" spans="1:4" ht="15.75" customHeight="1">
      <c r="A224" s="57">
        <v>86388</v>
      </c>
      <c r="C224" s="57">
        <v>91393.579999999798</v>
      </c>
      <c r="D224" s="57">
        <v>91393.579999999798</v>
      </c>
    </row>
    <row r="225" spans="1:4" ht="15.75" customHeight="1">
      <c r="A225" s="57">
        <v>86390</v>
      </c>
      <c r="C225" s="57">
        <v>146687.99000000014</v>
      </c>
      <c r="D225" s="57">
        <v>146687.99000000014</v>
      </c>
    </row>
    <row r="226" spans="1:4" ht="15.75" customHeight="1">
      <c r="A226" s="57">
        <v>86391</v>
      </c>
      <c r="C226" s="57">
        <v>325207.03999999887</v>
      </c>
      <c r="D226" s="57">
        <v>325207.03999999887</v>
      </c>
    </row>
    <row r="227" spans="1:4" ht="15.75" customHeight="1">
      <c r="A227" s="57">
        <v>86392</v>
      </c>
      <c r="C227" s="57">
        <v>49033.210000000057</v>
      </c>
      <c r="D227" s="57">
        <v>49033.210000000057</v>
      </c>
    </row>
    <row r="228" spans="1:4" ht="15.75" customHeight="1">
      <c r="A228" s="57">
        <v>86393</v>
      </c>
      <c r="C228" s="57">
        <v>375437.87999999768</v>
      </c>
      <c r="D228" s="57">
        <v>375437.87999999768</v>
      </c>
    </row>
    <row r="229" spans="1:4" ht="15.75" customHeight="1">
      <c r="A229" s="57">
        <v>86395</v>
      </c>
      <c r="C229" s="57">
        <v>280453.56999999931</v>
      </c>
      <c r="D229" s="57">
        <v>280453.56999999931</v>
      </c>
    </row>
    <row r="230" spans="1:4" ht="15.75" customHeight="1">
      <c r="A230" s="57">
        <v>86402</v>
      </c>
      <c r="C230" s="57">
        <v>93385.349999999788</v>
      </c>
      <c r="D230" s="57">
        <v>93385.349999999788</v>
      </c>
    </row>
    <row r="231" spans="1:4" ht="15.75" customHeight="1">
      <c r="A231" s="57">
        <v>86403</v>
      </c>
      <c r="C231" s="57">
        <v>123548.30000000025</v>
      </c>
      <c r="D231" s="57">
        <v>123548.30000000025</v>
      </c>
    </row>
    <row r="232" spans="1:4" ht="15.75" customHeight="1">
      <c r="A232" s="57">
        <v>86413</v>
      </c>
      <c r="C232" s="57">
        <v>81128.290000000168</v>
      </c>
      <c r="D232" s="57">
        <v>81128.290000000168</v>
      </c>
    </row>
    <row r="233" spans="1:4" ht="15.75" customHeight="1">
      <c r="A233" s="57">
        <v>86418</v>
      </c>
      <c r="C233" s="57">
        <v>254381.05000000168</v>
      </c>
      <c r="D233" s="57">
        <v>254381.05000000168</v>
      </c>
    </row>
    <row r="234" spans="1:4" ht="15.75" customHeight="1">
      <c r="A234" s="57">
        <v>86425</v>
      </c>
      <c r="C234" s="57">
        <v>308662.99999999901</v>
      </c>
      <c r="D234" s="57">
        <v>308662.99999999901</v>
      </c>
    </row>
    <row r="235" spans="1:4" ht="15.75" customHeight="1">
      <c r="A235" s="57">
        <v>86431</v>
      </c>
      <c r="C235" s="57">
        <v>177949.75999999975</v>
      </c>
      <c r="D235" s="57">
        <v>177949.75999999975</v>
      </c>
    </row>
    <row r="236" spans="1:4" ht="15.75" customHeight="1">
      <c r="A236" s="57">
        <v>86455</v>
      </c>
      <c r="C236" s="57">
        <v>106045.21000000018</v>
      </c>
      <c r="D236" s="57">
        <v>106045.21000000018</v>
      </c>
    </row>
    <row r="237" spans="1:4" ht="15.75" customHeight="1">
      <c r="A237" s="57">
        <v>86456</v>
      </c>
      <c r="C237" s="57">
        <v>101076.74000000015</v>
      </c>
      <c r="D237" s="57">
        <v>101076.74000000015</v>
      </c>
    </row>
    <row r="238" spans="1:4" ht="15.75" customHeight="1">
      <c r="A238" s="57">
        <v>86461</v>
      </c>
      <c r="C238" s="57">
        <v>106935.41000000013</v>
      </c>
      <c r="D238" s="57">
        <v>106935.41000000013</v>
      </c>
    </row>
    <row r="239" spans="1:4" ht="15.75" customHeight="1">
      <c r="A239" s="57">
        <v>86462</v>
      </c>
      <c r="C239" s="57">
        <v>96106.420000000071</v>
      </c>
      <c r="D239" s="57">
        <v>96106.420000000071</v>
      </c>
    </row>
    <row r="240" spans="1:4" ht="15.75" customHeight="1">
      <c r="A240" s="57">
        <v>87460</v>
      </c>
      <c r="C240" s="57">
        <v>184960.93999999869</v>
      </c>
      <c r="D240" s="57">
        <v>184960.93999999869</v>
      </c>
    </row>
    <row r="241" spans="1:4" ht="15.75" customHeight="1">
      <c r="A241" s="57">
        <v>87617</v>
      </c>
      <c r="C241" s="57">
        <v>181962.09000000049</v>
      </c>
      <c r="D241" s="57">
        <v>181962.09000000049</v>
      </c>
    </row>
    <row r="242" spans="1:4" ht="15.75" customHeight="1">
      <c r="A242" s="57">
        <v>87930</v>
      </c>
      <c r="C242" s="57">
        <v>58980.479999999909</v>
      </c>
      <c r="D242" s="57">
        <v>58980.479999999909</v>
      </c>
    </row>
    <row r="243" spans="1:4" ht="15.75" customHeight="1">
      <c r="A243" s="57">
        <v>88835</v>
      </c>
      <c r="B243" s="57">
        <v>-1083.03</v>
      </c>
      <c r="C243" s="57">
        <v>222915.72000000006</v>
      </c>
      <c r="D243" s="57">
        <v>221832.69000000006</v>
      </c>
    </row>
    <row r="244" spans="1:4" ht="15.75" customHeight="1">
      <c r="A244" s="57">
        <v>89634</v>
      </c>
      <c r="C244" s="57">
        <v>151905.0199999997</v>
      </c>
      <c r="D244" s="57">
        <v>151905.0199999997</v>
      </c>
    </row>
    <row r="245" spans="1:4" ht="15.75" customHeight="1">
      <c r="A245" s="57">
        <v>89635</v>
      </c>
      <c r="C245" s="57">
        <v>164639.47999999981</v>
      </c>
      <c r="D245" s="57">
        <v>164639.47999999981</v>
      </c>
    </row>
    <row r="246" spans="1:4" ht="15.75" customHeight="1">
      <c r="A246" s="57">
        <v>90098</v>
      </c>
      <c r="C246" s="57">
        <v>70399.220000000118</v>
      </c>
      <c r="D246" s="57">
        <v>70399.220000000118</v>
      </c>
    </row>
    <row r="247" spans="1:4" ht="15.75" customHeight="1">
      <c r="A247" s="57">
        <v>90211</v>
      </c>
      <c r="C247" s="57">
        <v>133986.93999999927</v>
      </c>
      <c r="D247" s="57">
        <v>133986.93999999927</v>
      </c>
    </row>
    <row r="248" spans="1:4" ht="15.75" customHeight="1">
      <c r="A248" s="57">
        <v>90214</v>
      </c>
      <c r="C248" s="57">
        <v>115489.62999999944</v>
      </c>
      <c r="D248" s="57">
        <v>115489.62999999944</v>
      </c>
    </row>
    <row r="249" spans="1:4" ht="15.75" customHeight="1">
      <c r="A249" s="57">
        <v>90215</v>
      </c>
      <c r="C249" s="57">
        <v>162207.21999999971</v>
      </c>
      <c r="D249" s="57">
        <v>162207.21999999971</v>
      </c>
    </row>
    <row r="250" spans="1:4" ht="15.75" customHeight="1">
      <c r="A250" s="57">
        <v>90217</v>
      </c>
      <c r="C250" s="57">
        <v>142524.14999999941</v>
      </c>
      <c r="D250" s="57">
        <v>142524.14999999941</v>
      </c>
    </row>
    <row r="251" spans="1:4" ht="15.75" customHeight="1">
      <c r="A251" s="57">
        <v>90228</v>
      </c>
      <c r="C251" s="57">
        <v>167187.23999999982</v>
      </c>
      <c r="D251" s="57">
        <v>167187.23999999982</v>
      </c>
    </row>
    <row r="252" spans="1:4" ht="15.75" customHeight="1">
      <c r="A252" s="57">
        <v>90746</v>
      </c>
      <c r="C252" s="57">
        <v>45064.939999999995</v>
      </c>
      <c r="D252" s="57">
        <v>45064.939999999995</v>
      </c>
    </row>
    <row r="253" spans="1:4" ht="15.75" customHeight="1">
      <c r="A253" s="57">
        <v>90753</v>
      </c>
      <c r="C253" s="57">
        <v>318917.34000000113</v>
      </c>
      <c r="D253" s="57">
        <v>318917.34000000113</v>
      </c>
    </row>
    <row r="254" spans="1:4" ht="15.75" customHeight="1">
      <c r="A254" s="57">
        <v>90968</v>
      </c>
      <c r="C254" s="57">
        <v>166802.94999999891</v>
      </c>
      <c r="D254" s="57">
        <v>166802.94999999891</v>
      </c>
    </row>
    <row r="255" spans="1:4" ht="15.75" customHeight="1">
      <c r="A255" s="57">
        <v>91383</v>
      </c>
      <c r="C255" s="57">
        <v>226959.87999999954</v>
      </c>
      <c r="D255" s="57">
        <v>226959.87999999954</v>
      </c>
    </row>
    <row r="256" spans="1:4" ht="15.75" customHeight="1">
      <c r="A256" s="57">
        <v>91627</v>
      </c>
      <c r="C256" s="57">
        <v>95548.799999999668</v>
      </c>
      <c r="D256" s="57">
        <v>95548.799999999668</v>
      </c>
    </row>
    <row r="257" spans="1:4" ht="15.75" customHeight="1">
      <c r="A257" s="57">
        <v>91866</v>
      </c>
      <c r="C257" s="57">
        <v>86613.799999999886</v>
      </c>
      <c r="D257" s="57">
        <v>86613.799999999886</v>
      </c>
    </row>
    <row r="258" spans="1:4" ht="15.75" customHeight="1">
      <c r="A258" s="57">
        <v>92385</v>
      </c>
      <c r="C258" s="57">
        <v>69518.679999999993</v>
      </c>
      <c r="D258" s="57">
        <v>69518.679999999993</v>
      </c>
    </row>
    <row r="259" spans="1:4" ht="15.75" customHeight="1">
      <c r="A259" s="57">
        <v>92439</v>
      </c>
      <c r="C259" s="57">
        <v>755402.1999999996</v>
      </c>
      <c r="D259" s="57">
        <v>755402.1999999996</v>
      </c>
    </row>
    <row r="260" spans="1:4" ht="15.75" customHeight="1">
      <c r="A260" s="57">
        <v>93071</v>
      </c>
      <c r="C260" s="57">
        <v>138690.09000000052</v>
      </c>
      <c r="D260" s="57">
        <v>138690.09000000052</v>
      </c>
    </row>
    <row r="261" spans="1:4" ht="15.75" customHeight="1">
      <c r="A261" s="57">
        <v>94883</v>
      </c>
      <c r="C261" s="57">
        <v>70320.690000000031</v>
      </c>
      <c r="D261" s="57">
        <v>70320.690000000031</v>
      </c>
    </row>
    <row r="262" spans="1:4" ht="15.75" customHeight="1">
      <c r="A262" s="57">
        <v>95126</v>
      </c>
      <c r="C262" s="57">
        <v>211406.89000000086</v>
      </c>
      <c r="D262" s="57">
        <v>211406.89000000086</v>
      </c>
    </row>
    <row r="263" spans="1:4" ht="15.75" customHeight="1">
      <c r="A263" s="57">
        <v>95359</v>
      </c>
      <c r="C263" s="57">
        <v>508901.97000000114</v>
      </c>
      <c r="D263" s="57">
        <v>508901.97000000114</v>
      </c>
    </row>
    <row r="264" spans="1:4" ht="15.75" customHeight="1">
      <c r="A264" s="57">
        <v>95448</v>
      </c>
      <c r="C264" s="57">
        <v>26658.300000000007</v>
      </c>
      <c r="D264" s="57">
        <v>26658.300000000007</v>
      </c>
    </row>
    <row r="265" spans="1:4" ht="15.75" customHeight="1">
      <c r="A265" s="57">
        <v>95778</v>
      </c>
      <c r="C265" s="57">
        <v>55908.579999999922</v>
      </c>
      <c r="D265" s="57">
        <v>55908.579999999922</v>
      </c>
    </row>
    <row r="266" spans="1:4" ht="15.75" customHeight="1">
      <c r="A266" s="57">
        <v>96469</v>
      </c>
      <c r="C266" s="57">
        <v>38661.68</v>
      </c>
      <c r="D266" s="57">
        <v>38661.68</v>
      </c>
    </row>
    <row r="267" spans="1:4" ht="15.75" customHeight="1">
      <c r="A267" s="57">
        <v>96472</v>
      </c>
      <c r="C267" s="57">
        <v>263073.08999999875</v>
      </c>
      <c r="D267" s="57">
        <v>263073.08999999875</v>
      </c>
    </row>
    <row r="268" spans="1:4" ht="15.75" customHeight="1">
      <c r="A268" s="57">
        <v>96477</v>
      </c>
      <c r="C268" s="57">
        <v>117619.86999999973</v>
      </c>
      <c r="D268" s="57">
        <v>117619.86999999973</v>
      </c>
    </row>
    <row r="269" spans="1:4" ht="15.75" customHeight="1">
      <c r="A269" s="57">
        <v>96556</v>
      </c>
      <c r="C269" s="57">
        <v>55840.830000000067</v>
      </c>
      <c r="D269" s="57">
        <v>55840.830000000067</v>
      </c>
    </row>
    <row r="270" spans="1:4" ht="15.75" customHeight="1">
      <c r="A270" s="57">
        <v>96559</v>
      </c>
      <c r="C270" s="57">
        <v>345670.81999999698</v>
      </c>
      <c r="D270" s="57">
        <v>345670.81999999698</v>
      </c>
    </row>
    <row r="271" spans="1:4" ht="15.75" customHeight="1">
      <c r="A271" s="57">
        <v>96945</v>
      </c>
      <c r="C271" s="57">
        <v>576980.87999998173</v>
      </c>
      <c r="D271" s="57">
        <v>576980.87999998173</v>
      </c>
    </row>
    <row r="272" spans="1:4" ht="15.75" customHeight="1">
      <c r="A272" s="57">
        <v>96958</v>
      </c>
      <c r="C272" s="57">
        <v>225254.3999999988</v>
      </c>
      <c r="D272" s="57">
        <v>225254.3999999988</v>
      </c>
    </row>
    <row r="273" spans="1:4" ht="15.75" customHeight="1">
      <c r="A273" s="57">
        <v>97256</v>
      </c>
      <c r="C273" s="57">
        <v>139752.01999999993</v>
      </c>
      <c r="D273" s="57">
        <v>139752.01999999993</v>
      </c>
    </row>
    <row r="274" spans="1:4" ht="15.75" customHeight="1">
      <c r="A274" s="57">
        <v>97432</v>
      </c>
      <c r="C274" s="57">
        <v>60517.030000000159</v>
      </c>
      <c r="D274" s="57">
        <v>60517.030000000159</v>
      </c>
    </row>
    <row r="275" spans="1:4" ht="15.75" customHeight="1">
      <c r="A275" s="57">
        <v>97434</v>
      </c>
      <c r="C275" s="57">
        <v>115985.92000000017</v>
      </c>
      <c r="D275" s="57">
        <v>115985.92000000017</v>
      </c>
    </row>
    <row r="276" spans="1:4" ht="15.75" customHeight="1">
      <c r="A276" s="57">
        <v>97573</v>
      </c>
      <c r="C276" s="57">
        <v>77234.399999999965</v>
      </c>
      <c r="D276" s="57">
        <v>77234.399999999965</v>
      </c>
    </row>
    <row r="277" spans="1:4" ht="15.75" customHeight="1">
      <c r="A277" s="57">
        <v>97578</v>
      </c>
      <c r="C277" s="57">
        <v>95150.400000000212</v>
      </c>
      <c r="D277" s="57">
        <v>95150.400000000212</v>
      </c>
    </row>
    <row r="278" spans="1:4" ht="15.75" customHeight="1">
      <c r="A278" s="57">
        <v>97712</v>
      </c>
      <c r="C278" s="57">
        <v>318462.25000000175</v>
      </c>
      <c r="D278" s="57">
        <v>318462.25000000175</v>
      </c>
    </row>
    <row r="279" spans="1:4" ht="15.75" customHeight="1">
      <c r="A279" s="57">
        <v>98045</v>
      </c>
      <c r="C279" s="57">
        <v>164192.51000000024</v>
      </c>
      <c r="D279" s="57">
        <v>164192.51000000024</v>
      </c>
    </row>
    <row r="280" spans="1:4" ht="15.75" customHeight="1">
      <c r="A280" s="57">
        <v>98046</v>
      </c>
      <c r="C280" s="57">
        <v>31231.199999999972</v>
      </c>
      <c r="D280" s="57">
        <v>31231.199999999972</v>
      </c>
    </row>
    <row r="281" spans="1:4" ht="15.75" customHeight="1">
      <c r="A281" s="57">
        <v>98741</v>
      </c>
      <c r="C281" s="57">
        <v>167738.35000000012</v>
      </c>
      <c r="D281" s="57">
        <v>167738.35000000012</v>
      </c>
    </row>
    <row r="282" spans="1:4" ht="15.75" customHeight="1">
      <c r="A282" s="57">
        <v>98962</v>
      </c>
      <c r="C282" s="57">
        <v>229735.06999999908</v>
      </c>
      <c r="D282" s="57">
        <v>229735.06999999908</v>
      </c>
    </row>
    <row r="283" spans="1:4" ht="15.75" customHeight="1">
      <c r="A283" s="57">
        <v>99022</v>
      </c>
      <c r="C283" s="57">
        <v>367181.93000000285</v>
      </c>
      <c r="D283" s="57">
        <v>367181.93000000285</v>
      </c>
    </row>
    <row r="284" spans="1:4" ht="15.75" customHeight="1">
      <c r="A284" s="57">
        <v>99428</v>
      </c>
      <c r="C284" s="57">
        <v>92649.44000000009</v>
      </c>
      <c r="D284" s="57">
        <v>92649.44000000009</v>
      </c>
    </row>
    <row r="285" spans="1:4" ht="15.75" customHeight="1">
      <c r="A285" s="57">
        <v>100375</v>
      </c>
      <c r="C285" s="57">
        <v>230140.44000000085</v>
      </c>
      <c r="D285" s="57">
        <v>230140.44000000085</v>
      </c>
    </row>
    <row r="286" spans="1:4" ht="15.75" customHeight="1">
      <c r="A286" s="57">
        <v>100736</v>
      </c>
      <c r="C286" s="57">
        <v>109899.2300000003</v>
      </c>
      <c r="D286" s="57">
        <v>109899.2300000003</v>
      </c>
    </row>
    <row r="287" spans="1:4" ht="15.75" customHeight="1">
      <c r="A287" s="57">
        <v>102079</v>
      </c>
      <c r="C287" s="57">
        <v>91670.880000000063</v>
      </c>
      <c r="D287" s="57">
        <v>91670.880000000063</v>
      </c>
    </row>
    <row r="288" spans="1:4" ht="15.75" customHeight="1">
      <c r="A288" s="57">
        <v>102166</v>
      </c>
      <c r="C288" s="57">
        <v>162352.89999999991</v>
      </c>
      <c r="D288" s="57">
        <v>162352.89999999991</v>
      </c>
    </row>
    <row r="289" spans="1:4" ht="15.75" customHeight="1">
      <c r="A289" s="57">
        <v>102474</v>
      </c>
      <c r="C289" s="57">
        <v>88894.010000000184</v>
      </c>
      <c r="D289" s="57">
        <v>88894.010000000184</v>
      </c>
    </row>
    <row r="290" spans="1:4" ht="15.75" customHeight="1">
      <c r="A290" s="57">
        <v>102604</v>
      </c>
      <c r="C290" s="57">
        <v>251762.06999999846</v>
      </c>
      <c r="D290" s="57">
        <v>251762.06999999846</v>
      </c>
    </row>
    <row r="291" spans="1:4" ht="15.75" customHeight="1">
      <c r="A291" s="57">
        <v>103253</v>
      </c>
      <c r="C291" s="57">
        <v>72264.100000000122</v>
      </c>
      <c r="D291" s="57">
        <v>72264.100000000122</v>
      </c>
    </row>
    <row r="292" spans="1:4" ht="15.75" customHeight="1">
      <c r="A292" s="57">
        <v>103255</v>
      </c>
      <c r="C292" s="57">
        <v>185322.45000000039</v>
      </c>
      <c r="D292" s="57">
        <v>185322.45000000039</v>
      </c>
    </row>
    <row r="293" spans="1:4" ht="15.75" customHeight="1">
      <c r="A293" s="57">
        <v>103456</v>
      </c>
      <c r="C293" s="57">
        <v>222899.59999999954</v>
      </c>
      <c r="D293" s="57">
        <v>222899.59999999954</v>
      </c>
    </row>
    <row r="294" spans="1:4" ht="15.75" customHeight="1">
      <c r="A294" s="57">
        <v>104591</v>
      </c>
      <c r="C294" s="57">
        <v>52859.489999999991</v>
      </c>
      <c r="D294" s="57">
        <v>52859.489999999991</v>
      </c>
    </row>
    <row r="295" spans="1:4" ht="15.75" customHeight="1">
      <c r="A295" s="57">
        <v>104653</v>
      </c>
      <c r="C295" s="57">
        <v>443557.83000000444</v>
      </c>
      <c r="D295" s="57">
        <v>443557.83000000444</v>
      </c>
    </row>
    <row r="296" spans="1:4" ht="15.75" customHeight="1">
      <c r="A296" s="57">
        <v>104654</v>
      </c>
      <c r="C296" s="57">
        <v>105566.33000000034</v>
      </c>
      <c r="D296" s="57">
        <v>105566.33000000034</v>
      </c>
    </row>
    <row r="297" spans="1:4" ht="15.75" customHeight="1">
      <c r="A297" s="57">
        <v>104905</v>
      </c>
      <c r="C297" s="57">
        <v>161190.42000000004</v>
      </c>
      <c r="D297" s="57">
        <v>161190.42000000004</v>
      </c>
    </row>
    <row r="298" spans="1:4" ht="15.75" customHeight="1">
      <c r="A298" s="57">
        <v>104910</v>
      </c>
      <c r="C298" s="57">
        <v>288567.47999999911</v>
      </c>
      <c r="D298" s="57">
        <v>288567.47999999911</v>
      </c>
    </row>
    <row r="299" spans="1:4" ht="15.75" customHeight="1">
      <c r="A299" s="57">
        <v>105093</v>
      </c>
      <c r="C299" s="57">
        <v>119345.52000000032</v>
      </c>
      <c r="D299" s="57">
        <v>119345.52000000032</v>
      </c>
    </row>
    <row r="300" spans="1:4" ht="15.75" customHeight="1">
      <c r="A300" s="57">
        <v>105437</v>
      </c>
      <c r="C300" s="57">
        <v>202551.37999999919</v>
      </c>
      <c r="D300" s="57">
        <v>202551.37999999919</v>
      </c>
    </row>
    <row r="301" spans="1:4" ht="15.75" customHeight="1">
      <c r="A301" s="57">
        <v>105471</v>
      </c>
      <c r="C301" s="57">
        <v>121183.21999999971</v>
      </c>
      <c r="D301" s="57">
        <v>121183.21999999971</v>
      </c>
    </row>
    <row r="302" spans="1:4" ht="15.75" customHeight="1">
      <c r="A302" s="57">
        <v>105478</v>
      </c>
      <c r="C302" s="57">
        <v>133474.83999999976</v>
      </c>
      <c r="D302" s="57">
        <v>133474.83999999976</v>
      </c>
    </row>
    <row r="303" spans="1:4" ht="15.75" customHeight="1">
      <c r="A303" s="57">
        <v>105689</v>
      </c>
      <c r="C303" s="57">
        <v>202688.47999999908</v>
      </c>
      <c r="D303" s="57">
        <v>202688.47999999908</v>
      </c>
    </row>
    <row r="304" spans="1:4" ht="15.75" customHeight="1">
      <c r="A304" s="57">
        <v>106667</v>
      </c>
      <c r="C304" s="57">
        <v>379305.53999999631</v>
      </c>
      <c r="D304" s="57">
        <v>379305.53999999631</v>
      </c>
    </row>
    <row r="305" spans="1:4" ht="15.75" customHeight="1">
      <c r="A305" s="57">
        <v>107198</v>
      </c>
      <c r="C305" s="57">
        <v>189789.30000000022</v>
      </c>
      <c r="D305" s="57">
        <v>189789.30000000022</v>
      </c>
    </row>
    <row r="306" spans="1:4" ht="15.75" customHeight="1">
      <c r="A306" s="57">
        <v>107264</v>
      </c>
      <c r="C306" s="57">
        <v>1175761.6200000127</v>
      </c>
      <c r="D306" s="57">
        <v>1175761.6200000127</v>
      </c>
    </row>
    <row r="307" spans="1:4" ht="15.75" customHeight="1">
      <c r="A307" s="57">
        <v>1501383</v>
      </c>
      <c r="C307" s="57">
        <v>114006.90000000029</v>
      </c>
      <c r="D307" s="57">
        <v>114006.90000000029</v>
      </c>
    </row>
    <row r="308" spans="1:4" ht="15.75" customHeight="1">
      <c r="A308" s="57">
        <v>1503458</v>
      </c>
      <c r="C308" s="57">
        <v>84539.819999999832</v>
      </c>
      <c r="D308" s="57">
        <v>84539.819999999832</v>
      </c>
    </row>
    <row r="309" spans="1:4" ht="15.75" customHeight="1">
      <c r="A309" s="57">
        <v>1503539</v>
      </c>
      <c r="C309" s="57">
        <v>135380.39000000065</v>
      </c>
      <c r="D309" s="57">
        <v>135380.39000000065</v>
      </c>
    </row>
    <row r="310" spans="1:4" ht="15.75" customHeight="1">
      <c r="A310" s="57">
        <v>1503541</v>
      </c>
      <c r="C310" s="57">
        <v>136136.70000000065</v>
      </c>
      <c r="D310" s="57">
        <v>136136.70000000065</v>
      </c>
    </row>
    <row r="311" spans="1:4" ht="15.75" customHeight="1">
      <c r="A311" s="57">
        <v>1503543</v>
      </c>
      <c r="C311" s="57">
        <v>272021.299999999</v>
      </c>
      <c r="D311" s="57">
        <v>272021.299999999</v>
      </c>
    </row>
    <row r="312" spans="1:4" ht="15.75" customHeight="1">
      <c r="A312" s="57">
        <v>1503544</v>
      </c>
      <c r="C312" s="57">
        <v>128069.34000000069</v>
      </c>
      <c r="D312" s="57">
        <v>128069.34000000069</v>
      </c>
    </row>
    <row r="313" spans="1:4" ht="15.75" customHeight="1">
      <c r="A313" s="57">
        <v>1503545</v>
      </c>
      <c r="C313" s="57">
        <v>113195.1500000005</v>
      </c>
      <c r="D313" s="57">
        <v>113195.1500000005</v>
      </c>
    </row>
    <row r="314" spans="1:4" ht="15.75" customHeight="1">
      <c r="A314" s="57">
        <v>1503646</v>
      </c>
      <c r="C314" s="57">
        <v>33134.309999999969</v>
      </c>
      <c r="D314" s="57">
        <v>33134.309999999969</v>
      </c>
    </row>
    <row r="315" spans="1:4" ht="15.75" customHeight="1">
      <c r="A315" s="57">
        <v>1503987</v>
      </c>
      <c r="C315" s="57">
        <v>181306.41999999923</v>
      </c>
      <c r="D315" s="57">
        <v>181306.41999999923</v>
      </c>
    </row>
    <row r="316" spans="1:4" ht="15.75" customHeight="1">
      <c r="A316" s="57">
        <v>1504062</v>
      </c>
      <c r="C316" s="57">
        <v>225480.57000000135</v>
      </c>
      <c r="D316" s="57">
        <v>225480.57000000135</v>
      </c>
    </row>
    <row r="317" spans="1:4" ht="15.75" customHeight="1">
      <c r="A317" s="57">
        <v>1504069</v>
      </c>
      <c r="C317" s="57">
        <v>116483.74999999974</v>
      </c>
      <c r="D317" s="57">
        <v>116483.74999999974</v>
      </c>
    </row>
    <row r="318" spans="1:4" ht="15.75" customHeight="1">
      <c r="A318" s="57">
        <v>1504070</v>
      </c>
      <c r="C318" s="57">
        <v>278626.64000000159</v>
      </c>
      <c r="D318" s="57">
        <v>278626.64000000159</v>
      </c>
    </row>
    <row r="319" spans="1:4" ht="15.75" customHeight="1">
      <c r="A319" s="57">
        <v>1504203</v>
      </c>
      <c r="C319" s="57">
        <v>107020.03999999954</v>
      </c>
      <c r="D319" s="57">
        <v>107020.03999999954</v>
      </c>
    </row>
    <row r="320" spans="1:4" ht="15.75" customHeight="1">
      <c r="A320" s="57">
        <v>1504371</v>
      </c>
      <c r="C320" s="57">
        <v>342360.02000000054</v>
      </c>
      <c r="D320" s="57">
        <v>342360.02000000054</v>
      </c>
    </row>
    <row r="321" spans="1:4" ht="15.75" customHeight="1">
      <c r="A321" s="57">
        <v>1504376</v>
      </c>
      <c r="C321" s="57">
        <v>329445.84999999852</v>
      </c>
      <c r="D321" s="57">
        <v>329445.84999999852</v>
      </c>
    </row>
    <row r="322" spans="1:4" ht="15.75" customHeight="1">
      <c r="A322" s="57">
        <v>1504493</v>
      </c>
      <c r="C322" s="57">
        <v>81181.380000000281</v>
      </c>
      <c r="D322" s="57">
        <v>81181.380000000281</v>
      </c>
    </row>
    <row r="323" spans="1:4" ht="15.75" customHeight="1">
      <c r="A323" s="57">
        <v>1504627</v>
      </c>
      <c r="C323" s="57">
        <v>108761.09000000037</v>
      </c>
      <c r="D323" s="57">
        <v>108761.09000000037</v>
      </c>
    </row>
    <row r="324" spans="1:4" ht="15.75" customHeight="1">
      <c r="A324" s="57">
        <v>1504739</v>
      </c>
      <c r="C324" s="57">
        <v>215722.65000000029</v>
      </c>
      <c r="D324" s="57">
        <v>215722.65000000029</v>
      </c>
    </row>
    <row r="325" spans="1:4" ht="15.75" customHeight="1">
      <c r="A325" s="57">
        <v>1504831</v>
      </c>
      <c r="C325" s="57">
        <v>189648.05999999944</v>
      </c>
      <c r="D325" s="57">
        <v>189648.05999999944</v>
      </c>
    </row>
    <row r="326" spans="1:4" ht="15.75" customHeight="1">
      <c r="A326" s="57">
        <v>1504832</v>
      </c>
      <c r="C326" s="57">
        <v>44104.199999999983</v>
      </c>
      <c r="D326" s="57">
        <v>44104.199999999983</v>
      </c>
    </row>
    <row r="327" spans="1:4" ht="15.75" customHeight="1">
      <c r="A327" s="57">
        <v>1504931</v>
      </c>
      <c r="C327" s="57">
        <v>123452.43000000031</v>
      </c>
      <c r="D327" s="57">
        <v>123452.43000000031</v>
      </c>
    </row>
    <row r="328" spans="1:4" ht="15.75" customHeight="1">
      <c r="A328" s="57">
        <v>1504944</v>
      </c>
      <c r="C328" s="57">
        <v>69466.780000000115</v>
      </c>
      <c r="D328" s="57">
        <v>69466.780000000115</v>
      </c>
    </row>
    <row r="329" spans="1:4" ht="15.75" customHeight="1">
      <c r="A329" s="57">
        <v>1504945</v>
      </c>
      <c r="C329" s="57">
        <v>60608.6000000001</v>
      </c>
      <c r="D329" s="57">
        <v>60608.6000000001</v>
      </c>
    </row>
    <row r="330" spans="1:4" ht="15.75" customHeight="1">
      <c r="A330" s="57">
        <v>1505136</v>
      </c>
      <c r="C330" s="57">
        <v>134119.86000000068</v>
      </c>
      <c r="D330" s="57">
        <v>134119.86000000068</v>
      </c>
    </row>
    <row r="331" spans="1:4" ht="15.75" customHeight="1">
      <c r="A331" s="57">
        <v>1505704</v>
      </c>
      <c r="C331" s="57">
        <v>177698.63999999955</v>
      </c>
      <c r="D331" s="57">
        <v>177698.63999999955</v>
      </c>
    </row>
    <row r="332" spans="1:4" ht="15.75" customHeight="1">
      <c r="A332" s="57">
        <v>1505916</v>
      </c>
      <c r="C332" s="57">
        <v>77276.729999999952</v>
      </c>
      <c r="D332" s="57">
        <v>77276.729999999952</v>
      </c>
    </row>
    <row r="333" spans="1:4" ht="15.75" customHeight="1">
      <c r="A333" s="57">
        <v>1505918</v>
      </c>
      <c r="C333" s="57">
        <v>82113.420000000158</v>
      </c>
      <c r="D333" s="57">
        <v>82113.420000000158</v>
      </c>
    </row>
    <row r="334" spans="1:4" ht="15.75" customHeight="1">
      <c r="A334" s="57">
        <v>1506266</v>
      </c>
      <c r="C334" s="57">
        <v>180467.36000000007</v>
      </c>
      <c r="D334" s="57">
        <v>180467.36000000007</v>
      </c>
    </row>
    <row r="335" spans="1:4" ht="15.75" customHeight="1">
      <c r="A335" s="57">
        <v>1506429</v>
      </c>
      <c r="C335" s="57">
        <v>213586.34999999986</v>
      </c>
      <c r="D335" s="57">
        <v>213586.34999999986</v>
      </c>
    </row>
    <row r="336" spans="1:4" ht="15.75" customHeight="1">
      <c r="A336" s="57">
        <v>1506430</v>
      </c>
      <c r="C336" s="57">
        <v>175148.20000000024</v>
      </c>
      <c r="D336" s="57">
        <v>175148.20000000024</v>
      </c>
    </row>
    <row r="337" spans="1:4" ht="15.75" customHeight="1">
      <c r="A337" s="57">
        <v>1506442</v>
      </c>
      <c r="C337" s="57">
        <v>271589.47999999952</v>
      </c>
      <c r="D337" s="57">
        <v>271589.47999999952</v>
      </c>
    </row>
    <row r="338" spans="1:4" ht="15.75" customHeight="1">
      <c r="A338" s="57">
        <v>1506444</v>
      </c>
      <c r="C338" s="57">
        <v>355351.70000000228</v>
      </c>
      <c r="D338" s="57">
        <v>355351.70000000228</v>
      </c>
    </row>
    <row r="339" spans="1:4" ht="15.75" customHeight="1">
      <c r="A339" s="57">
        <v>1510690</v>
      </c>
      <c r="C339" s="57">
        <v>235283.68000000124</v>
      </c>
      <c r="D339" s="57">
        <v>235283.68000000124</v>
      </c>
    </row>
    <row r="340" spans="1:4" ht="15.75" customHeight="1">
      <c r="A340" s="57">
        <v>1511403</v>
      </c>
      <c r="C340" s="57">
        <v>156741.7399999997</v>
      </c>
      <c r="D340" s="57">
        <v>156741.7399999997</v>
      </c>
    </row>
    <row r="341" spans="1:4" ht="15.75" customHeight="1">
      <c r="A341" s="57">
        <v>1511412</v>
      </c>
      <c r="C341" s="57">
        <v>148376.4299999995</v>
      </c>
      <c r="D341" s="57">
        <v>148376.4299999995</v>
      </c>
    </row>
    <row r="342" spans="1:4" ht="15.75" customHeight="1">
      <c r="A342" s="57">
        <v>1511522</v>
      </c>
      <c r="C342" s="57">
        <v>164231.6299999998</v>
      </c>
      <c r="D342" s="57">
        <v>164231.6299999998</v>
      </c>
    </row>
    <row r="343" spans="1:4" ht="15.75" customHeight="1">
      <c r="A343" s="57">
        <v>1512401</v>
      </c>
      <c r="C343" s="57">
        <v>103083.75000000032</v>
      </c>
      <c r="D343" s="57">
        <v>103083.75000000032</v>
      </c>
    </row>
    <row r="344" spans="1:4" ht="15.75" customHeight="1">
      <c r="A344" s="57">
        <v>1512803</v>
      </c>
      <c r="C344" s="57">
        <v>282455.48999999801</v>
      </c>
      <c r="D344" s="57">
        <v>282455.48999999801</v>
      </c>
    </row>
    <row r="345" spans="1:4" ht="15.75" customHeight="1">
      <c r="A345" s="57">
        <v>1512805</v>
      </c>
      <c r="C345" s="57">
        <v>147575.15999999995</v>
      </c>
      <c r="D345" s="57">
        <v>147575.15999999995</v>
      </c>
    </row>
    <row r="346" spans="1:4" ht="15.75" customHeight="1">
      <c r="A346" s="57">
        <v>1512890</v>
      </c>
      <c r="C346" s="57">
        <v>197097.85000000082</v>
      </c>
      <c r="D346" s="57">
        <v>197097.85000000082</v>
      </c>
    </row>
    <row r="347" spans="1:4" ht="15.75" customHeight="1">
      <c r="A347" s="57">
        <v>1513115</v>
      </c>
      <c r="C347" s="57">
        <v>50715.499999999935</v>
      </c>
      <c r="D347" s="57">
        <v>50715.499999999935</v>
      </c>
    </row>
    <row r="348" spans="1:4" ht="15.75" customHeight="1">
      <c r="A348" s="57">
        <v>1513137</v>
      </c>
      <c r="C348" s="57">
        <v>108881.86000000026</v>
      </c>
      <c r="D348" s="57">
        <v>108881.86000000026</v>
      </c>
    </row>
    <row r="349" spans="1:4" ht="15.75" customHeight="1">
      <c r="A349" s="57">
        <v>1513247</v>
      </c>
      <c r="C349" s="57">
        <v>62860.310000000012</v>
      </c>
      <c r="D349" s="57">
        <v>62860.310000000012</v>
      </c>
    </row>
    <row r="350" spans="1:4" ht="15.75" customHeight="1">
      <c r="A350" s="57">
        <v>1513492</v>
      </c>
      <c r="C350" s="57">
        <v>21944.460000000017</v>
      </c>
      <c r="D350" s="57">
        <v>21944.460000000017</v>
      </c>
    </row>
    <row r="351" spans="1:4" ht="15.75" customHeight="1">
      <c r="A351" s="57">
        <v>1513602</v>
      </c>
      <c r="C351" s="57">
        <v>49186.210000000072</v>
      </c>
      <c r="D351" s="57">
        <v>49186.210000000072</v>
      </c>
    </row>
    <row r="352" spans="1:4" ht="15.75" customHeight="1">
      <c r="A352" s="57">
        <v>1514744</v>
      </c>
      <c r="C352" s="57">
        <v>208843.98999999973</v>
      </c>
      <c r="D352" s="57">
        <v>208843.98999999973</v>
      </c>
    </row>
    <row r="353" spans="1:4" ht="15.75" customHeight="1">
      <c r="A353" s="57">
        <v>1515621</v>
      </c>
      <c r="C353" s="57">
        <v>271377.59999999986</v>
      </c>
      <c r="D353" s="57">
        <v>271377.59999999986</v>
      </c>
    </row>
    <row r="354" spans="1:4" ht="15.75" customHeight="1">
      <c r="A354" s="57">
        <v>1518485</v>
      </c>
      <c r="C354" s="57">
        <v>290810.76000000094</v>
      </c>
      <c r="D354" s="57">
        <v>290810.76000000094</v>
      </c>
    </row>
    <row r="355" spans="1:4" ht="15.75" customHeight="1">
      <c r="A355" s="57">
        <v>1518511</v>
      </c>
      <c r="C355" s="57">
        <v>169558.72999999986</v>
      </c>
      <c r="D355" s="57">
        <v>169558.72999999986</v>
      </c>
    </row>
    <row r="356" spans="1:4" ht="15.75" customHeight="1">
      <c r="A356" s="57">
        <v>1519422</v>
      </c>
      <c r="C356" s="57">
        <v>121916.53000000025</v>
      </c>
      <c r="D356" s="57">
        <v>121916.53000000025</v>
      </c>
    </row>
    <row r="357" spans="1:4" ht="15.75" customHeight="1">
      <c r="A357" s="57">
        <v>1519423</v>
      </c>
      <c r="C357" s="57">
        <v>205836.13000000044</v>
      </c>
      <c r="D357" s="57">
        <v>205836.13000000044</v>
      </c>
    </row>
    <row r="358" spans="1:4" ht="15.75" customHeight="1">
      <c r="A358" s="57">
        <v>1520508</v>
      </c>
      <c r="C358" s="57">
        <v>111551.78000000039</v>
      </c>
      <c r="D358" s="57">
        <v>111551.78000000039</v>
      </c>
    </row>
    <row r="359" spans="1:4" ht="15.75" customHeight="1">
      <c r="A359" s="57">
        <v>1520582</v>
      </c>
      <c r="C359" s="57">
        <v>91171.980000000141</v>
      </c>
      <c r="D359" s="57">
        <v>91171.980000000141</v>
      </c>
    </row>
    <row r="360" spans="1:4" ht="15.75" customHeight="1">
      <c r="A360" s="57">
        <v>1520841</v>
      </c>
      <c r="C360" s="57">
        <v>235694.2100000004</v>
      </c>
      <c r="D360" s="57">
        <v>235694.2100000004</v>
      </c>
    </row>
    <row r="361" spans="1:4" ht="15.75" customHeight="1">
      <c r="A361" s="57">
        <v>1520991</v>
      </c>
      <c r="C361" s="57">
        <v>203748.23999999996</v>
      </c>
      <c r="D361" s="57">
        <v>203748.23999999996</v>
      </c>
    </row>
    <row r="362" spans="1:4" ht="15.75" customHeight="1">
      <c r="A362" s="57">
        <v>1521058</v>
      </c>
      <c r="C362" s="57">
        <v>596196.42000000074</v>
      </c>
      <c r="D362" s="57">
        <v>596196.42000000074</v>
      </c>
    </row>
    <row r="363" spans="1:4" ht="15.75" customHeight="1">
      <c r="A363" s="57">
        <v>1521919</v>
      </c>
      <c r="C363" s="57">
        <v>286965.96000000113</v>
      </c>
      <c r="D363" s="57">
        <v>286965.96000000113</v>
      </c>
    </row>
    <row r="364" spans="1:4" ht="15.75" customHeight="1">
      <c r="A364" s="57">
        <v>1522040</v>
      </c>
      <c r="C364" s="57">
        <v>244884.66000000067</v>
      </c>
      <c r="D364" s="57">
        <v>244884.66000000067</v>
      </c>
    </row>
    <row r="365" spans="1:4" ht="15.75" customHeight="1">
      <c r="A365" s="57">
        <v>1523377</v>
      </c>
      <c r="C365" s="57">
        <v>279837.46999999962</v>
      </c>
      <c r="D365" s="57">
        <v>279837.46999999962</v>
      </c>
    </row>
    <row r="366" spans="1:4" ht="15.75" customHeight="1">
      <c r="A366" s="57">
        <v>1524476</v>
      </c>
      <c r="C366" s="57">
        <v>294990.80000000203</v>
      </c>
      <c r="D366" s="57">
        <v>294990.80000000203</v>
      </c>
    </row>
    <row r="367" spans="1:4" ht="15.75" customHeight="1">
      <c r="A367" s="57">
        <v>1526024</v>
      </c>
      <c r="C367" s="57">
        <v>184843.04000000007</v>
      </c>
      <c r="D367" s="57">
        <v>184843.04000000007</v>
      </c>
    </row>
    <row r="368" spans="1:4" ht="15.75" customHeight="1">
      <c r="A368" s="57">
        <v>1527095</v>
      </c>
      <c r="C368" s="57">
        <v>137477.76000000047</v>
      </c>
      <c r="D368" s="57">
        <v>137477.76000000047</v>
      </c>
    </row>
    <row r="369" spans="1:4" ht="15.75" customHeight="1">
      <c r="A369" s="57">
        <v>1527443</v>
      </c>
      <c r="C369" s="57">
        <v>135111.97000000035</v>
      </c>
      <c r="D369" s="57">
        <v>135111.97000000035</v>
      </c>
    </row>
    <row r="370" spans="1:4" ht="15.75" customHeight="1">
      <c r="A370" s="57">
        <v>1527476</v>
      </c>
      <c r="C370" s="57">
        <v>129192.73999999993</v>
      </c>
      <c r="D370" s="57">
        <v>129192.73999999993</v>
      </c>
    </row>
    <row r="371" spans="1:4" ht="15.75" customHeight="1">
      <c r="A371" s="57">
        <v>1527477</v>
      </c>
      <c r="C371" s="57">
        <v>240849.02000000048</v>
      </c>
      <c r="D371" s="57">
        <v>240849.02000000048</v>
      </c>
    </row>
    <row r="372" spans="1:4" ht="15.75" customHeight="1">
      <c r="A372" s="57">
        <v>1527478</v>
      </c>
      <c r="C372" s="57">
        <v>135369.80000000008</v>
      </c>
      <c r="D372" s="57">
        <v>135369.80000000008</v>
      </c>
    </row>
    <row r="373" spans="1:4" ht="15.75" customHeight="1">
      <c r="A373" s="57">
        <v>1527479</v>
      </c>
      <c r="C373" s="57">
        <v>104512.87999999992</v>
      </c>
      <c r="D373" s="57">
        <v>104512.87999999992</v>
      </c>
    </row>
    <row r="374" spans="1:4" ht="15.75" customHeight="1">
      <c r="A374" s="57">
        <v>1528816</v>
      </c>
      <c r="C374" s="57">
        <v>147107.23000000024</v>
      </c>
      <c r="D374" s="57">
        <v>147107.23000000024</v>
      </c>
    </row>
    <row r="375" spans="1:4" ht="15.75" customHeight="1">
      <c r="A375" s="57">
        <v>1528854</v>
      </c>
      <c r="C375" s="57">
        <v>73662.760000000126</v>
      </c>
      <c r="D375" s="57">
        <v>73662.760000000126</v>
      </c>
    </row>
    <row r="376" spans="1:4" ht="15.75" customHeight="1">
      <c r="A376" s="57">
        <v>1529059</v>
      </c>
      <c r="C376" s="57">
        <v>129834.08000000071</v>
      </c>
      <c r="D376" s="57">
        <v>129834.08000000071</v>
      </c>
    </row>
    <row r="377" spans="1:4" ht="15.75" customHeight="1">
      <c r="A377" s="57">
        <v>1529060</v>
      </c>
      <c r="C377" s="57">
        <v>203952.94999999955</v>
      </c>
      <c r="D377" s="57">
        <v>203952.94999999955</v>
      </c>
    </row>
    <row r="378" spans="1:4" ht="15.75" customHeight="1">
      <c r="A378" s="57">
        <v>1529061</v>
      </c>
      <c r="C378" s="57">
        <v>291937.59999999986</v>
      </c>
      <c r="D378" s="57">
        <v>291937.59999999986</v>
      </c>
    </row>
    <row r="379" spans="1:4" ht="15.75" customHeight="1">
      <c r="A379" s="57">
        <v>1529248</v>
      </c>
      <c r="C379" s="57">
        <v>249600.47000000154</v>
      </c>
      <c r="D379" s="57">
        <v>249600.47000000154</v>
      </c>
    </row>
    <row r="380" spans="1:4" ht="15.75" customHeight="1">
      <c r="A380" s="57">
        <v>1529249</v>
      </c>
      <c r="C380" s="57">
        <v>195121.41000000091</v>
      </c>
      <c r="D380" s="57">
        <v>195121.41000000091</v>
      </c>
    </row>
    <row r="381" spans="1:4" ht="15.75" customHeight="1">
      <c r="A381" s="57">
        <v>1529476</v>
      </c>
      <c r="C381" s="57">
        <v>133064.85999999981</v>
      </c>
      <c r="D381" s="57">
        <v>133064.85999999981</v>
      </c>
    </row>
    <row r="382" spans="1:4" ht="15.75" customHeight="1">
      <c r="A382" s="57">
        <v>1529542</v>
      </c>
      <c r="C382" s="57">
        <v>264406.67000000057</v>
      </c>
      <c r="D382" s="57">
        <v>264406.67000000057</v>
      </c>
    </row>
    <row r="383" spans="1:4" ht="15.75" customHeight="1">
      <c r="A383" s="57">
        <v>1530336</v>
      </c>
      <c r="C383" s="57">
        <v>85551.370000000155</v>
      </c>
      <c r="D383" s="57">
        <v>85551.370000000155</v>
      </c>
    </row>
    <row r="384" spans="1:4" ht="15.75" customHeight="1">
      <c r="A384" s="57">
        <v>1530860</v>
      </c>
      <c r="C384" s="57">
        <v>224813.50000000079</v>
      </c>
      <c r="D384" s="57">
        <v>224813.50000000079</v>
      </c>
    </row>
    <row r="385" spans="1:4" ht="15.75" customHeight="1">
      <c r="A385" s="57">
        <v>1532532</v>
      </c>
      <c r="C385" s="57">
        <v>14491.379999999992</v>
      </c>
      <c r="D385" s="57">
        <v>14491.379999999992</v>
      </c>
    </row>
    <row r="386" spans="1:4" ht="15.75" customHeight="1">
      <c r="A386" s="57">
        <v>1533690</v>
      </c>
      <c r="C386" s="57">
        <v>159272.16999999969</v>
      </c>
      <c r="D386" s="57">
        <v>159272.16999999969</v>
      </c>
    </row>
    <row r="387" spans="1:4" ht="15.75" customHeight="1">
      <c r="A387" s="57">
        <v>1534512</v>
      </c>
      <c r="C387" s="57">
        <v>334015.54999999882</v>
      </c>
      <c r="D387" s="57">
        <v>334015.54999999882</v>
      </c>
    </row>
    <row r="388" spans="1:4" ht="15.75" customHeight="1">
      <c r="A388" s="57">
        <v>1534643</v>
      </c>
      <c r="C388" s="57">
        <v>99304.86000000019</v>
      </c>
      <c r="D388" s="57">
        <v>99304.86000000019</v>
      </c>
    </row>
    <row r="389" spans="1:4" ht="15.75" customHeight="1">
      <c r="A389" s="57">
        <v>1534644</v>
      </c>
      <c r="C389" s="57">
        <v>47554.440000000068</v>
      </c>
      <c r="D389" s="57">
        <v>47554.440000000068</v>
      </c>
    </row>
    <row r="390" spans="1:4" ht="15.75" customHeight="1">
      <c r="A390" s="57">
        <v>1534648</v>
      </c>
      <c r="C390" s="57">
        <v>87649.360000000161</v>
      </c>
      <c r="D390" s="57">
        <v>87649.360000000161</v>
      </c>
    </row>
    <row r="391" spans="1:4" ht="15.75" customHeight="1">
      <c r="A391" s="57">
        <v>1534704</v>
      </c>
      <c r="C391" s="57">
        <v>39054.840000000018</v>
      </c>
      <c r="D391" s="57">
        <v>39054.840000000018</v>
      </c>
    </row>
    <row r="392" spans="1:4" ht="15.75" customHeight="1">
      <c r="A392" s="57">
        <v>1535124</v>
      </c>
      <c r="C392" s="57">
        <v>62257.350000000042</v>
      </c>
      <c r="D392" s="57">
        <v>62257.350000000042</v>
      </c>
    </row>
    <row r="393" spans="1:4" ht="15.75" customHeight="1">
      <c r="A393" s="57">
        <v>1535719</v>
      </c>
      <c r="C393" s="57">
        <v>127408.15000000002</v>
      </c>
      <c r="D393" s="57">
        <v>127408.15000000002</v>
      </c>
    </row>
    <row r="394" spans="1:4" ht="15.75" customHeight="1">
      <c r="A394" s="57">
        <v>1535733</v>
      </c>
      <c r="C394" s="57">
        <v>252736.86000000132</v>
      </c>
      <c r="D394" s="57">
        <v>252736.86000000132</v>
      </c>
    </row>
    <row r="395" spans="1:4" ht="15.75" customHeight="1">
      <c r="A395" s="57">
        <v>1535749</v>
      </c>
      <c r="C395" s="57">
        <v>153556.53000000014</v>
      </c>
      <c r="D395" s="57">
        <v>153556.53000000014</v>
      </c>
    </row>
    <row r="396" spans="1:4" ht="15.75" customHeight="1">
      <c r="A396" s="57">
        <v>1535914</v>
      </c>
      <c r="C396" s="57">
        <v>328399.98999999854</v>
      </c>
      <c r="D396" s="57">
        <v>328399.98999999854</v>
      </c>
    </row>
    <row r="397" spans="1:4" ht="15.75" customHeight="1">
      <c r="A397" s="57">
        <v>1535966</v>
      </c>
      <c r="C397" s="57">
        <v>150596.41000000024</v>
      </c>
      <c r="D397" s="57">
        <v>150596.41000000024</v>
      </c>
    </row>
    <row r="398" spans="1:4" ht="15.75" customHeight="1">
      <c r="A398" s="57">
        <v>1535981</v>
      </c>
      <c r="C398" s="57">
        <v>128404.76000000029</v>
      </c>
      <c r="D398" s="57">
        <v>128404.76000000029</v>
      </c>
    </row>
    <row r="399" spans="1:4" ht="15.75" customHeight="1">
      <c r="A399" s="57">
        <v>1535985</v>
      </c>
      <c r="C399" s="57">
        <v>136100.20000000042</v>
      </c>
      <c r="D399" s="57">
        <v>136100.20000000042</v>
      </c>
    </row>
    <row r="400" spans="1:4" ht="15.75" customHeight="1">
      <c r="A400" s="57">
        <v>1536088</v>
      </c>
      <c r="C400" s="57">
        <v>129077.76000000071</v>
      </c>
      <c r="D400" s="57">
        <v>129077.76000000071</v>
      </c>
    </row>
    <row r="401" spans="1:4" ht="15.75" customHeight="1">
      <c r="A401" s="57">
        <v>1536222</v>
      </c>
      <c r="C401" s="57">
        <v>192293.6699999999</v>
      </c>
      <c r="D401" s="57">
        <v>192293.6699999999</v>
      </c>
    </row>
    <row r="402" spans="1:4" ht="15.75" customHeight="1">
      <c r="A402" s="57">
        <v>1536280</v>
      </c>
      <c r="C402" s="57">
        <v>142561.71000000011</v>
      </c>
      <c r="D402" s="57">
        <v>142561.71000000011</v>
      </c>
    </row>
    <row r="403" spans="1:4" ht="15.75" customHeight="1">
      <c r="A403" s="57">
        <v>1536320</v>
      </c>
      <c r="C403" s="57">
        <v>247342.26000000117</v>
      </c>
      <c r="D403" s="57">
        <v>247342.26000000117</v>
      </c>
    </row>
    <row r="404" spans="1:4" ht="15.75" customHeight="1">
      <c r="A404" s="57">
        <v>1536321</v>
      </c>
      <c r="C404" s="57">
        <v>228607.80000000086</v>
      </c>
      <c r="D404" s="57">
        <v>228607.80000000086</v>
      </c>
    </row>
    <row r="405" spans="1:4" ht="15.75" customHeight="1">
      <c r="A405" s="57">
        <v>1536367</v>
      </c>
      <c r="C405" s="57">
        <v>187065.95999999976</v>
      </c>
      <c r="D405" s="57">
        <v>187065.95999999976</v>
      </c>
    </row>
    <row r="406" spans="1:4" ht="15.75" customHeight="1">
      <c r="A406" s="57">
        <v>1536368</v>
      </c>
      <c r="C406" s="57">
        <v>179367.78999999954</v>
      </c>
      <c r="D406" s="57">
        <v>179367.78999999954</v>
      </c>
    </row>
    <row r="407" spans="1:4" ht="15.75" customHeight="1">
      <c r="A407" s="57">
        <v>1536495</v>
      </c>
      <c r="C407" s="57">
        <v>193288.65999999951</v>
      </c>
      <c r="D407" s="57">
        <v>193288.65999999951</v>
      </c>
    </row>
    <row r="408" spans="1:4" ht="15.75" customHeight="1">
      <c r="A408" s="57">
        <v>1536552</v>
      </c>
      <c r="C408" s="57">
        <v>127351.80999999972</v>
      </c>
      <c r="D408" s="57">
        <v>127351.80999999972</v>
      </c>
    </row>
    <row r="409" spans="1:4" ht="15.75" customHeight="1">
      <c r="A409" s="57">
        <v>1536822</v>
      </c>
      <c r="C409" s="57">
        <v>1775.22</v>
      </c>
      <c r="D409" s="57">
        <v>1775.22</v>
      </c>
    </row>
    <row r="410" spans="1:4" ht="15.75" customHeight="1">
      <c r="A410" s="57">
        <v>1536980</v>
      </c>
      <c r="C410" s="57">
        <v>114518.29999999974</v>
      </c>
      <c r="D410" s="57">
        <v>114518.29999999974</v>
      </c>
    </row>
    <row r="411" spans="1:4" ht="15.75" customHeight="1">
      <c r="A411" s="57">
        <v>1537110</v>
      </c>
      <c r="C411" s="57">
        <v>99938.999999999724</v>
      </c>
      <c r="D411" s="57">
        <v>99938.999999999724</v>
      </c>
    </row>
    <row r="412" spans="1:4" ht="15.75" customHeight="1">
      <c r="A412" s="57">
        <v>1538099</v>
      </c>
      <c r="C412" s="57">
        <v>258962.38000000134</v>
      </c>
      <c r="D412" s="57">
        <v>258962.38000000134</v>
      </c>
    </row>
    <row r="413" spans="1:4" ht="15.75" customHeight="1">
      <c r="A413" s="57">
        <v>1538604</v>
      </c>
      <c r="C413" s="57">
        <v>20588.119999999995</v>
      </c>
      <c r="D413" s="57">
        <v>20588.119999999995</v>
      </c>
    </row>
    <row r="414" spans="1:4" ht="15.75" customHeight="1">
      <c r="A414" s="57">
        <v>1538698</v>
      </c>
      <c r="C414" s="57">
        <v>141900.99000000022</v>
      </c>
      <c r="D414" s="57">
        <v>141900.99000000022</v>
      </c>
    </row>
    <row r="415" spans="1:4" ht="15.75" customHeight="1">
      <c r="A415" s="57">
        <v>1540803</v>
      </c>
      <c r="C415" s="57">
        <v>152920.11999999994</v>
      </c>
      <c r="D415" s="57">
        <v>152920.11999999994</v>
      </c>
    </row>
    <row r="416" spans="1:4" ht="15.75" customHeight="1">
      <c r="A416" s="57">
        <v>1542207</v>
      </c>
      <c r="C416" s="57">
        <v>31219.649999999972</v>
      </c>
      <c r="D416" s="57">
        <v>31219.649999999972</v>
      </c>
    </row>
    <row r="417" spans="1:4" ht="15.75" customHeight="1">
      <c r="A417" s="57">
        <v>1542575</v>
      </c>
      <c r="C417" s="57">
        <v>182786.44000000012</v>
      </c>
      <c r="D417" s="57">
        <v>182786.44000000012</v>
      </c>
    </row>
    <row r="418" spans="1:4" ht="15.75" customHeight="1">
      <c r="A418" s="57">
        <v>1542617</v>
      </c>
      <c r="C418" s="57">
        <v>467082.93000000349</v>
      </c>
      <c r="D418" s="57">
        <v>467082.93000000349</v>
      </c>
    </row>
    <row r="419" spans="1:4" ht="15.75" customHeight="1">
      <c r="A419" s="57">
        <v>1542856</v>
      </c>
      <c r="C419" s="57">
        <v>54380.380000000107</v>
      </c>
      <c r="D419" s="57">
        <v>54380.380000000107</v>
      </c>
    </row>
    <row r="420" spans="1:4" ht="15.75" customHeight="1">
      <c r="A420" s="57">
        <v>1543203</v>
      </c>
      <c r="C420" s="57">
        <v>68641.839999999967</v>
      </c>
      <c r="D420" s="57">
        <v>68641.839999999967</v>
      </c>
    </row>
    <row r="421" spans="1:4" ht="15.75" customHeight="1">
      <c r="A421" s="57">
        <v>1543205</v>
      </c>
      <c r="C421" s="57">
        <v>87579.740000000122</v>
      </c>
      <c r="D421" s="57">
        <v>87579.740000000122</v>
      </c>
    </row>
    <row r="422" spans="1:4" ht="15.75" customHeight="1">
      <c r="A422" s="57">
        <v>1543554</v>
      </c>
      <c r="C422" s="57">
        <v>172751.69999999885</v>
      </c>
      <c r="D422" s="57">
        <v>172751.69999999885</v>
      </c>
    </row>
    <row r="423" spans="1:4" ht="15.75" customHeight="1">
      <c r="A423" s="57">
        <v>1543571</v>
      </c>
      <c r="C423" s="57">
        <v>79317.94999999991</v>
      </c>
      <c r="D423" s="57">
        <v>79317.94999999991</v>
      </c>
    </row>
    <row r="424" spans="1:4" ht="15.75" customHeight="1">
      <c r="A424" s="57">
        <v>1543572</v>
      </c>
      <c r="C424" s="57">
        <v>86894.589999999807</v>
      </c>
      <c r="D424" s="57">
        <v>86894.589999999807</v>
      </c>
    </row>
    <row r="425" spans="1:4" ht="15.75" customHeight="1">
      <c r="A425" s="57">
        <v>1543626</v>
      </c>
      <c r="C425" s="57">
        <v>185363.04999999868</v>
      </c>
      <c r="D425" s="57">
        <v>185363.04999999868</v>
      </c>
    </row>
    <row r="426" spans="1:4" ht="15.75" customHeight="1">
      <c r="A426" s="57">
        <v>1543627</v>
      </c>
      <c r="C426" s="57">
        <v>100414.89999999972</v>
      </c>
      <c r="D426" s="57">
        <v>100414.89999999972</v>
      </c>
    </row>
    <row r="427" spans="1:4" ht="15.75" customHeight="1">
      <c r="A427" s="57">
        <v>1543628</v>
      </c>
      <c r="C427" s="57">
        <v>115405.74999999953</v>
      </c>
      <c r="D427" s="57">
        <v>115405.74999999953</v>
      </c>
    </row>
    <row r="428" spans="1:4" ht="15.75" customHeight="1">
      <c r="A428" s="57">
        <v>1543687</v>
      </c>
      <c r="C428" s="57">
        <v>129444.36000000013</v>
      </c>
      <c r="D428" s="57">
        <v>129444.36000000013</v>
      </c>
    </row>
    <row r="429" spans="1:4" ht="15.75" customHeight="1">
      <c r="A429" s="57">
        <v>1543894</v>
      </c>
      <c r="C429" s="57">
        <v>219330.59000000125</v>
      </c>
      <c r="D429" s="57">
        <v>219330.59000000125</v>
      </c>
    </row>
    <row r="430" spans="1:4" ht="15.75" customHeight="1">
      <c r="A430" s="57">
        <v>1544149</v>
      </c>
      <c r="C430" s="57">
        <v>150568.87999999992</v>
      </c>
      <c r="D430" s="57">
        <v>150568.87999999992</v>
      </c>
    </row>
    <row r="431" spans="1:4" ht="15.75" customHeight="1">
      <c r="A431" s="57">
        <v>1544759</v>
      </c>
      <c r="C431" s="57">
        <v>119039.76999999976</v>
      </c>
      <c r="D431" s="57">
        <v>119039.76999999976</v>
      </c>
    </row>
    <row r="432" spans="1:4" ht="15.75" customHeight="1">
      <c r="A432" s="57">
        <v>1544815</v>
      </c>
      <c r="C432" s="57">
        <v>180230.22000000006</v>
      </c>
      <c r="D432" s="57">
        <v>180230.22000000006</v>
      </c>
    </row>
    <row r="433" spans="1:4" ht="15.75" customHeight="1">
      <c r="A433" s="57">
        <v>1544816</v>
      </c>
      <c r="C433" s="57">
        <v>134935.50999999928</v>
      </c>
      <c r="D433" s="57">
        <v>134935.50999999928</v>
      </c>
    </row>
    <row r="434" spans="1:4" ht="15.75" customHeight="1">
      <c r="A434" s="57">
        <v>1544817</v>
      </c>
      <c r="C434" s="57">
        <v>72566.37000000001</v>
      </c>
      <c r="D434" s="57">
        <v>72566.37000000001</v>
      </c>
    </row>
    <row r="435" spans="1:4" ht="15.75" customHeight="1">
      <c r="A435" s="57">
        <v>1544818</v>
      </c>
      <c r="C435" s="57">
        <v>148689.91999999952</v>
      </c>
      <c r="D435" s="57">
        <v>148689.91999999952</v>
      </c>
    </row>
    <row r="436" spans="1:4" ht="15.75" customHeight="1">
      <c r="A436" s="57">
        <v>1545071</v>
      </c>
      <c r="C436" s="57">
        <v>64804.580000000111</v>
      </c>
      <c r="D436" s="57">
        <v>64804.580000000111</v>
      </c>
    </row>
    <row r="437" spans="1:4" ht="15.75" customHeight="1">
      <c r="A437" s="57">
        <v>1545108</v>
      </c>
      <c r="C437" s="57">
        <v>232150.5400000001</v>
      </c>
      <c r="D437" s="57">
        <v>232150.5400000001</v>
      </c>
    </row>
    <row r="438" spans="1:4" ht="15.75" customHeight="1">
      <c r="A438" s="57">
        <v>1545948</v>
      </c>
      <c r="C438" s="57">
        <v>195939.83999999965</v>
      </c>
      <c r="D438" s="57">
        <v>195939.83999999965</v>
      </c>
    </row>
    <row r="439" spans="1:4" ht="15.75" customHeight="1">
      <c r="A439" s="57">
        <v>1546317</v>
      </c>
      <c r="C439" s="57">
        <v>176535.80999999956</v>
      </c>
      <c r="D439" s="57">
        <v>176535.80999999956</v>
      </c>
    </row>
    <row r="440" spans="1:4" ht="15.75" customHeight="1">
      <c r="A440" s="57">
        <v>1546587</v>
      </c>
      <c r="C440" s="57">
        <v>273217.20000000019</v>
      </c>
      <c r="D440" s="57">
        <v>273217.20000000019</v>
      </c>
    </row>
    <row r="441" spans="1:4" ht="15.75" customHeight="1">
      <c r="A441" s="57">
        <v>1547774</v>
      </c>
      <c r="C441" s="57">
        <v>196781.89999999962</v>
      </c>
      <c r="D441" s="57">
        <v>196781.89999999962</v>
      </c>
    </row>
    <row r="442" spans="1:4" ht="15.75" customHeight="1">
      <c r="A442" s="57">
        <v>1547775</v>
      </c>
      <c r="C442" s="57">
        <v>209727.15999999992</v>
      </c>
      <c r="D442" s="57">
        <v>209727.15999999992</v>
      </c>
    </row>
    <row r="443" spans="1:4" ht="15.75" customHeight="1">
      <c r="A443" s="57">
        <v>1547776</v>
      </c>
      <c r="C443" s="57">
        <v>214333.31999999934</v>
      </c>
      <c r="D443" s="57">
        <v>214333.31999999934</v>
      </c>
    </row>
    <row r="444" spans="1:4" ht="15.75" customHeight="1">
      <c r="A444" s="57">
        <v>1547777</v>
      </c>
      <c r="C444" s="57">
        <v>209430.54999999949</v>
      </c>
      <c r="D444" s="57">
        <v>209430.54999999949</v>
      </c>
    </row>
    <row r="445" spans="1:4" ht="15.75" customHeight="1">
      <c r="A445" s="57">
        <v>1547828</v>
      </c>
      <c r="C445" s="57">
        <v>167636.89999999956</v>
      </c>
      <c r="D445" s="57">
        <v>167636.89999999956</v>
      </c>
    </row>
    <row r="446" spans="1:4" ht="15.75" customHeight="1">
      <c r="A446" s="57">
        <v>1548241</v>
      </c>
      <c r="C446" s="57">
        <v>66626.000000000131</v>
      </c>
      <c r="D446" s="57">
        <v>66626.000000000131</v>
      </c>
    </row>
    <row r="447" spans="1:4" ht="15.75" customHeight="1">
      <c r="A447" s="57">
        <v>1548484</v>
      </c>
      <c r="C447" s="57">
        <v>73662.760000000126</v>
      </c>
      <c r="D447" s="57">
        <v>73662.760000000126</v>
      </c>
    </row>
    <row r="448" spans="1:4" ht="15.75" customHeight="1">
      <c r="A448" s="57">
        <v>1548552</v>
      </c>
      <c r="C448" s="57">
        <v>133958.79999999976</v>
      </c>
      <c r="D448" s="57">
        <v>133958.79999999976</v>
      </c>
    </row>
    <row r="449" spans="1:4" ht="15.75" customHeight="1">
      <c r="A449" s="57">
        <v>1549207</v>
      </c>
      <c r="C449" s="57">
        <v>199438.95000000039</v>
      </c>
      <c r="D449" s="57">
        <v>199438.95000000039</v>
      </c>
    </row>
    <row r="450" spans="1:4" ht="15.75" customHeight="1">
      <c r="A450" s="57">
        <v>1549319</v>
      </c>
      <c r="C450" s="57">
        <v>88938.670000000144</v>
      </c>
      <c r="D450" s="57">
        <v>88938.670000000144</v>
      </c>
    </row>
    <row r="451" spans="1:4" ht="15.75" customHeight="1">
      <c r="A451" s="57">
        <v>1549721</v>
      </c>
      <c r="C451" s="57">
        <v>62052.339999999909</v>
      </c>
      <c r="D451" s="57">
        <v>62052.339999999909</v>
      </c>
    </row>
    <row r="452" spans="1:4" ht="15.75" customHeight="1">
      <c r="A452" s="57">
        <v>1549762</v>
      </c>
      <c r="C452" s="57">
        <v>142197.1000000003</v>
      </c>
      <c r="D452" s="57">
        <v>142197.1000000003</v>
      </c>
    </row>
    <row r="453" spans="1:4" ht="15.75" customHeight="1">
      <c r="A453" s="57">
        <v>1549964</v>
      </c>
      <c r="C453" s="57">
        <v>77336.520000000033</v>
      </c>
      <c r="D453" s="57">
        <v>77336.520000000033</v>
      </c>
    </row>
    <row r="454" spans="1:4" ht="15.75" customHeight="1">
      <c r="A454" s="57">
        <v>1552067</v>
      </c>
      <c r="C454" s="57">
        <v>71470.50999999998</v>
      </c>
      <c r="D454" s="57">
        <v>71470.50999999998</v>
      </c>
    </row>
    <row r="455" spans="1:4" ht="15.75" customHeight="1">
      <c r="A455" s="57">
        <v>1552711</v>
      </c>
      <c r="C455" s="57">
        <v>190795.95999999932</v>
      </c>
      <c r="D455" s="57">
        <v>190795.95999999932</v>
      </c>
    </row>
    <row r="456" spans="1:4" ht="15.75" customHeight="1">
      <c r="A456" s="57">
        <v>1552712</v>
      </c>
      <c r="C456" s="57">
        <v>130769.10000000046</v>
      </c>
      <c r="D456" s="57">
        <v>130769.10000000046</v>
      </c>
    </row>
    <row r="457" spans="1:4" ht="15.75" customHeight="1">
      <c r="A457" s="57">
        <v>1552799</v>
      </c>
      <c r="C457" s="57">
        <v>803348.10999999463</v>
      </c>
      <c r="D457" s="57">
        <v>803348.10999999463</v>
      </c>
    </row>
    <row r="458" spans="1:4" ht="15.75" customHeight="1">
      <c r="A458" s="57">
        <v>1553092</v>
      </c>
      <c r="C458" s="57">
        <v>103623.08000000019</v>
      </c>
      <c r="D458" s="57">
        <v>103623.08000000019</v>
      </c>
    </row>
    <row r="459" spans="1:4" ht="15.75" customHeight="1">
      <c r="A459" s="57">
        <v>1553093</v>
      </c>
      <c r="C459" s="57">
        <v>143329.12000000029</v>
      </c>
      <c r="D459" s="57">
        <v>143329.12000000029</v>
      </c>
    </row>
    <row r="460" spans="1:4" ht="15.75" customHeight="1">
      <c r="A460" s="57">
        <v>1553095</v>
      </c>
      <c r="C460" s="57">
        <v>111743.68000000015</v>
      </c>
      <c r="D460" s="57">
        <v>111743.68000000015</v>
      </c>
    </row>
    <row r="461" spans="1:4" ht="15.75" customHeight="1">
      <c r="A461" s="57">
        <v>1553096</v>
      </c>
      <c r="C461" s="57">
        <v>200619.81999999954</v>
      </c>
      <c r="D461" s="57">
        <v>200619.81999999954</v>
      </c>
    </row>
    <row r="462" spans="1:4" ht="15.75" customHeight="1">
      <c r="A462" s="57">
        <v>1553098</v>
      </c>
      <c r="C462" s="57">
        <v>159329.14999999982</v>
      </c>
      <c r="D462" s="57">
        <v>159329.14999999982</v>
      </c>
    </row>
    <row r="463" spans="1:4" ht="15.75" customHeight="1">
      <c r="A463" s="57">
        <v>1553252</v>
      </c>
      <c r="C463" s="57">
        <v>29492.180000000037</v>
      </c>
      <c r="D463" s="57">
        <v>29492.180000000037</v>
      </c>
    </row>
    <row r="464" spans="1:4" ht="15.75" customHeight="1">
      <c r="A464" s="57">
        <v>1553299</v>
      </c>
      <c r="C464" s="57">
        <v>83780.029999999795</v>
      </c>
      <c r="D464" s="57">
        <v>83780.029999999795</v>
      </c>
    </row>
    <row r="465" spans="1:4" ht="15.75" customHeight="1">
      <c r="A465" s="57">
        <v>1553308</v>
      </c>
      <c r="C465" s="57">
        <v>91235.430000000066</v>
      </c>
      <c r="D465" s="57">
        <v>91235.430000000066</v>
      </c>
    </row>
    <row r="466" spans="1:4" ht="15.75" customHeight="1">
      <c r="A466" s="57">
        <v>1553360</v>
      </c>
      <c r="C466" s="57">
        <v>285891.3200000003</v>
      </c>
      <c r="D466" s="57">
        <v>285891.3200000003</v>
      </c>
    </row>
    <row r="467" spans="1:4" ht="15.75" customHeight="1">
      <c r="A467" s="57">
        <v>1553363</v>
      </c>
      <c r="C467" s="57">
        <v>269292.04000000056</v>
      </c>
      <c r="D467" s="57">
        <v>269292.04000000056</v>
      </c>
    </row>
    <row r="468" spans="1:4" ht="15.75" customHeight="1">
      <c r="A468" s="57">
        <v>1553441</v>
      </c>
      <c r="C468" s="57">
        <v>106125.69999999963</v>
      </c>
      <c r="D468" s="57">
        <v>106125.69999999963</v>
      </c>
    </row>
    <row r="469" spans="1:4" ht="15.75" customHeight="1">
      <c r="A469" s="57">
        <v>1553445</v>
      </c>
      <c r="C469" s="57">
        <v>92562.549999999814</v>
      </c>
      <c r="D469" s="57">
        <v>92562.549999999814</v>
      </c>
    </row>
    <row r="470" spans="1:4" ht="15.75" customHeight="1">
      <c r="A470" s="57">
        <v>1553447</v>
      </c>
      <c r="C470" s="57">
        <v>204874.94999999844</v>
      </c>
      <c r="D470" s="57">
        <v>204874.94999999844</v>
      </c>
    </row>
    <row r="471" spans="1:4" ht="15.75" customHeight="1">
      <c r="A471" s="57">
        <v>1553535</v>
      </c>
      <c r="C471" s="57">
        <v>89956.000000000073</v>
      </c>
      <c r="D471" s="57">
        <v>89956.000000000073</v>
      </c>
    </row>
    <row r="472" spans="1:4" ht="15.75" customHeight="1">
      <c r="A472" s="57">
        <v>1553623</v>
      </c>
      <c r="C472" s="57">
        <v>102600.16999999993</v>
      </c>
      <c r="D472" s="57">
        <v>102600.16999999993</v>
      </c>
    </row>
    <row r="473" spans="1:4" ht="15.75" customHeight="1">
      <c r="A473" s="57">
        <v>1553652</v>
      </c>
      <c r="C473" s="57">
        <v>74595.200000000128</v>
      </c>
      <c r="D473" s="57">
        <v>74595.200000000128</v>
      </c>
    </row>
    <row r="474" spans="1:4" ht="15.75" customHeight="1">
      <c r="A474" s="57">
        <v>1553654</v>
      </c>
      <c r="C474" s="57">
        <v>71797.880000000121</v>
      </c>
      <c r="D474" s="57">
        <v>71797.880000000121</v>
      </c>
    </row>
    <row r="475" spans="1:4" ht="15.75" customHeight="1">
      <c r="A475" s="57">
        <v>1553656</v>
      </c>
      <c r="C475" s="57">
        <v>52216.640000000079</v>
      </c>
      <c r="D475" s="57">
        <v>52216.640000000079</v>
      </c>
    </row>
    <row r="476" spans="1:4" ht="15.75" customHeight="1">
      <c r="A476" s="57">
        <v>1553658</v>
      </c>
      <c r="C476" s="57">
        <v>46155.780000000064</v>
      </c>
      <c r="D476" s="57">
        <v>46155.780000000064</v>
      </c>
    </row>
    <row r="477" spans="1:4" ht="15.75" customHeight="1">
      <c r="A477" s="57">
        <v>1553728</v>
      </c>
      <c r="C477" s="57">
        <v>195550.19999999917</v>
      </c>
      <c r="D477" s="57">
        <v>195550.19999999917</v>
      </c>
    </row>
    <row r="478" spans="1:4" ht="15.75" customHeight="1">
      <c r="A478" s="57">
        <v>1553736</v>
      </c>
      <c r="C478" s="57">
        <v>270873.23999999987</v>
      </c>
      <c r="D478" s="57">
        <v>270873.23999999987</v>
      </c>
    </row>
    <row r="479" spans="1:4" ht="15.75" customHeight="1">
      <c r="A479" s="57">
        <v>1553738</v>
      </c>
      <c r="C479" s="57">
        <v>173552.40999999997</v>
      </c>
      <c r="D479" s="57">
        <v>173552.40999999997</v>
      </c>
    </row>
    <row r="480" spans="1:4" ht="15.75" customHeight="1">
      <c r="A480" s="57">
        <v>1554053</v>
      </c>
      <c r="C480" s="57">
        <v>231959.16000000076</v>
      </c>
      <c r="D480" s="57">
        <v>231959.16000000076</v>
      </c>
    </row>
    <row r="481" spans="1:4" ht="15.75" customHeight="1">
      <c r="A481" s="57">
        <v>1554081</v>
      </c>
      <c r="C481" s="57">
        <v>81069.539999999834</v>
      </c>
      <c r="D481" s="57">
        <v>81069.539999999834</v>
      </c>
    </row>
    <row r="482" spans="1:4" ht="15.75" customHeight="1">
      <c r="A482" s="57">
        <v>1554095</v>
      </c>
      <c r="C482" s="57">
        <v>226710.68000000078</v>
      </c>
      <c r="D482" s="57">
        <v>226710.68000000078</v>
      </c>
    </row>
    <row r="483" spans="1:4" ht="15.75" customHeight="1">
      <c r="A483" s="57">
        <v>1554109</v>
      </c>
      <c r="C483" s="57">
        <v>361031.2600000024</v>
      </c>
      <c r="D483" s="57">
        <v>361031.2600000024</v>
      </c>
    </row>
    <row r="484" spans="1:4" ht="15.75" customHeight="1">
      <c r="A484" s="57">
        <v>1554412</v>
      </c>
      <c r="C484" s="57">
        <v>174218.84000000035</v>
      </c>
      <c r="D484" s="57">
        <v>174218.84000000035</v>
      </c>
    </row>
    <row r="485" spans="1:4" ht="15.75" customHeight="1">
      <c r="A485" s="57">
        <v>1554820</v>
      </c>
      <c r="C485" s="57">
        <v>196944.96000000025</v>
      </c>
      <c r="D485" s="57">
        <v>196944.96000000025</v>
      </c>
    </row>
    <row r="486" spans="1:4" ht="15.75" customHeight="1">
      <c r="A486" s="57">
        <v>1554891</v>
      </c>
      <c r="C486" s="57">
        <v>178270.12000000066</v>
      </c>
      <c r="D486" s="57">
        <v>178270.12000000066</v>
      </c>
    </row>
    <row r="487" spans="1:4" ht="15.75" customHeight="1">
      <c r="A487" s="57">
        <v>1559396</v>
      </c>
      <c r="C487" s="57">
        <v>4885.9000000000005</v>
      </c>
      <c r="D487" s="57">
        <v>4885.9000000000005</v>
      </c>
    </row>
    <row r="488" spans="1:4" ht="15.75" customHeight="1">
      <c r="A488" s="57">
        <v>1560516</v>
      </c>
      <c r="C488" s="57">
        <v>156989.99999999965</v>
      </c>
      <c r="D488" s="57">
        <v>156989.99999999965</v>
      </c>
    </row>
    <row r="489" spans="1:4" ht="15.75" customHeight="1">
      <c r="A489" s="57">
        <v>1561500</v>
      </c>
      <c r="C489" s="57">
        <v>208910.29999999967</v>
      </c>
      <c r="D489" s="57">
        <v>208910.29999999967</v>
      </c>
    </row>
    <row r="490" spans="1:4" ht="15.75" customHeight="1">
      <c r="A490" s="57">
        <v>1561877</v>
      </c>
      <c r="C490" s="57">
        <v>173806.83999999979</v>
      </c>
      <c r="D490" s="57">
        <v>173806.83999999979</v>
      </c>
    </row>
    <row r="491" spans="1:4" ht="15.75" customHeight="1">
      <c r="A491" s="57">
        <v>1561882</v>
      </c>
      <c r="C491" s="57">
        <v>85706.940000000148</v>
      </c>
      <c r="D491" s="57">
        <v>85706.940000000148</v>
      </c>
    </row>
    <row r="492" spans="1:4" ht="15.75" customHeight="1">
      <c r="A492" s="57">
        <v>1561885</v>
      </c>
      <c r="C492" s="57">
        <v>101201.98000000019</v>
      </c>
      <c r="D492" s="57">
        <v>101201.98000000019</v>
      </c>
    </row>
    <row r="493" spans="1:4" ht="15.75" customHeight="1">
      <c r="A493" s="57">
        <v>1562444</v>
      </c>
      <c r="C493" s="57">
        <v>220318.97999999873</v>
      </c>
      <c r="D493" s="57">
        <v>220318.97999999873</v>
      </c>
    </row>
    <row r="494" spans="1:4" ht="15.75" customHeight="1">
      <c r="A494" s="57">
        <v>1563984</v>
      </c>
      <c r="C494" s="57">
        <v>135249.1500000004</v>
      </c>
      <c r="D494" s="57">
        <v>135249.1500000004</v>
      </c>
    </row>
    <row r="495" spans="1:4" ht="15.75" customHeight="1">
      <c r="A495" s="57">
        <v>1564169</v>
      </c>
      <c r="C495" s="57">
        <v>283264.11000000051</v>
      </c>
      <c r="D495" s="57">
        <v>283264.11000000051</v>
      </c>
    </row>
    <row r="496" spans="1:4" ht="15.75" customHeight="1">
      <c r="A496" s="57">
        <v>1564569</v>
      </c>
      <c r="C496" s="57">
        <v>658450.74</v>
      </c>
      <c r="D496" s="57">
        <v>658450.74</v>
      </c>
    </row>
    <row r="497" spans="1:4" ht="15.75" customHeight="1">
      <c r="A497" s="57">
        <v>1564571</v>
      </c>
      <c r="C497" s="57">
        <v>109804.15999999974</v>
      </c>
      <c r="D497" s="57">
        <v>109804.15999999974</v>
      </c>
    </row>
    <row r="498" spans="1:4" ht="15.75" customHeight="1">
      <c r="A498" s="57">
        <v>1564754</v>
      </c>
      <c r="C498" s="57">
        <v>64571.47000000011</v>
      </c>
      <c r="D498" s="57">
        <v>64571.47000000011</v>
      </c>
    </row>
    <row r="499" spans="1:4" ht="15.75" customHeight="1">
      <c r="A499" s="57">
        <v>1564755</v>
      </c>
      <c r="C499" s="57">
        <v>423187.36000000191</v>
      </c>
      <c r="D499" s="57">
        <v>423187.36000000191</v>
      </c>
    </row>
    <row r="500" spans="1:4" ht="15.75" customHeight="1">
      <c r="A500" s="57">
        <v>1564771</v>
      </c>
      <c r="C500" s="57">
        <v>99677.989999999802</v>
      </c>
      <c r="D500" s="57">
        <v>99677.989999999802</v>
      </c>
    </row>
    <row r="501" spans="1:4" ht="15.75" customHeight="1">
      <c r="A501" s="57">
        <v>1565189</v>
      </c>
      <c r="C501" s="57">
        <v>187581.7100000002</v>
      </c>
      <c r="D501" s="57">
        <v>187581.7100000002</v>
      </c>
    </row>
    <row r="502" spans="1:4" ht="15.75" customHeight="1">
      <c r="A502" s="57">
        <v>1585303</v>
      </c>
      <c r="C502" s="57">
        <v>183898.76000000024</v>
      </c>
      <c r="D502" s="57">
        <v>183898.76000000024</v>
      </c>
    </row>
    <row r="503" spans="1:4" ht="15.75" customHeight="1">
      <c r="A503" s="57">
        <v>1585355</v>
      </c>
      <c r="C503" s="57">
        <v>297864.33000000066</v>
      </c>
      <c r="D503" s="57">
        <v>297864.33000000066</v>
      </c>
    </row>
    <row r="504" spans="1:4" ht="15.75" customHeight="1">
      <c r="A504" s="57">
        <v>1589258</v>
      </c>
      <c r="C504" s="57">
        <v>115963.90999999942</v>
      </c>
      <c r="D504" s="57">
        <v>115963.90999999942</v>
      </c>
    </row>
    <row r="505" spans="1:4" ht="15.75" customHeight="1">
      <c r="A505" s="57">
        <v>1592509</v>
      </c>
      <c r="C505" s="57">
        <v>182638.8299999992</v>
      </c>
      <c r="D505" s="57">
        <v>182638.8299999992</v>
      </c>
    </row>
    <row r="506" spans="1:4" ht="15.75" customHeight="1">
      <c r="A506" s="57">
        <v>1593857</v>
      </c>
      <c r="C506" s="57">
        <v>193445.89000000039</v>
      </c>
      <c r="D506" s="57">
        <v>193445.89000000039</v>
      </c>
    </row>
    <row r="507" spans="1:4" ht="15.75" customHeight="1">
      <c r="A507" s="57">
        <v>1594752</v>
      </c>
      <c r="C507" s="57">
        <v>101918.60000000031</v>
      </c>
      <c r="D507" s="57">
        <v>101918.60000000031</v>
      </c>
    </row>
    <row r="508" spans="1:4" ht="15.75" customHeight="1">
      <c r="A508" s="57">
        <v>1594762</v>
      </c>
      <c r="C508" s="57">
        <v>80154.790000000081</v>
      </c>
      <c r="D508" s="57">
        <v>80154.790000000081</v>
      </c>
    </row>
    <row r="509" spans="1:4" ht="15.75" customHeight="1">
      <c r="A509" s="57">
        <v>1594835</v>
      </c>
      <c r="C509" s="57">
        <v>216021.0700000012</v>
      </c>
      <c r="D509" s="57">
        <v>216021.0700000012</v>
      </c>
    </row>
    <row r="510" spans="1:4" ht="15.75" customHeight="1">
      <c r="A510" s="57">
        <v>1594837</v>
      </c>
      <c r="C510" s="57">
        <v>117135.25000000045</v>
      </c>
      <c r="D510" s="57">
        <v>117135.25000000045</v>
      </c>
    </row>
    <row r="511" spans="1:4" ht="15.75" customHeight="1">
      <c r="A511" s="57">
        <v>1594850</v>
      </c>
      <c r="C511" s="57">
        <v>86751.330000000147</v>
      </c>
      <c r="D511" s="57">
        <v>86751.330000000147</v>
      </c>
    </row>
    <row r="512" spans="1:4" ht="15.75" customHeight="1">
      <c r="A512" s="57">
        <v>1596630</v>
      </c>
      <c r="C512" s="57">
        <v>279184.22000000183</v>
      </c>
      <c r="D512" s="57">
        <v>279184.22000000183</v>
      </c>
    </row>
    <row r="513" spans="1:4" ht="15.75" customHeight="1">
      <c r="A513" s="57">
        <v>1596636</v>
      </c>
      <c r="C513" s="57">
        <v>183115.14000000074</v>
      </c>
      <c r="D513" s="57">
        <v>183115.14000000074</v>
      </c>
    </row>
    <row r="514" spans="1:4" ht="15.75" customHeight="1">
      <c r="A514" s="57">
        <v>1596710</v>
      </c>
      <c r="C514" s="57">
        <v>943912.24999999732</v>
      </c>
      <c r="D514" s="57">
        <v>943912.24999999732</v>
      </c>
    </row>
    <row r="515" spans="1:4" ht="15.75" customHeight="1">
      <c r="A515" s="57">
        <v>1597422</v>
      </c>
      <c r="C515" s="57">
        <v>137080.92000000001</v>
      </c>
      <c r="D515" s="57">
        <v>137080.92000000001</v>
      </c>
    </row>
    <row r="516" spans="1:4" ht="15.75" customHeight="1">
      <c r="A516" s="57">
        <v>1597491</v>
      </c>
      <c r="C516" s="57">
        <v>341233.09999999672</v>
      </c>
      <c r="D516" s="57">
        <v>341233.09999999672</v>
      </c>
    </row>
    <row r="517" spans="1:4" ht="15.75" customHeight="1">
      <c r="A517" s="57">
        <v>1597580</v>
      </c>
      <c r="C517" s="57">
        <v>139204.13999999934</v>
      </c>
      <c r="D517" s="57">
        <v>139204.13999999934</v>
      </c>
    </row>
    <row r="518" spans="1:4" ht="15.75" customHeight="1">
      <c r="A518" s="57">
        <v>1598519</v>
      </c>
      <c r="C518" s="57">
        <v>69000.560000000114</v>
      </c>
      <c r="D518" s="57">
        <v>69000.560000000114</v>
      </c>
    </row>
    <row r="519" spans="1:4" ht="15.75" customHeight="1">
      <c r="A519" s="57">
        <v>1598568</v>
      </c>
      <c r="C519" s="57">
        <v>211687.34999999954</v>
      </c>
      <c r="D519" s="57">
        <v>211687.34999999954</v>
      </c>
    </row>
    <row r="520" spans="1:4" ht="15.75" customHeight="1">
      <c r="A520" s="57">
        <v>1598569</v>
      </c>
      <c r="C520" s="57">
        <v>45223.340000000062</v>
      </c>
      <c r="D520" s="57">
        <v>45223.340000000062</v>
      </c>
    </row>
    <row r="521" spans="1:4" ht="15.75" customHeight="1">
      <c r="A521" s="57">
        <v>1600774</v>
      </c>
      <c r="C521" s="57">
        <v>74595.200000000128</v>
      </c>
      <c r="D521" s="57">
        <v>74595.200000000128</v>
      </c>
    </row>
    <row r="522" spans="1:4" ht="15.75" customHeight="1">
      <c r="A522" s="57">
        <v>1600968</v>
      </c>
      <c r="C522" s="57">
        <v>160277.52999999892</v>
      </c>
      <c r="D522" s="57">
        <v>160277.52999999892</v>
      </c>
    </row>
    <row r="523" spans="1:4" ht="15.75" customHeight="1">
      <c r="A523" s="57">
        <v>1602204</v>
      </c>
      <c r="C523" s="57">
        <v>138513.72</v>
      </c>
      <c r="D523" s="57">
        <v>138513.72</v>
      </c>
    </row>
    <row r="524" spans="1:4" ht="15.75" customHeight="1">
      <c r="A524" s="57">
        <v>1602642</v>
      </c>
      <c r="C524" s="57">
        <v>14198.700000000012</v>
      </c>
      <c r="D524" s="57">
        <v>14198.700000000012</v>
      </c>
    </row>
    <row r="525" spans="1:4" ht="15.75" customHeight="1">
      <c r="A525" s="57">
        <v>1604540</v>
      </c>
      <c r="C525" s="57">
        <v>228092.8599999999</v>
      </c>
      <c r="D525" s="57">
        <v>228092.8599999999</v>
      </c>
    </row>
    <row r="526" spans="1:4" ht="15.75" customHeight="1">
      <c r="A526" s="57">
        <v>1604741</v>
      </c>
      <c r="C526" s="57">
        <v>220536.85999999972</v>
      </c>
      <c r="D526" s="57">
        <v>220536.85999999972</v>
      </c>
    </row>
    <row r="527" spans="1:4" ht="15.75" customHeight="1">
      <c r="A527" s="57">
        <v>1607165</v>
      </c>
      <c r="C527" s="57">
        <v>133211.04000000021</v>
      </c>
      <c r="D527" s="57">
        <v>133211.04000000021</v>
      </c>
    </row>
    <row r="528" spans="1:4" ht="15.75" customHeight="1">
      <c r="A528" s="57">
        <v>1608453</v>
      </c>
      <c r="C528" s="57">
        <v>48228.829999999951</v>
      </c>
      <c r="D528" s="57">
        <v>48228.829999999951</v>
      </c>
    </row>
    <row r="529" spans="1:4" ht="15.75" customHeight="1">
      <c r="A529" s="57">
        <v>1608521</v>
      </c>
      <c r="C529" s="57">
        <v>76467.990000000034</v>
      </c>
      <c r="D529" s="57">
        <v>76467.990000000034</v>
      </c>
    </row>
    <row r="530" spans="1:4" ht="15.75" customHeight="1">
      <c r="A530" s="57">
        <v>1608526</v>
      </c>
      <c r="C530" s="57">
        <v>90979.170000000187</v>
      </c>
      <c r="D530" s="57">
        <v>90979.170000000187</v>
      </c>
    </row>
    <row r="531" spans="1:4" ht="15.75" customHeight="1">
      <c r="A531" s="57">
        <v>1608834</v>
      </c>
      <c r="C531" s="57">
        <v>794621.47999999893</v>
      </c>
      <c r="D531" s="57">
        <v>794621.47999999893</v>
      </c>
    </row>
    <row r="532" spans="1:4" ht="15.75" customHeight="1">
      <c r="A532" s="57">
        <v>1608931</v>
      </c>
      <c r="C532" s="57">
        <v>160518.93000000031</v>
      </c>
      <c r="D532" s="57">
        <v>160518.93000000031</v>
      </c>
    </row>
    <row r="533" spans="1:4" ht="15.75" customHeight="1">
      <c r="A533" s="57">
        <v>1609013</v>
      </c>
      <c r="C533" s="57">
        <v>113626.57000000041</v>
      </c>
      <c r="D533" s="57">
        <v>113626.57000000041</v>
      </c>
    </row>
    <row r="534" spans="1:4" ht="15.75" customHeight="1">
      <c r="A534" s="57">
        <v>1609179</v>
      </c>
      <c r="C534" s="57">
        <v>179444.31999999963</v>
      </c>
      <c r="D534" s="57">
        <v>179444.31999999963</v>
      </c>
    </row>
    <row r="535" spans="1:4" ht="15.75" customHeight="1">
      <c r="A535" s="57">
        <v>1609190</v>
      </c>
      <c r="C535" s="57">
        <v>172353.91999999923</v>
      </c>
      <c r="D535" s="57">
        <v>172353.91999999923</v>
      </c>
    </row>
    <row r="536" spans="1:4" ht="15.75" customHeight="1">
      <c r="A536" s="57">
        <v>1609502</v>
      </c>
      <c r="C536" s="57">
        <v>185166.62999999939</v>
      </c>
      <c r="D536" s="57">
        <v>185166.62999999939</v>
      </c>
    </row>
    <row r="537" spans="1:4" ht="15.75" customHeight="1">
      <c r="A537" s="57">
        <v>1610871</v>
      </c>
      <c r="C537" s="57">
        <v>230307.39999999947</v>
      </c>
      <c r="D537" s="57">
        <v>230307.39999999947</v>
      </c>
    </row>
    <row r="538" spans="1:4" ht="15.75" customHeight="1">
      <c r="A538" s="57">
        <v>1617466</v>
      </c>
      <c r="C538" s="57">
        <v>187604.1300000007</v>
      </c>
      <c r="D538" s="57">
        <v>187604.1300000007</v>
      </c>
    </row>
    <row r="539" spans="1:4" ht="15.75" customHeight="1">
      <c r="A539" s="57">
        <v>1620017</v>
      </c>
      <c r="C539" s="57">
        <v>335584.53999999893</v>
      </c>
      <c r="D539" s="57">
        <v>335584.53999999893</v>
      </c>
    </row>
    <row r="540" spans="1:4" ht="15.75" customHeight="1">
      <c r="A540" s="57">
        <v>1621610</v>
      </c>
      <c r="C540" s="57">
        <v>189756.11999999915</v>
      </c>
      <c r="D540" s="57">
        <v>189756.11999999915</v>
      </c>
    </row>
    <row r="541" spans="1:4" ht="15.75" customHeight="1">
      <c r="A541" s="57">
        <v>1622523</v>
      </c>
      <c r="C541" s="57">
        <v>175724.44999999998</v>
      </c>
      <c r="D541" s="57">
        <v>175724.44999999998</v>
      </c>
    </row>
    <row r="542" spans="1:4" ht="15.75" customHeight="1">
      <c r="A542" s="57">
        <v>1622530</v>
      </c>
      <c r="C542" s="57">
        <v>78783.610000000059</v>
      </c>
      <c r="D542" s="57">
        <v>78783.610000000059</v>
      </c>
    </row>
    <row r="543" spans="1:4" ht="15.75" customHeight="1">
      <c r="A543" s="57">
        <v>1623759</v>
      </c>
      <c r="C543" s="57">
        <v>145300.06000000003</v>
      </c>
      <c r="D543" s="57">
        <v>145300.06000000003</v>
      </c>
    </row>
    <row r="544" spans="1:4" ht="15.75" customHeight="1">
      <c r="A544" s="57">
        <v>1623870</v>
      </c>
      <c r="C544" s="57">
        <v>123781.41000000025</v>
      </c>
      <c r="D544" s="57">
        <v>123781.41000000025</v>
      </c>
    </row>
    <row r="545" spans="1:4" ht="15.75" customHeight="1">
      <c r="A545" s="57">
        <v>1625213</v>
      </c>
      <c r="C545" s="57">
        <v>254612.00999999896</v>
      </c>
      <c r="D545" s="57">
        <v>254612.00999999896</v>
      </c>
    </row>
    <row r="546" spans="1:4" ht="15.75" customHeight="1">
      <c r="A546" s="57">
        <v>1630093</v>
      </c>
      <c r="C546" s="57">
        <v>143759.1499999997</v>
      </c>
      <c r="D546" s="57">
        <v>143759.1499999997</v>
      </c>
    </row>
    <row r="547" spans="1:4" ht="15.75" customHeight="1">
      <c r="A547" s="57">
        <v>1631473</v>
      </c>
      <c r="C547" s="57">
        <v>81737.560000000085</v>
      </c>
      <c r="D547" s="57">
        <v>81737.560000000085</v>
      </c>
    </row>
    <row r="548" spans="1:4" ht="15.75" customHeight="1">
      <c r="A548" s="57">
        <v>1634218</v>
      </c>
      <c r="C548" s="57">
        <v>34023.24000000002</v>
      </c>
      <c r="D548" s="57">
        <v>34023.24000000002</v>
      </c>
    </row>
    <row r="549" spans="1:4" ht="15.75" customHeight="1">
      <c r="A549" s="57">
        <v>1636234</v>
      </c>
      <c r="C549" s="57">
        <v>162984.21000000005</v>
      </c>
      <c r="D549" s="57">
        <v>162984.21000000005</v>
      </c>
    </row>
    <row r="550" spans="1:4" ht="15.75" customHeight="1">
      <c r="A550" s="57">
        <v>1637549</v>
      </c>
      <c r="C550" s="57">
        <v>395214.530000003</v>
      </c>
      <c r="D550" s="57">
        <v>395214.530000003</v>
      </c>
    </row>
    <row r="551" spans="1:4" ht="15.75" customHeight="1">
      <c r="A551" s="57">
        <v>1638372</v>
      </c>
      <c r="C551" s="57">
        <v>355487.28000000032</v>
      </c>
      <c r="D551" s="57">
        <v>355487.28000000032</v>
      </c>
    </row>
    <row r="552" spans="1:4" ht="15.75" customHeight="1">
      <c r="A552" s="57">
        <v>1639185</v>
      </c>
      <c r="C552" s="57">
        <v>279804.45000000147</v>
      </c>
      <c r="D552" s="57">
        <v>279804.45000000147</v>
      </c>
    </row>
    <row r="553" spans="1:4" ht="15.75" customHeight="1">
      <c r="A553" s="57">
        <v>1639436</v>
      </c>
      <c r="C553" s="57">
        <v>164322.82000000021</v>
      </c>
      <c r="D553" s="57">
        <v>164322.82000000021</v>
      </c>
    </row>
    <row r="554" spans="1:4" ht="15.75" customHeight="1">
      <c r="A554" s="57">
        <v>1639772</v>
      </c>
      <c r="C554" s="57">
        <v>66950.229999999923</v>
      </c>
      <c r="D554" s="57">
        <v>66950.229999999923</v>
      </c>
    </row>
    <row r="555" spans="1:4" ht="15.75" customHeight="1">
      <c r="A555" s="57">
        <v>1640015</v>
      </c>
      <c r="C555" s="57">
        <v>168787.39000000048</v>
      </c>
      <c r="D555" s="57">
        <v>168787.39000000048</v>
      </c>
    </row>
    <row r="556" spans="1:4" ht="15.75" customHeight="1">
      <c r="A556" s="57">
        <v>1640563</v>
      </c>
      <c r="C556" s="57">
        <v>298180.29999999836</v>
      </c>
      <c r="D556" s="57">
        <v>298180.29999999836</v>
      </c>
    </row>
    <row r="557" spans="1:4" ht="15.75" customHeight="1">
      <c r="A557" s="57">
        <v>1640567</v>
      </c>
      <c r="C557" s="57">
        <v>111330.45000000036</v>
      </c>
      <c r="D557" s="57">
        <v>111330.45000000036</v>
      </c>
    </row>
    <row r="558" spans="1:4" ht="15.75" customHeight="1">
      <c r="A558" s="57">
        <v>1640578</v>
      </c>
      <c r="C558" s="57">
        <v>120225.09999999973</v>
      </c>
      <c r="D558" s="57">
        <v>120225.09999999973</v>
      </c>
    </row>
    <row r="559" spans="1:4" ht="15.75" customHeight="1">
      <c r="A559" s="57">
        <v>1640803</v>
      </c>
      <c r="C559" s="57">
        <v>169084.39999999988</v>
      </c>
      <c r="D559" s="57">
        <v>169084.39999999988</v>
      </c>
    </row>
    <row r="560" spans="1:4" ht="15.75" customHeight="1">
      <c r="A560" s="57">
        <v>1641559</v>
      </c>
      <c r="C560" s="57">
        <v>71797.880000000121</v>
      </c>
      <c r="D560" s="57">
        <v>71797.880000000121</v>
      </c>
    </row>
    <row r="561" spans="1:4" ht="15.75" customHeight="1">
      <c r="A561" s="57">
        <v>1641842</v>
      </c>
      <c r="C561" s="57">
        <v>1013368.1800000006</v>
      </c>
      <c r="D561" s="57">
        <v>1013368.1800000006</v>
      </c>
    </row>
    <row r="562" spans="1:4" ht="15.75" customHeight="1">
      <c r="A562" s="57">
        <v>1641846</v>
      </c>
      <c r="C562" s="57">
        <v>314286.25000000064</v>
      </c>
      <c r="D562" s="57">
        <v>314286.25000000064</v>
      </c>
    </row>
    <row r="563" spans="1:4" ht="15.75" customHeight="1">
      <c r="A563" s="57">
        <v>1642351</v>
      </c>
      <c r="C563" s="57">
        <v>73375.759999999995</v>
      </c>
      <c r="D563" s="57">
        <v>73375.759999999995</v>
      </c>
    </row>
    <row r="564" spans="1:4" ht="15.75" customHeight="1">
      <c r="A564" s="57">
        <v>1642804</v>
      </c>
      <c r="C564" s="57">
        <v>154823.76000000056</v>
      </c>
      <c r="D564" s="57">
        <v>154823.76000000056</v>
      </c>
    </row>
    <row r="565" spans="1:4" ht="15.75" customHeight="1">
      <c r="A565" s="57">
        <v>1646690</v>
      </c>
      <c r="C565" s="57">
        <v>167184.25000000035</v>
      </c>
      <c r="D565" s="57">
        <v>167184.25000000035</v>
      </c>
    </row>
    <row r="566" spans="1:4" ht="15.75" customHeight="1">
      <c r="A566" s="57">
        <v>1654040</v>
      </c>
      <c r="C566" s="57">
        <v>123055.42999999932</v>
      </c>
      <c r="D566" s="57">
        <v>123055.42999999932</v>
      </c>
    </row>
    <row r="567" spans="1:4" ht="15.75" customHeight="1">
      <c r="A567" s="57">
        <v>1654044</v>
      </c>
      <c r="C567" s="57">
        <v>91344.979999999749</v>
      </c>
      <c r="D567" s="57">
        <v>91344.979999999749</v>
      </c>
    </row>
    <row r="568" spans="1:4" ht="15.75" customHeight="1">
      <c r="A568" s="57">
        <v>1654046</v>
      </c>
      <c r="C568" s="57">
        <v>120688.95999999935</v>
      </c>
      <c r="D568" s="57">
        <v>120688.95999999935</v>
      </c>
    </row>
    <row r="569" spans="1:4" ht="15.75" customHeight="1">
      <c r="A569" s="57">
        <v>1655053</v>
      </c>
      <c r="C569" s="57">
        <v>194501.38999999966</v>
      </c>
      <c r="D569" s="57">
        <v>194501.38999999966</v>
      </c>
    </row>
    <row r="570" spans="1:4" ht="15.75" customHeight="1">
      <c r="A570" s="57">
        <v>1656275</v>
      </c>
      <c r="C570" s="57">
        <v>89135.150000000183</v>
      </c>
      <c r="D570" s="57">
        <v>89135.150000000183</v>
      </c>
    </row>
    <row r="571" spans="1:4" ht="15.75" customHeight="1">
      <c r="A571" s="57">
        <v>1657003</v>
      </c>
      <c r="C571" s="57">
        <v>286684.80000000005</v>
      </c>
      <c r="D571" s="57">
        <v>286684.80000000005</v>
      </c>
    </row>
    <row r="572" spans="1:4" ht="15.75" customHeight="1">
      <c r="A572" s="57">
        <v>1657005</v>
      </c>
      <c r="C572" s="57">
        <v>167764.42000000027</v>
      </c>
      <c r="D572" s="57">
        <v>167764.42000000027</v>
      </c>
    </row>
    <row r="573" spans="1:4" ht="15.75" customHeight="1">
      <c r="A573" s="57">
        <v>1657010</v>
      </c>
      <c r="C573" s="57">
        <v>212784.58999999962</v>
      </c>
      <c r="D573" s="57">
        <v>212784.58999999962</v>
      </c>
    </row>
    <row r="574" spans="1:4" ht="15.75" customHeight="1">
      <c r="A574" s="57">
        <v>1657321</v>
      </c>
      <c r="C574" s="57">
        <v>143813.46999999994</v>
      </c>
      <c r="D574" s="57">
        <v>143813.46999999994</v>
      </c>
    </row>
    <row r="575" spans="1:4" ht="15.75" customHeight="1">
      <c r="A575" s="57">
        <v>1658145</v>
      </c>
      <c r="C575" s="57">
        <v>416224.64000000391</v>
      </c>
      <c r="D575" s="57">
        <v>416224.64000000391</v>
      </c>
    </row>
    <row r="576" spans="1:4" ht="15.75" customHeight="1">
      <c r="A576" s="57">
        <v>1666260</v>
      </c>
      <c r="C576" s="57">
        <v>67341.999999999869</v>
      </c>
      <c r="D576" s="57">
        <v>67341.999999999869</v>
      </c>
    </row>
    <row r="577" spans="1:4" ht="15.75" customHeight="1">
      <c r="A577" s="57">
        <v>1668927</v>
      </c>
      <c r="C577" s="57">
        <v>224256.47999999864</v>
      </c>
      <c r="D577" s="57">
        <v>224256.47999999864</v>
      </c>
    </row>
    <row r="578" spans="1:4" ht="15.75" customHeight="1">
      <c r="A578" s="57">
        <v>1668934</v>
      </c>
      <c r="C578" s="57">
        <v>205913.46999999901</v>
      </c>
      <c r="D578" s="57">
        <v>205913.46999999901</v>
      </c>
    </row>
    <row r="579" spans="1:4" ht="15.75" customHeight="1">
      <c r="A579" s="57">
        <v>1668938</v>
      </c>
      <c r="C579" s="57">
        <v>125173.13000000043</v>
      </c>
      <c r="D579" s="57">
        <v>125173.13000000043</v>
      </c>
    </row>
    <row r="580" spans="1:4" ht="15.75" customHeight="1">
      <c r="A580" s="57">
        <v>1668953</v>
      </c>
      <c r="C580" s="57">
        <v>252612.84999999811</v>
      </c>
      <c r="D580" s="57">
        <v>252612.84999999811</v>
      </c>
    </row>
    <row r="581" spans="1:4" ht="15.75" customHeight="1">
      <c r="A581" s="57">
        <v>1671095</v>
      </c>
      <c r="C581" s="57">
        <v>946267.36999999708</v>
      </c>
      <c r="D581" s="57">
        <v>946267.36999999708</v>
      </c>
    </row>
    <row r="582" spans="1:4" ht="15.75" customHeight="1">
      <c r="A582" s="57">
        <v>1671637</v>
      </c>
      <c r="C582" s="57">
        <v>328172.60000000201</v>
      </c>
      <c r="D582" s="57">
        <v>328172.60000000201</v>
      </c>
    </row>
    <row r="583" spans="1:4" ht="15.75" customHeight="1">
      <c r="A583" s="57">
        <v>1672249</v>
      </c>
      <c r="C583" s="57">
        <v>336550.33000000106</v>
      </c>
      <c r="D583" s="57">
        <v>336550.33000000106</v>
      </c>
    </row>
    <row r="584" spans="1:4" ht="15.75" customHeight="1">
      <c r="A584" s="57">
        <v>1672870</v>
      </c>
      <c r="C584" s="57">
        <v>201757.48000000016</v>
      </c>
      <c r="D584" s="57">
        <v>201757.48000000016</v>
      </c>
    </row>
    <row r="585" spans="1:4" ht="15.75" customHeight="1">
      <c r="A585" s="57">
        <v>1672908</v>
      </c>
      <c r="C585" s="57">
        <v>405178.43000000337</v>
      </c>
      <c r="D585" s="57">
        <v>405178.43000000337</v>
      </c>
    </row>
    <row r="586" spans="1:4" ht="15.75" customHeight="1">
      <c r="A586" s="57">
        <v>1672913</v>
      </c>
      <c r="C586" s="57">
        <v>102515.2800000003</v>
      </c>
      <c r="D586" s="57">
        <v>102515.2800000003</v>
      </c>
    </row>
    <row r="587" spans="1:4" ht="15.75" customHeight="1">
      <c r="A587" s="57">
        <v>1674442</v>
      </c>
      <c r="C587" s="57">
        <v>383076.47999999876</v>
      </c>
      <c r="D587" s="57">
        <v>383076.47999999876</v>
      </c>
    </row>
    <row r="588" spans="1:4" ht="15.75" customHeight="1">
      <c r="A588" s="57">
        <v>1676357</v>
      </c>
      <c r="C588" s="57">
        <v>324958.55000000115</v>
      </c>
      <c r="D588" s="57">
        <v>324958.55000000115</v>
      </c>
    </row>
    <row r="589" spans="1:4" ht="15.75" customHeight="1">
      <c r="A589" s="57">
        <v>1679615</v>
      </c>
      <c r="C589" s="57">
        <v>189615.32000000068</v>
      </c>
      <c r="D589" s="57">
        <v>189615.32000000068</v>
      </c>
    </row>
    <row r="590" spans="1:4" ht="15.75" customHeight="1">
      <c r="A590" s="57">
        <v>1679754</v>
      </c>
      <c r="C590" s="57">
        <v>190995.6100000001</v>
      </c>
      <c r="D590" s="57">
        <v>190995.6100000001</v>
      </c>
    </row>
    <row r="591" spans="1:4" ht="15.75" customHeight="1">
      <c r="A591" s="57">
        <v>1686076</v>
      </c>
      <c r="C591" s="57">
        <v>90659.230000000112</v>
      </c>
      <c r="D591" s="57">
        <v>90659.230000000112</v>
      </c>
    </row>
    <row r="592" spans="1:4" ht="15.75" customHeight="1">
      <c r="A592" s="57">
        <v>1687387</v>
      </c>
      <c r="C592" s="57">
        <v>460702.98999999522</v>
      </c>
      <c r="D592" s="57">
        <v>460702.98999999522</v>
      </c>
    </row>
    <row r="593" spans="1:4" ht="15.75" customHeight="1">
      <c r="A593" s="57">
        <v>1687394</v>
      </c>
      <c r="C593" s="57">
        <v>97191.299999999814</v>
      </c>
      <c r="D593" s="57">
        <v>97191.299999999814</v>
      </c>
    </row>
    <row r="594" spans="1:4" ht="15.75" customHeight="1">
      <c r="A594" s="57">
        <v>1687518</v>
      </c>
      <c r="C594" s="57">
        <v>262909.33000000007</v>
      </c>
      <c r="D594" s="57">
        <v>262909.33000000007</v>
      </c>
    </row>
    <row r="595" spans="1:4" ht="15.75" customHeight="1">
      <c r="A595" s="57">
        <v>1687524</v>
      </c>
      <c r="C595" s="57">
        <v>108882.80999999992</v>
      </c>
      <c r="D595" s="57">
        <v>108882.80999999992</v>
      </c>
    </row>
    <row r="596" spans="1:4" ht="15.75" customHeight="1">
      <c r="A596" s="57">
        <v>1687527</v>
      </c>
      <c r="C596" s="57">
        <v>126712.35000000003</v>
      </c>
      <c r="D596" s="57">
        <v>126712.35000000003</v>
      </c>
    </row>
    <row r="597" spans="1:4" ht="15.75" customHeight="1">
      <c r="A597" s="57">
        <v>1687531</v>
      </c>
      <c r="C597" s="57">
        <v>123777.17</v>
      </c>
      <c r="D597" s="57">
        <v>123777.17</v>
      </c>
    </row>
    <row r="598" spans="1:4" ht="15.75" customHeight="1">
      <c r="A598" s="57">
        <v>1687914</v>
      </c>
      <c r="C598" s="57">
        <v>361135.29999999685</v>
      </c>
      <c r="D598" s="57">
        <v>361135.29999999685</v>
      </c>
    </row>
    <row r="599" spans="1:4" ht="15.75" customHeight="1">
      <c r="A599" s="57">
        <v>1688311</v>
      </c>
      <c r="C599" s="57">
        <v>117141.42999999995</v>
      </c>
      <c r="D599" s="57">
        <v>117141.42999999995</v>
      </c>
    </row>
    <row r="600" spans="1:4" ht="15.75" customHeight="1">
      <c r="A600" s="57">
        <v>1688629</v>
      </c>
      <c r="C600" s="57">
        <v>85092.360000000102</v>
      </c>
      <c r="D600" s="57">
        <v>85092.360000000102</v>
      </c>
    </row>
    <row r="601" spans="1:4" ht="15.75" customHeight="1">
      <c r="A601" s="57">
        <v>1689824</v>
      </c>
      <c r="C601" s="57">
        <v>596201.03000000445</v>
      </c>
      <c r="D601" s="57">
        <v>596201.03000000445</v>
      </c>
    </row>
    <row r="602" spans="1:4" ht="15.75" customHeight="1">
      <c r="A602" s="57">
        <v>1690444</v>
      </c>
      <c r="C602" s="57">
        <v>122486.03000000051</v>
      </c>
      <c r="D602" s="57">
        <v>122486.03000000051</v>
      </c>
    </row>
    <row r="603" spans="1:4" ht="15.75" customHeight="1">
      <c r="A603" s="57">
        <v>1691087</v>
      </c>
      <c r="C603" s="57">
        <v>218299.48999999938</v>
      </c>
      <c r="D603" s="57">
        <v>218299.48999999938</v>
      </c>
    </row>
    <row r="604" spans="1:4" ht="15.75" customHeight="1">
      <c r="A604" s="57">
        <v>1693616</v>
      </c>
      <c r="C604" s="57">
        <v>190807.12999999945</v>
      </c>
      <c r="D604" s="57">
        <v>190807.12999999945</v>
      </c>
    </row>
    <row r="605" spans="1:4" ht="15.75" customHeight="1">
      <c r="A605" s="57">
        <v>1700558</v>
      </c>
      <c r="C605" s="57">
        <v>364124.45000000234</v>
      </c>
      <c r="D605" s="57">
        <v>364124.45000000234</v>
      </c>
    </row>
    <row r="606" spans="1:4" ht="15.75" customHeight="1">
      <c r="A606" s="57">
        <v>1701858</v>
      </c>
      <c r="C606" s="57">
        <v>272639.65999999782</v>
      </c>
      <c r="D606" s="57">
        <v>272639.65999999782</v>
      </c>
    </row>
    <row r="607" spans="1:4" ht="15.75" customHeight="1">
      <c r="A607" s="57">
        <v>1702638</v>
      </c>
      <c r="C607" s="57">
        <v>155329.99999999997</v>
      </c>
      <c r="D607" s="57">
        <v>155329.99999999997</v>
      </c>
    </row>
    <row r="608" spans="1:4" ht="15.75" customHeight="1">
      <c r="A608" s="57">
        <v>1703216</v>
      </c>
      <c r="C608" s="57">
        <v>38927.959999999977</v>
      </c>
      <c r="D608" s="57">
        <v>38927.959999999977</v>
      </c>
    </row>
    <row r="609" spans="1:4" ht="15.75" customHeight="1">
      <c r="A609" s="57">
        <v>1703292</v>
      </c>
      <c r="C609" s="57">
        <v>204723.86999999959</v>
      </c>
      <c r="D609" s="57">
        <v>204723.86999999959</v>
      </c>
    </row>
    <row r="610" spans="1:4" ht="15.75" customHeight="1">
      <c r="A610" s="57">
        <v>1705523</v>
      </c>
      <c r="C610" s="57">
        <v>74815.899999999921</v>
      </c>
      <c r="D610" s="57">
        <v>74815.899999999921</v>
      </c>
    </row>
    <row r="611" spans="1:4" ht="15.75" customHeight="1">
      <c r="A611" s="57">
        <v>1705532</v>
      </c>
      <c r="C611" s="57">
        <v>280101.52999999753</v>
      </c>
      <c r="D611" s="57">
        <v>280101.52999999753</v>
      </c>
    </row>
    <row r="612" spans="1:4" ht="15.75" customHeight="1">
      <c r="A612" s="57">
        <v>1705966</v>
      </c>
      <c r="C612" s="57">
        <v>172289.99000000002</v>
      </c>
      <c r="D612" s="57">
        <v>172289.99000000002</v>
      </c>
    </row>
    <row r="613" spans="1:4" ht="15.75" customHeight="1">
      <c r="A613" s="57">
        <v>1706031</v>
      </c>
      <c r="C613" s="57">
        <v>223072.07999999938</v>
      </c>
      <c r="D613" s="57">
        <v>223072.07999999938</v>
      </c>
    </row>
    <row r="614" spans="1:4" ht="15.75" customHeight="1">
      <c r="A614" s="57">
        <v>1706041</v>
      </c>
      <c r="C614" s="57">
        <v>105983.37999999971</v>
      </c>
      <c r="D614" s="57">
        <v>105983.37999999971</v>
      </c>
    </row>
    <row r="615" spans="1:4" ht="15.75" customHeight="1">
      <c r="A615" s="57">
        <v>1706809</v>
      </c>
      <c r="C615" s="57">
        <v>115106.89999999989</v>
      </c>
      <c r="D615" s="57">
        <v>115106.89999999989</v>
      </c>
    </row>
    <row r="616" spans="1:4" ht="15.75" customHeight="1">
      <c r="A616" s="57">
        <v>1706924</v>
      </c>
      <c r="C616" s="57">
        <v>89085.100000000064</v>
      </c>
      <c r="D616" s="57">
        <v>89085.100000000064</v>
      </c>
    </row>
    <row r="617" spans="1:4" ht="15.75" customHeight="1">
      <c r="A617" s="57">
        <v>1707611</v>
      </c>
      <c r="C617" s="57">
        <v>214509.46000000046</v>
      </c>
      <c r="D617" s="57">
        <v>214509.46000000046</v>
      </c>
    </row>
    <row r="618" spans="1:4" ht="15.75" customHeight="1">
      <c r="A618" s="57">
        <v>1707887</v>
      </c>
      <c r="C618" s="57">
        <v>121675.67999999969</v>
      </c>
      <c r="D618" s="57">
        <v>121675.67999999969</v>
      </c>
    </row>
    <row r="619" spans="1:4" ht="15.75" customHeight="1">
      <c r="A619" s="57">
        <v>1708908</v>
      </c>
      <c r="C619" s="57">
        <v>104426.66999999979</v>
      </c>
      <c r="D619" s="57">
        <v>104426.66999999979</v>
      </c>
    </row>
    <row r="620" spans="1:4" ht="15.75" customHeight="1">
      <c r="A620" s="57">
        <v>1711487</v>
      </c>
      <c r="C620" s="57">
        <v>560612.04999999283</v>
      </c>
      <c r="D620" s="57">
        <v>560612.04999999283</v>
      </c>
    </row>
    <row r="621" spans="1:4" ht="15.75" customHeight="1">
      <c r="A621" s="57">
        <v>1713760</v>
      </c>
      <c r="C621" s="57">
        <v>333969.70999999979</v>
      </c>
      <c r="D621" s="57">
        <v>333969.70999999979</v>
      </c>
    </row>
    <row r="622" spans="1:4" ht="15.75" customHeight="1">
      <c r="A622" s="57">
        <v>1713765</v>
      </c>
      <c r="C622" s="57">
        <v>245505.84000000171</v>
      </c>
      <c r="D622" s="57">
        <v>245505.84000000171</v>
      </c>
    </row>
    <row r="623" spans="1:4" ht="15.75" customHeight="1">
      <c r="A623" s="57">
        <v>1713766</v>
      </c>
      <c r="C623" s="57">
        <v>261511.54000000135</v>
      </c>
      <c r="D623" s="57">
        <v>261511.54000000135</v>
      </c>
    </row>
    <row r="624" spans="1:4" ht="15.75" customHeight="1">
      <c r="A624" s="57">
        <v>1713989</v>
      </c>
      <c r="C624" s="57">
        <v>228154.78000000087</v>
      </c>
      <c r="D624" s="57">
        <v>228154.78000000087</v>
      </c>
    </row>
    <row r="625" spans="1:4" ht="15.75" customHeight="1">
      <c r="A625" s="57">
        <v>1718337</v>
      </c>
      <c r="C625" s="57">
        <v>98947.660000000105</v>
      </c>
      <c r="D625" s="57">
        <v>98947.660000000105</v>
      </c>
    </row>
    <row r="626" spans="1:4" ht="15.75" customHeight="1">
      <c r="A626" s="57">
        <v>1718339</v>
      </c>
      <c r="C626" s="57">
        <v>144111.28000000003</v>
      </c>
      <c r="D626" s="57">
        <v>144111.28000000003</v>
      </c>
    </row>
    <row r="627" spans="1:4" ht="15.75" customHeight="1">
      <c r="A627" s="57">
        <v>1719342</v>
      </c>
      <c r="C627" s="57">
        <v>278589.32000000082</v>
      </c>
      <c r="D627" s="57">
        <v>278589.32000000082</v>
      </c>
    </row>
    <row r="628" spans="1:4" ht="15.75" customHeight="1">
      <c r="A628" s="57">
        <v>1719842</v>
      </c>
      <c r="C628" s="57">
        <v>136632.22000000035</v>
      </c>
      <c r="D628" s="57">
        <v>136632.22000000035</v>
      </c>
    </row>
    <row r="629" spans="1:4" ht="15.75" customHeight="1">
      <c r="A629" s="57">
        <v>1719874</v>
      </c>
      <c r="C629" s="57">
        <v>115719.40999999942</v>
      </c>
      <c r="D629" s="57">
        <v>115719.40999999942</v>
      </c>
    </row>
    <row r="630" spans="1:4" ht="15.75" customHeight="1">
      <c r="A630" s="57">
        <v>1720207</v>
      </c>
      <c r="C630" s="57">
        <v>133038.35999999926</v>
      </c>
      <c r="D630" s="57">
        <v>133038.35999999926</v>
      </c>
    </row>
    <row r="631" spans="1:4" ht="15.75" customHeight="1">
      <c r="A631" s="57">
        <v>1720208</v>
      </c>
      <c r="C631" s="57">
        <v>168610.09999999986</v>
      </c>
      <c r="D631" s="57">
        <v>168610.09999999986</v>
      </c>
    </row>
    <row r="632" spans="1:4" ht="15.75" customHeight="1">
      <c r="A632" s="57">
        <v>1721086</v>
      </c>
      <c r="C632" s="57">
        <v>147034.16999999949</v>
      </c>
      <c r="D632" s="57">
        <v>147034.16999999949</v>
      </c>
    </row>
    <row r="633" spans="1:4" ht="15.75" customHeight="1">
      <c r="A633" s="57">
        <v>1721342</v>
      </c>
      <c r="C633" s="57">
        <v>27040.760000000017</v>
      </c>
      <c r="D633" s="57">
        <v>27040.760000000017</v>
      </c>
    </row>
    <row r="634" spans="1:4" ht="15.75" customHeight="1">
      <c r="A634" s="57">
        <v>1721343</v>
      </c>
      <c r="C634" s="57">
        <v>52682.860000000081</v>
      </c>
      <c r="D634" s="57">
        <v>52682.860000000081</v>
      </c>
    </row>
    <row r="635" spans="1:4" ht="15.75" customHeight="1">
      <c r="A635" s="57">
        <v>1721699</v>
      </c>
      <c r="C635" s="57">
        <v>258676.74999999913</v>
      </c>
      <c r="D635" s="57">
        <v>258676.74999999913</v>
      </c>
    </row>
    <row r="636" spans="1:4" ht="15.75" customHeight="1">
      <c r="A636" s="57">
        <v>1724004</v>
      </c>
      <c r="C636" s="57">
        <v>203758.47999999931</v>
      </c>
      <c r="D636" s="57">
        <v>203758.47999999931</v>
      </c>
    </row>
    <row r="637" spans="1:4" ht="15.75" customHeight="1">
      <c r="A637" s="57">
        <v>1724081</v>
      </c>
      <c r="C637" s="57">
        <v>85210.5600000001</v>
      </c>
      <c r="D637" s="57">
        <v>85210.5600000001</v>
      </c>
    </row>
    <row r="638" spans="1:4" ht="15.75" customHeight="1">
      <c r="A638" s="57">
        <v>1724161</v>
      </c>
      <c r="C638" s="57">
        <v>128427.19000000031</v>
      </c>
      <c r="D638" s="57">
        <v>128427.19000000031</v>
      </c>
    </row>
    <row r="639" spans="1:4" ht="15.75" customHeight="1">
      <c r="A639" s="57">
        <v>1724188</v>
      </c>
      <c r="C639" s="57">
        <v>245983.76000000053</v>
      </c>
      <c r="D639" s="57">
        <v>245983.76000000053</v>
      </c>
    </row>
    <row r="640" spans="1:4" ht="15.75" customHeight="1">
      <c r="A640" s="57">
        <v>1725343</v>
      </c>
      <c r="C640" s="57">
        <v>304088.82999999961</v>
      </c>
      <c r="D640" s="57">
        <v>304088.82999999961</v>
      </c>
    </row>
    <row r="641" spans="1:4" ht="15.75" customHeight="1">
      <c r="A641" s="57">
        <v>1726173</v>
      </c>
      <c r="C641" s="57">
        <v>40500.130000000012</v>
      </c>
      <c r="D641" s="57">
        <v>40500.130000000012</v>
      </c>
    </row>
    <row r="642" spans="1:4" ht="15.75" customHeight="1">
      <c r="A642" s="57">
        <v>1726457</v>
      </c>
      <c r="C642" s="57">
        <v>162846.76999999984</v>
      </c>
      <c r="D642" s="57">
        <v>162846.76999999984</v>
      </c>
    </row>
    <row r="643" spans="1:4" ht="15.75" customHeight="1">
      <c r="A643" s="57">
        <v>1732345</v>
      </c>
      <c r="C643" s="57">
        <v>98946.920000000056</v>
      </c>
      <c r="D643" s="57">
        <v>98946.920000000056</v>
      </c>
    </row>
    <row r="644" spans="1:4" ht="15.75" customHeight="1">
      <c r="A644" s="57">
        <v>1732353</v>
      </c>
      <c r="C644" s="57">
        <v>95160.450000000041</v>
      </c>
      <c r="D644" s="57">
        <v>95160.450000000041</v>
      </c>
    </row>
    <row r="645" spans="1:4" ht="15.75" customHeight="1">
      <c r="A645" s="57">
        <v>1732588</v>
      </c>
      <c r="C645" s="57">
        <v>306380.37999999948</v>
      </c>
      <c r="D645" s="57">
        <v>306380.37999999948</v>
      </c>
    </row>
    <row r="646" spans="1:4" ht="15.75" customHeight="1">
      <c r="A646" s="57">
        <v>1732667</v>
      </c>
      <c r="C646" s="57">
        <v>80028.259999999907</v>
      </c>
      <c r="D646" s="57">
        <v>80028.259999999907</v>
      </c>
    </row>
    <row r="647" spans="1:4" ht="15.75" customHeight="1">
      <c r="A647" s="57">
        <v>1732923</v>
      </c>
      <c r="C647" s="57">
        <v>215152.31000000041</v>
      </c>
      <c r="D647" s="57">
        <v>215152.31000000041</v>
      </c>
    </row>
    <row r="648" spans="1:4" ht="15.75" customHeight="1">
      <c r="A648" s="57">
        <v>1733133</v>
      </c>
      <c r="C648" s="57">
        <v>95806.61999999969</v>
      </c>
      <c r="D648" s="57">
        <v>95806.61999999969</v>
      </c>
    </row>
    <row r="649" spans="1:4" ht="15.75" customHeight="1">
      <c r="A649" s="57">
        <v>1734958</v>
      </c>
      <c r="C649" s="57">
        <v>140984.08000000022</v>
      </c>
      <c r="D649" s="57">
        <v>140984.08000000022</v>
      </c>
    </row>
    <row r="650" spans="1:4" ht="15.75" customHeight="1">
      <c r="A650" s="57">
        <v>1734959</v>
      </c>
      <c r="C650" s="57">
        <v>164739.53999999975</v>
      </c>
      <c r="D650" s="57">
        <v>164739.53999999975</v>
      </c>
    </row>
    <row r="651" spans="1:4" ht="15.75" customHeight="1">
      <c r="A651" s="57">
        <v>1736017</v>
      </c>
      <c r="C651" s="57">
        <v>74410.450000000099</v>
      </c>
      <c r="D651" s="57">
        <v>74410.450000000099</v>
      </c>
    </row>
    <row r="652" spans="1:4" ht="15.75" customHeight="1">
      <c r="A652" s="57">
        <v>1736879</v>
      </c>
      <c r="C652" s="57">
        <v>224557.27999999936</v>
      </c>
      <c r="D652" s="57">
        <v>224557.27999999936</v>
      </c>
    </row>
    <row r="653" spans="1:4" ht="15.75" customHeight="1">
      <c r="A653" s="57">
        <v>1737096</v>
      </c>
      <c r="B653" s="57">
        <v>4565.6100000000006</v>
      </c>
      <c r="C653" s="57">
        <v>159542.70999999973</v>
      </c>
      <c r="D653" s="57">
        <v>164108.31999999972</v>
      </c>
    </row>
    <row r="654" spans="1:4" ht="15.75" customHeight="1">
      <c r="A654" s="57">
        <v>1737333</v>
      </c>
      <c r="C654" s="57">
        <v>308156.06999999768</v>
      </c>
      <c r="D654" s="57">
        <v>308156.06999999768</v>
      </c>
    </row>
    <row r="655" spans="1:4" ht="15.75" customHeight="1">
      <c r="A655" s="57">
        <v>1739532</v>
      </c>
      <c r="C655" s="57">
        <v>170838.75000000073</v>
      </c>
      <c r="D655" s="57">
        <v>170838.75000000073</v>
      </c>
    </row>
    <row r="656" spans="1:4" ht="15.75" customHeight="1">
      <c r="A656" s="57">
        <v>1743859</v>
      </c>
      <c r="C656" s="57">
        <v>22396.210000000014</v>
      </c>
      <c r="D656" s="57">
        <v>22396.210000000014</v>
      </c>
    </row>
    <row r="657" spans="1:4" ht="15.75" customHeight="1">
      <c r="A657" s="57">
        <v>1744712</v>
      </c>
      <c r="C657" s="57">
        <v>111494.39000000033</v>
      </c>
      <c r="D657" s="57">
        <v>111494.39000000033</v>
      </c>
    </row>
    <row r="658" spans="1:4" ht="15.75" customHeight="1">
      <c r="A658" s="57">
        <v>1744713</v>
      </c>
      <c r="C658" s="57">
        <v>235327.32999999871</v>
      </c>
      <c r="D658" s="57">
        <v>235327.32999999871</v>
      </c>
    </row>
    <row r="659" spans="1:4" ht="15.75" customHeight="1">
      <c r="A659" s="57">
        <v>1744714</v>
      </c>
      <c r="C659" s="57">
        <v>106438.8500000003</v>
      </c>
      <c r="D659" s="57">
        <v>106438.8500000003</v>
      </c>
    </row>
    <row r="660" spans="1:4" ht="15.75" customHeight="1">
      <c r="A660" s="57">
        <v>1745158</v>
      </c>
      <c r="C660" s="57">
        <v>101227.00000000031</v>
      </c>
      <c r="D660" s="57">
        <v>101227.00000000031</v>
      </c>
    </row>
    <row r="661" spans="1:4" ht="15.75" customHeight="1">
      <c r="A661" s="57">
        <v>1746121</v>
      </c>
      <c r="C661" s="57">
        <v>227052.68999999916</v>
      </c>
      <c r="D661" s="57">
        <v>227052.68999999916</v>
      </c>
    </row>
    <row r="662" spans="1:4" ht="15.75" customHeight="1">
      <c r="A662" s="57">
        <v>1746485</v>
      </c>
      <c r="C662" s="57">
        <v>278297.20000000042</v>
      </c>
      <c r="D662" s="57">
        <v>278297.20000000042</v>
      </c>
    </row>
    <row r="663" spans="1:4" ht="15.75" customHeight="1">
      <c r="A663" s="57">
        <v>1747831</v>
      </c>
      <c r="C663" s="57">
        <v>403343.34999999951</v>
      </c>
      <c r="D663" s="57">
        <v>403343.34999999951</v>
      </c>
    </row>
    <row r="664" spans="1:4" ht="15.75" customHeight="1">
      <c r="A664" s="57">
        <v>1748635</v>
      </c>
      <c r="C664" s="57">
        <v>120783.63000000012</v>
      </c>
      <c r="D664" s="57">
        <v>120783.63000000012</v>
      </c>
    </row>
    <row r="665" spans="1:4" ht="15.75" customHeight="1">
      <c r="A665" s="57">
        <v>1748739</v>
      </c>
      <c r="C665" s="57">
        <v>831142.63999999326</v>
      </c>
      <c r="D665" s="57">
        <v>831142.63999999326</v>
      </c>
    </row>
    <row r="666" spans="1:4" ht="15.75" customHeight="1">
      <c r="A666" s="57">
        <v>1754966</v>
      </c>
      <c r="C666" s="57">
        <v>196869.59999999928</v>
      </c>
      <c r="D666" s="57">
        <v>196869.59999999928</v>
      </c>
    </row>
    <row r="667" spans="1:4" ht="15.75" customHeight="1">
      <c r="A667" s="57">
        <v>1755728</v>
      </c>
      <c r="C667" s="57">
        <v>88761.000000000131</v>
      </c>
      <c r="D667" s="57">
        <v>88761.000000000131</v>
      </c>
    </row>
    <row r="668" spans="1:4" ht="15.75" customHeight="1">
      <c r="A668" s="57">
        <v>1756176</v>
      </c>
      <c r="C668" s="57">
        <v>57788.349999999948</v>
      </c>
      <c r="D668" s="57">
        <v>57788.349999999948</v>
      </c>
    </row>
    <row r="669" spans="1:4" ht="15.75" customHeight="1">
      <c r="A669" s="57">
        <v>1758092</v>
      </c>
      <c r="C669" s="57">
        <v>136084.25000000003</v>
      </c>
      <c r="D669" s="57">
        <v>136084.25000000003</v>
      </c>
    </row>
    <row r="670" spans="1:4" ht="15.75" customHeight="1">
      <c r="A670" s="57">
        <v>1758607</v>
      </c>
      <c r="C670" s="57">
        <v>66967.419999999882</v>
      </c>
      <c r="D670" s="57">
        <v>66967.419999999882</v>
      </c>
    </row>
    <row r="671" spans="1:4" ht="15.75" customHeight="1">
      <c r="A671" s="57">
        <v>1758718</v>
      </c>
      <c r="C671" s="57">
        <v>122507.66000000024</v>
      </c>
      <c r="D671" s="57">
        <v>122507.66000000024</v>
      </c>
    </row>
    <row r="672" spans="1:4" ht="15.75" customHeight="1">
      <c r="A672" s="57">
        <v>1758872</v>
      </c>
      <c r="C672" s="57">
        <v>24488.000000000018</v>
      </c>
      <c r="D672" s="57">
        <v>24488.000000000018</v>
      </c>
    </row>
    <row r="673" spans="1:4" ht="15.75" customHeight="1">
      <c r="A673" s="57">
        <v>1765462</v>
      </c>
      <c r="C673" s="57">
        <v>10222.59</v>
      </c>
      <c r="D673" s="57">
        <v>10222.59</v>
      </c>
    </row>
    <row r="674" spans="1:4" ht="15.75" customHeight="1">
      <c r="A674" s="57">
        <v>1765482</v>
      </c>
      <c r="C674" s="57">
        <v>142240.7999999999</v>
      </c>
      <c r="D674" s="57">
        <v>142240.7999999999</v>
      </c>
    </row>
    <row r="675" spans="1:4" ht="15.75" customHeight="1">
      <c r="A675" s="57">
        <v>1765876</v>
      </c>
      <c r="C675" s="57">
        <v>113936.86000000006</v>
      </c>
      <c r="D675" s="57">
        <v>113936.86000000006</v>
      </c>
    </row>
    <row r="676" spans="1:4" ht="15.75" customHeight="1">
      <c r="A676" s="57">
        <v>1766799</v>
      </c>
      <c r="C676" s="57">
        <v>193273.21000000025</v>
      </c>
      <c r="D676" s="57">
        <v>193273.21000000025</v>
      </c>
    </row>
    <row r="677" spans="1:4" ht="15.75" customHeight="1">
      <c r="A677" s="57">
        <v>1766801</v>
      </c>
      <c r="C677" s="57">
        <v>115252.51999999944</v>
      </c>
      <c r="D677" s="57">
        <v>115252.51999999944</v>
      </c>
    </row>
    <row r="678" spans="1:4" ht="15.75" customHeight="1">
      <c r="A678" s="57">
        <v>1767488</v>
      </c>
      <c r="C678" s="57">
        <v>70827.379999999976</v>
      </c>
      <c r="D678" s="57">
        <v>70827.379999999976</v>
      </c>
    </row>
    <row r="679" spans="1:4" ht="15.75" customHeight="1">
      <c r="A679" s="57">
        <v>1767912</v>
      </c>
      <c r="C679" s="57">
        <v>323985.64000000339</v>
      </c>
      <c r="D679" s="57">
        <v>323985.64000000339</v>
      </c>
    </row>
    <row r="680" spans="1:4" ht="15.75" customHeight="1">
      <c r="A680" s="57">
        <v>1768099</v>
      </c>
      <c r="C680" s="57">
        <v>424646.7399999958</v>
      </c>
      <c r="D680" s="57">
        <v>424646.7399999958</v>
      </c>
    </row>
    <row r="681" spans="1:4" ht="15.75" customHeight="1">
      <c r="A681" s="57">
        <v>1768253</v>
      </c>
      <c r="C681" s="57">
        <v>163733.5100000001</v>
      </c>
      <c r="D681" s="57">
        <v>163733.5100000001</v>
      </c>
    </row>
    <row r="682" spans="1:4" ht="15.75" customHeight="1">
      <c r="A682" s="57">
        <v>1770283</v>
      </c>
      <c r="C682" s="57">
        <v>112465.74999999948</v>
      </c>
      <c r="D682" s="57">
        <v>112465.74999999948</v>
      </c>
    </row>
    <row r="683" spans="1:4" ht="15.75" customHeight="1">
      <c r="A683" s="57">
        <v>1770844</v>
      </c>
      <c r="C683" s="57">
        <v>45356.850000000035</v>
      </c>
      <c r="D683" s="57">
        <v>45356.850000000035</v>
      </c>
    </row>
    <row r="684" spans="1:4" ht="15.75" customHeight="1">
      <c r="A684" s="57">
        <v>1771190</v>
      </c>
      <c r="C684" s="57">
        <v>188980.18999999939</v>
      </c>
      <c r="D684" s="57">
        <v>188980.18999999939</v>
      </c>
    </row>
    <row r="685" spans="1:4" ht="15.75" customHeight="1">
      <c r="A685" s="57">
        <v>1771193</v>
      </c>
      <c r="C685" s="57">
        <v>65839.200000000128</v>
      </c>
      <c r="D685" s="57">
        <v>65839.200000000128</v>
      </c>
    </row>
    <row r="686" spans="1:4" ht="15.75" customHeight="1">
      <c r="A686" s="57">
        <v>1771195</v>
      </c>
      <c r="C686" s="57">
        <v>106029.00000000033</v>
      </c>
      <c r="D686" s="57">
        <v>106029.00000000033</v>
      </c>
    </row>
    <row r="687" spans="1:4" ht="15.75" customHeight="1">
      <c r="A687" s="57">
        <v>1771196</v>
      </c>
      <c r="C687" s="57">
        <v>213571.60999999885</v>
      </c>
      <c r="D687" s="57">
        <v>213571.60999999885</v>
      </c>
    </row>
    <row r="688" spans="1:4" ht="15.75" customHeight="1">
      <c r="A688" s="57">
        <v>1771197</v>
      </c>
      <c r="C688" s="57">
        <v>167080.47999999972</v>
      </c>
      <c r="D688" s="57">
        <v>167080.47999999972</v>
      </c>
    </row>
    <row r="689" spans="1:4" ht="15.75" customHeight="1">
      <c r="A689" s="57">
        <v>1771199</v>
      </c>
      <c r="C689" s="57">
        <v>114391.0300000003</v>
      </c>
      <c r="D689" s="57">
        <v>114391.0300000003</v>
      </c>
    </row>
    <row r="690" spans="1:4" ht="15.75" customHeight="1">
      <c r="A690" s="57">
        <v>1771200</v>
      </c>
      <c r="C690" s="57">
        <v>185710.87999999939</v>
      </c>
      <c r="D690" s="57">
        <v>185710.87999999939</v>
      </c>
    </row>
    <row r="691" spans="1:4" ht="15.75" customHeight="1">
      <c r="A691" s="57">
        <v>1771201</v>
      </c>
      <c r="C691" s="57">
        <v>96350.66000000028</v>
      </c>
      <c r="D691" s="57">
        <v>96350.66000000028</v>
      </c>
    </row>
    <row r="692" spans="1:4" ht="15.75" customHeight="1">
      <c r="A692" s="57">
        <v>1771242</v>
      </c>
      <c r="C692" s="57">
        <v>82644.540000000168</v>
      </c>
      <c r="D692" s="57">
        <v>82644.540000000168</v>
      </c>
    </row>
    <row r="693" spans="1:4" ht="15.75" customHeight="1">
      <c r="A693" s="57">
        <v>1771245</v>
      </c>
      <c r="C693" s="57">
        <v>46591.160000000084</v>
      </c>
      <c r="D693" s="57">
        <v>46591.160000000084</v>
      </c>
    </row>
    <row r="694" spans="1:4" ht="15.75" customHeight="1">
      <c r="A694" s="57">
        <v>1771247</v>
      </c>
      <c r="C694" s="57">
        <v>79695.820000000153</v>
      </c>
      <c r="D694" s="57">
        <v>79695.820000000153</v>
      </c>
    </row>
    <row r="695" spans="1:4" ht="15.75" customHeight="1">
      <c r="A695" s="57">
        <v>1771264</v>
      </c>
      <c r="C695" s="57">
        <v>76065.340000000142</v>
      </c>
      <c r="D695" s="57">
        <v>76065.340000000142</v>
      </c>
    </row>
    <row r="696" spans="1:4" ht="15.75" customHeight="1">
      <c r="A696" s="57">
        <v>1771849</v>
      </c>
      <c r="C696" s="57">
        <v>30591.710000000043</v>
      </c>
      <c r="D696" s="57">
        <v>30591.710000000043</v>
      </c>
    </row>
    <row r="697" spans="1:4" ht="15.75" customHeight="1">
      <c r="A697" s="57">
        <v>1771857</v>
      </c>
      <c r="C697" s="57">
        <v>97940.889999999665</v>
      </c>
      <c r="D697" s="57">
        <v>97940.889999999665</v>
      </c>
    </row>
    <row r="698" spans="1:4" ht="15.75" customHeight="1">
      <c r="A698" s="57">
        <v>1771899</v>
      </c>
      <c r="C698" s="57">
        <v>83000.759999999878</v>
      </c>
      <c r="D698" s="57">
        <v>83000.759999999878</v>
      </c>
    </row>
    <row r="699" spans="1:4" ht="15.75" customHeight="1">
      <c r="A699" s="57">
        <v>1771902</v>
      </c>
      <c r="C699" s="57">
        <v>178095.92999999996</v>
      </c>
      <c r="D699" s="57">
        <v>178095.92999999996</v>
      </c>
    </row>
    <row r="700" spans="1:4" ht="15.75" customHeight="1">
      <c r="A700" s="57">
        <v>1771911</v>
      </c>
      <c r="C700" s="57">
        <v>74463.529999999984</v>
      </c>
      <c r="D700" s="57">
        <v>74463.529999999984</v>
      </c>
    </row>
    <row r="701" spans="1:4" ht="15.75" customHeight="1">
      <c r="A701" s="57">
        <v>1771923</v>
      </c>
      <c r="C701" s="57">
        <v>132089.76999999923</v>
      </c>
      <c r="D701" s="57">
        <v>132089.76999999923</v>
      </c>
    </row>
    <row r="702" spans="1:4" ht="15.75" customHeight="1">
      <c r="A702" s="57">
        <v>1771934</v>
      </c>
      <c r="C702" s="57">
        <v>136595.57999999932</v>
      </c>
      <c r="D702" s="57">
        <v>136595.57999999932</v>
      </c>
    </row>
    <row r="703" spans="1:4" ht="15.75" customHeight="1">
      <c r="A703" s="57">
        <v>1771940</v>
      </c>
      <c r="C703" s="57">
        <v>67112.030000000086</v>
      </c>
      <c r="D703" s="57">
        <v>67112.030000000086</v>
      </c>
    </row>
    <row r="704" spans="1:4" ht="15.75" customHeight="1">
      <c r="A704" s="57">
        <v>1771950</v>
      </c>
      <c r="C704" s="57">
        <v>126872.57999999929</v>
      </c>
      <c r="D704" s="57">
        <v>126872.57999999929</v>
      </c>
    </row>
    <row r="705" spans="1:4" ht="15.75" customHeight="1">
      <c r="A705" s="57">
        <v>1771953</v>
      </c>
      <c r="C705" s="57">
        <v>88929.379999999786</v>
      </c>
      <c r="D705" s="57">
        <v>88929.379999999786</v>
      </c>
    </row>
    <row r="706" spans="1:4" ht="15.75" customHeight="1">
      <c r="A706" s="57">
        <v>1771958</v>
      </c>
      <c r="C706" s="57">
        <v>79680.719999999914</v>
      </c>
      <c r="D706" s="57">
        <v>79680.719999999914</v>
      </c>
    </row>
    <row r="707" spans="1:4" ht="15.75" customHeight="1">
      <c r="A707" s="57">
        <v>1772563</v>
      </c>
      <c r="C707" s="57">
        <v>187169.59000000072</v>
      </c>
      <c r="D707" s="57">
        <v>187169.59000000072</v>
      </c>
    </row>
    <row r="708" spans="1:4" ht="15.75" customHeight="1">
      <c r="A708" s="57">
        <v>1773740</v>
      </c>
      <c r="C708" s="57">
        <v>75150.98000000001</v>
      </c>
      <c r="D708" s="57">
        <v>75150.98000000001</v>
      </c>
    </row>
    <row r="709" spans="1:4" ht="15.75" customHeight="1">
      <c r="A709" s="57">
        <v>1773815</v>
      </c>
      <c r="C709" s="57">
        <v>104222.09999999967</v>
      </c>
      <c r="D709" s="57">
        <v>104222.09999999967</v>
      </c>
    </row>
    <row r="710" spans="1:4" ht="15.75" customHeight="1">
      <c r="A710" s="57">
        <v>1773848</v>
      </c>
      <c r="C710" s="57">
        <v>88399.000000000102</v>
      </c>
      <c r="D710" s="57">
        <v>88399.000000000102</v>
      </c>
    </row>
    <row r="711" spans="1:4" ht="15.75" customHeight="1">
      <c r="A711" s="57">
        <v>1774237</v>
      </c>
      <c r="C711" s="57">
        <v>152185.22999999981</v>
      </c>
      <c r="D711" s="57">
        <v>152185.22999999981</v>
      </c>
    </row>
    <row r="712" spans="1:4" ht="15.75" customHeight="1">
      <c r="A712" s="57">
        <v>1774399</v>
      </c>
      <c r="C712" s="57">
        <v>197005.62999999852</v>
      </c>
      <c r="D712" s="57">
        <v>197005.62999999852</v>
      </c>
    </row>
    <row r="713" spans="1:4" ht="15.75" customHeight="1">
      <c r="A713" s="57">
        <v>1774670</v>
      </c>
      <c r="C713" s="57">
        <v>285660.69999999745</v>
      </c>
      <c r="D713" s="57">
        <v>285660.69999999745</v>
      </c>
    </row>
    <row r="714" spans="1:4" ht="15.75" customHeight="1">
      <c r="A714" s="57">
        <v>1775122</v>
      </c>
      <c r="C714" s="57">
        <v>434549.55999999581</v>
      </c>
      <c r="D714" s="57">
        <v>434549.55999999581</v>
      </c>
    </row>
    <row r="715" spans="1:4" ht="15.75" customHeight="1">
      <c r="A715" s="57">
        <v>1775481</v>
      </c>
      <c r="C715" s="57">
        <v>48153.689999999988</v>
      </c>
      <c r="D715" s="57">
        <v>48153.689999999988</v>
      </c>
    </row>
    <row r="716" spans="1:4" ht="15.75" customHeight="1">
      <c r="A716" s="57" t="s">
        <v>410</v>
      </c>
      <c r="B716" s="57">
        <v>346157.73999999778</v>
      </c>
      <c r="D716" s="57">
        <v>346157.73999999778</v>
      </c>
    </row>
    <row r="717" spans="1:4" ht="15.75" customHeight="1">
      <c r="A717" s="57" t="s">
        <v>411</v>
      </c>
      <c r="B717" s="57">
        <v>27034.530000000035</v>
      </c>
      <c r="D717" s="57">
        <v>27034.530000000035</v>
      </c>
    </row>
    <row r="718" spans="1:4" ht="15.75" customHeight="1">
      <c r="A718" s="57" t="s">
        <v>412</v>
      </c>
      <c r="B718" s="57">
        <v>4283.1000000000004</v>
      </c>
      <c r="D718" s="57">
        <v>4283.1000000000004</v>
      </c>
    </row>
    <row r="719" spans="1:4" ht="15.75" customHeight="1">
      <c r="A719" s="57" t="s">
        <v>413</v>
      </c>
      <c r="B719" s="57">
        <v>14862.330000000005</v>
      </c>
      <c r="D719" s="57">
        <v>14862.330000000005</v>
      </c>
    </row>
    <row r="720" spans="1:4" ht="15.75" customHeight="1">
      <c r="A720" s="57" t="s">
        <v>414</v>
      </c>
      <c r="B720" s="57">
        <v>33783.610000000015</v>
      </c>
      <c r="D720" s="57">
        <v>33783.610000000015</v>
      </c>
    </row>
    <row r="721" spans="1:4" ht="15.75" customHeight="1">
      <c r="A721" s="57" t="s">
        <v>415</v>
      </c>
      <c r="B721" s="57">
        <v>509749.14999999403</v>
      </c>
      <c r="D721" s="57">
        <v>509749.14999999403</v>
      </c>
    </row>
    <row r="722" spans="1:4" ht="15.75" customHeight="1">
      <c r="A722" s="57" t="s">
        <v>416</v>
      </c>
      <c r="B722" s="57">
        <v>15330.080000000005</v>
      </c>
      <c r="D722" s="57">
        <v>15330.080000000005</v>
      </c>
    </row>
    <row r="723" spans="1:4" ht="15.75" customHeight="1">
      <c r="A723" s="57" t="s">
        <v>417</v>
      </c>
      <c r="B723" s="57">
        <v>5042.0999999999995</v>
      </c>
      <c r="D723" s="57">
        <v>5042.0999999999995</v>
      </c>
    </row>
    <row r="724" spans="1:4" ht="15.75" customHeight="1">
      <c r="A724" s="57" t="s">
        <v>418</v>
      </c>
      <c r="B724" s="57">
        <v>160842.99000000025</v>
      </c>
      <c r="D724" s="57">
        <v>160842.99000000025</v>
      </c>
    </row>
    <row r="725" spans="1:4" ht="15.75" customHeight="1">
      <c r="A725" s="57" t="s">
        <v>419</v>
      </c>
      <c r="B725" s="57">
        <v>166893.51000000015</v>
      </c>
      <c r="D725" s="57">
        <v>166893.51000000015</v>
      </c>
    </row>
    <row r="726" spans="1:4" ht="15.75" customHeight="1">
      <c r="A726" s="57" t="s">
        <v>420</v>
      </c>
      <c r="B726" s="57">
        <v>20665.79</v>
      </c>
      <c r="D726" s="57">
        <v>20665.79</v>
      </c>
    </row>
    <row r="727" spans="1:4" ht="15.75" customHeight="1">
      <c r="A727" s="57" t="s">
        <v>421</v>
      </c>
      <c r="B727" s="57">
        <v>3583.0799999999995</v>
      </c>
      <c r="D727" s="57">
        <v>3583.0799999999995</v>
      </c>
    </row>
    <row r="728" spans="1:4" ht="15.75" customHeight="1">
      <c r="A728" s="57" t="s">
        <v>422</v>
      </c>
      <c r="B728" s="57">
        <v>3987.8399999999997</v>
      </c>
      <c r="D728" s="57">
        <v>3987.8399999999997</v>
      </c>
    </row>
    <row r="729" spans="1:4" ht="15.75" customHeight="1">
      <c r="A729" s="57" t="s">
        <v>423</v>
      </c>
      <c r="B729" s="57">
        <v>186083.88000000012</v>
      </c>
      <c r="D729" s="57">
        <v>186083.88000000012</v>
      </c>
    </row>
    <row r="730" spans="1:4" ht="15.75" customHeight="1">
      <c r="A730" s="57" t="s">
        <v>424</v>
      </c>
      <c r="B730" s="57">
        <v>75072.620000000039</v>
      </c>
      <c r="D730" s="57">
        <v>75072.620000000039</v>
      </c>
    </row>
    <row r="731" spans="1:4" ht="15.75" customHeight="1">
      <c r="A731" s="57" t="s">
        <v>425</v>
      </c>
      <c r="B731" s="57">
        <v>5060.2000000000007</v>
      </c>
      <c r="D731" s="57">
        <v>5060.2000000000007</v>
      </c>
    </row>
    <row r="732" spans="1:4" ht="15.75" customHeight="1">
      <c r="A732" s="57" t="s">
        <v>426</v>
      </c>
      <c r="B732" s="57">
        <v>5060.2000000000007</v>
      </c>
      <c r="D732" s="57">
        <v>5060.2000000000007</v>
      </c>
    </row>
    <row r="733" spans="1:4" ht="15.75" customHeight="1">
      <c r="A733" s="57" t="s">
        <v>427</v>
      </c>
      <c r="B733" s="57">
        <v>375517.21999999648</v>
      </c>
      <c r="D733" s="57">
        <v>375517.21999999648</v>
      </c>
    </row>
    <row r="734" spans="1:4" ht="15.75" customHeight="1">
      <c r="A734" s="57" t="s">
        <v>428</v>
      </c>
      <c r="B734" s="57">
        <v>817930.9599999924</v>
      </c>
      <c r="D734" s="57">
        <v>817930.9599999924</v>
      </c>
    </row>
    <row r="735" spans="1:4" ht="15.75" customHeight="1">
      <c r="A735" s="57" t="s">
        <v>429</v>
      </c>
      <c r="B735" s="57">
        <v>8504.6399999999958</v>
      </c>
      <c r="D735" s="57">
        <v>8504.6399999999958</v>
      </c>
    </row>
    <row r="736" spans="1:4" ht="15.75" customHeight="1">
      <c r="A736" s="57" t="s">
        <v>430</v>
      </c>
      <c r="B736" s="57">
        <v>113142.38000000011</v>
      </c>
      <c r="D736" s="57">
        <v>113142.38000000011</v>
      </c>
    </row>
    <row r="737" spans="1:4" ht="15.75" customHeight="1">
      <c r="A737" s="57" t="s">
        <v>431</v>
      </c>
      <c r="B737" s="57">
        <v>5879.04</v>
      </c>
      <c r="D737" s="57">
        <v>5879.04</v>
      </c>
    </row>
    <row r="738" spans="1:4" ht="15.75" customHeight="1">
      <c r="A738" s="57" t="s">
        <v>432</v>
      </c>
      <c r="B738" s="57">
        <v>29244.179999999964</v>
      </c>
      <c r="D738" s="57">
        <v>29244.179999999964</v>
      </c>
    </row>
    <row r="739" spans="1:4" ht="15.75" customHeight="1">
      <c r="A739" s="57" t="s">
        <v>433</v>
      </c>
      <c r="B739" s="57">
        <v>627549.11999997951</v>
      </c>
      <c r="D739" s="57">
        <v>627549.11999997951</v>
      </c>
    </row>
    <row r="740" spans="1:4" ht="15.75" customHeight="1">
      <c r="A740" s="57" t="s">
        <v>434</v>
      </c>
      <c r="B740" s="57">
        <v>59623.759999999857</v>
      </c>
      <c r="D740" s="57">
        <v>59623.759999999857</v>
      </c>
    </row>
    <row r="741" spans="1:4" ht="15.75" customHeight="1">
      <c r="A741" s="57" t="s">
        <v>435</v>
      </c>
      <c r="B741" s="57">
        <v>88486.469999999652</v>
      </c>
      <c r="D741" s="57">
        <v>88486.469999999652</v>
      </c>
    </row>
    <row r="742" spans="1:4" ht="15.75" customHeight="1">
      <c r="A742" s="57" t="s">
        <v>436</v>
      </c>
      <c r="B742" s="57">
        <v>1911.6</v>
      </c>
      <c r="D742" s="57">
        <v>1911.6</v>
      </c>
    </row>
    <row r="743" spans="1:4" ht="15.75" customHeight="1">
      <c r="A743" s="57" t="s">
        <v>437</v>
      </c>
      <c r="B743" s="57">
        <v>220721.51999999883</v>
      </c>
      <c r="D743" s="57">
        <v>220721.51999999883</v>
      </c>
    </row>
    <row r="744" spans="1:4" ht="15.75" customHeight="1">
      <c r="A744" s="57" t="s">
        <v>438</v>
      </c>
      <c r="B744" s="57">
        <v>754466.44999997271</v>
      </c>
      <c r="D744" s="57">
        <v>754466.44999997271</v>
      </c>
    </row>
    <row r="745" spans="1:4" ht="15.75" customHeight="1">
      <c r="A745" s="57" t="s">
        <v>439</v>
      </c>
      <c r="B745" s="57">
        <v>44016.850000000042</v>
      </c>
      <c r="D745" s="57">
        <v>44016.850000000042</v>
      </c>
    </row>
    <row r="746" spans="1:4" ht="15.75" customHeight="1">
      <c r="A746" s="57" t="s">
        <v>440</v>
      </c>
      <c r="B746" s="57">
        <v>497624.03999999346</v>
      </c>
      <c r="D746" s="57">
        <v>497624.03999999346</v>
      </c>
    </row>
    <row r="747" spans="1:4" ht="15.75" customHeight="1">
      <c r="A747" s="57" t="s">
        <v>441</v>
      </c>
      <c r="B747" s="57">
        <v>63811.450000000033</v>
      </c>
      <c r="D747" s="57">
        <v>63811.450000000033</v>
      </c>
    </row>
    <row r="748" spans="1:4" ht="15.75" customHeight="1">
      <c r="A748" s="57" t="s">
        <v>442</v>
      </c>
      <c r="B748" s="57">
        <v>3150.2999999999997</v>
      </c>
      <c r="D748" s="57">
        <v>3150.2999999999997</v>
      </c>
    </row>
    <row r="749" spans="1:4" ht="15.75" customHeight="1">
      <c r="A749" s="57" t="s">
        <v>443</v>
      </c>
      <c r="B749" s="57">
        <v>28397.400000000038</v>
      </c>
      <c r="D749" s="57">
        <v>28397.400000000038</v>
      </c>
    </row>
    <row r="750" spans="1:4" ht="15.75" customHeight="1">
      <c r="A750" s="57" t="s">
        <v>444</v>
      </c>
      <c r="B750" s="57">
        <v>65314.020000000106</v>
      </c>
      <c r="D750" s="57">
        <v>65314.020000000106</v>
      </c>
    </row>
    <row r="751" spans="1:4" ht="15.75" customHeight="1">
      <c r="A751" s="57" t="s">
        <v>445</v>
      </c>
      <c r="B751" s="57">
        <v>242324.48000000115</v>
      </c>
      <c r="D751" s="57">
        <v>242324.48000000115</v>
      </c>
    </row>
    <row r="752" spans="1:4" ht="15.75" customHeight="1">
      <c r="A752" s="57" t="s">
        <v>446</v>
      </c>
      <c r="B752" s="57">
        <v>97497.739999999671</v>
      </c>
      <c r="D752" s="57">
        <v>97497.739999999671</v>
      </c>
    </row>
    <row r="753" spans="1:4" ht="15.75" customHeight="1">
      <c r="A753" s="57" t="s">
        <v>447</v>
      </c>
      <c r="B753" s="57">
        <v>59634.540000000095</v>
      </c>
      <c r="D753" s="57">
        <v>59634.540000000095</v>
      </c>
    </row>
    <row r="754" spans="1:4" ht="15.75" customHeight="1">
      <c r="A754" s="57" t="s">
        <v>448</v>
      </c>
      <c r="B754" s="57">
        <v>9833.1999999999989</v>
      </c>
      <c r="D754" s="57">
        <v>9833.1999999999989</v>
      </c>
    </row>
    <row r="755" spans="1:4" ht="15.75" customHeight="1">
      <c r="A755" s="57" t="s">
        <v>449</v>
      </c>
      <c r="B755" s="57">
        <v>7873.6000000000022</v>
      </c>
      <c r="D755" s="57">
        <v>7873.6000000000022</v>
      </c>
    </row>
    <row r="756" spans="1:4" ht="15.75" customHeight="1">
      <c r="A756" s="57" t="s">
        <v>450</v>
      </c>
      <c r="B756" s="57">
        <v>245413.66000000254</v>
      </c>
      <c r="D756" s="57">
        <v>245413.66000000254</v>
      </c>
    </row>
    <row r="757" spans="1:4" ht="15.75" customHeight="1">
      <c r="A757" s="57" t="s">
        <v>451</v>
      </c>
      <c r="B757" s="57">
        <v>343316.4999999979</v>
      </c>
      <c r="D757" s="57">
        <v>343316.4999999979</v>
      </c>
    </row>
    <row r="758" spans="1:4" ht="15.75" customHeight="1">
      <c r="A758" s="57" t="s">
        <v>452</v>
      </c>
      <c r="B758" s="57">
        <v>71996.700000000186</v>
      </c>
      <c r="D758" s="57">
        <v>71996.700000000186</v>
      </c>
    </row>
    <row r="759" spans="1:4" ht="15.75" customHeight="1">
      <c r="A759" s="57" t="s">
        <v>453</v>
      </c>
      <c r="B759" s="57">
        <v>3150.2999999999997</v>
      </c>
      <c r="D759" s="57">
        <v>3150.2999999999997</v>
      </c>
    </row>
    <row r="760" spans="1:4" ht="15.75" customHeight="1">
      <c r="A760" s="57" t="s">
        <v>454</v>
      </c>
      <c r="B760" s="57">
        <v>47463.570000000022</v>
      </c>
      <c r="D760" s="57">
        <v>47463.570000000022</v>
      </c>
    </row>
    <row r="761" spans="1:4" ht="15.75" customHeight="1">
      <c r="A761" s="57" t="s">
        <v>455</v>
      </c>
      <c r="B761" s="57">
        <v>16525</v>
      </c>
      <c r="D761" s="57">
        <v>16525</v>
      </c>
    </row>
    <row r="762" spans="1:4" ht="15.75" customHeight="1">
      <c r="A762" s="57" t="s">
        <v>456</v>
      </c>
      <c r="B762" s="57">
        <v>28071.359999999997</v>
      </c>
      <c r="D762" s="57">
        <v>28071.359999999997</v>
      </c>
    </row>
    <row r="763" spans="1:4" ht="15.75" customHeight="1">
      <c r="A763" s="57" t="s">
        <v>457</v>
      </c>
      <c r="B763" s="57">
        <v>98209.760000000009</v>
      </c>
      <c r="D763" s="57">
        <v>98209.760000000009</v>
      </c>
    </row>
    <row r="764" spans="1:4" ht="15.75" customHeight="1">
      <c r="A764" s="57" t="s">
        <v>458</v>
      </c>
      <c r="B764" s="57">
        <v>42045.060000000027</v>
      </c>
      <c r="D764" s="57">
        <v>42045.060000000027</v>
      </c>
    </row>
    <row r="765" spans="1:4" ht="15.75" customHeight="1">
      <c r="A765" s="57" t="s">
        <v>459</v>
      </c>
      <c r="B765" s="57">
        <v>1265026.980000044</v>
      </c>
      <c r="D765" s="57">
        <v>1265026.980000044</v>
      </c>
    </row>
    <row r="766" spans="1:4" ht="15.75" customHeight="1">
      <c r="A766" s="57" t="s">
        <v>460</v>
      </c>
      <c r="B766" s="57">
        <v>110899.56000000027</v>
      </c>
      <c r="D766" s="57">
        <v>110899.56000000027</v>
      </c>
    </row>
    <row r="767" spans="1:4" ht="15.75" customHeight="1">
      <c r="A767" s="57" t="s">
        <v>461</v>
      </c>
      <c r="B767" s="57">
        <v>31709.130000000005</v>
      </c>
      <c r="D767" s="57">
        <v>31709.130000000005</v>
      </c>
    </row>
    <row r="768" spans="1:4" ht="15.75" customHeight="1">
      <c r="A768" s="57" t="s">
        <v>462</v>
      </c>
      <c r="B768" s="57">
        <v>92550.850000000079</v>
      </c>
      <c r="D768" s="57">
        <v>92550.850000000079</v>
      </c>
    </row>
    <row r="769" spans="1:4" ht="15.75" customHeight="1">
      <c r="A769" s="57" t="s">
        <v>463</v>
      </c>
      <c r="B769" s="57">
        <v>9695.4000000000051</v>
      </c>
      <c r="D769" s="57">
        <v>9695.4000000000051</v>
      </c>
    </row>
    <row r="770" spans="1:4" ht="15.75" customHeight="1">
      <c r="A770" s="57" t="s">
        <v>464</v>
      </c>
      <c r="B770" s="57">
        <v>24486.60000000002</v>
      </c>
      <c r="D770" s="57">
        <v>24486.60000000002</v>
      </c>
    </row>
    <row r="771" spans="1:4" ht="15.75" customHeight="1">
      <c r="A771" s="57" t="s">
        <v>465</v>
      </c>
      <c r="B771" s="57">
        <v>25807.020000000019</v>
      </c>
      <c r="D771" s="57">
        <v>25807.020000000019</v>
      </c>
    </row>
    <row r="772" spans="1:4" ht="15.75" customHeight="1">
      <c r="A772" s="57" t="s">
        <v>466</v>
      </c>
      <c r="B772" s="57">
        <v>5060.2000000000007</v>
      </c>
      <c r="D772" s="57">
        <v>5060.2000000000007</v>
      </c>
    </row>
    <row r="773" spans="1:4" ht="15.75" customHeight="1">
      <c r="A773" s="57" t="s">
        <v>467</v>
      </c>
      <c r="B773" s="57">
        <v>10600.800000000003</v>
      </c>
      <c r="D773" s="57">
        <v>10600.800000000003</v>
      </c>
    </row>
    <row r="774" spans="1:4" ht="15.75" customHeight="1">
      <c r="A774" s="57" t="s">
        <v>468</v>
      </c>
      <c r="B774" s="57">
        <v>9108.3600000000042</v>
      </c>
      <c r="D774" s="57">
        <v>9108.3600000000042</v>
      </c>
    </row>
    <row r="775" spans="1:4" ht="15.75" customHeight="1">
      <c r="A775" s="57" t="s">
        <v>469</v>
      </c>
      <c r="B775" s="57">
        <v>10628.139999999998</v>
      </c>
      <c r="D775" s="57">
        <v>10628.139999999998</v>
      </c>
    </row>
    <row r="776" spans="1:4" ht="15.75" customHeight="1">
      <c r="A776" s="57" t="s">
        <v>470</v>
      </c>
      <c r="B776" s="57">
        <v>243256.4200000019</v>
      </c>
      <c r="D776" s="57">
        <v>243256.4200000019</v>
      </c>
    </row>
    <row r="777" spans="1:4" ht="15.75" customHeight="1">
      <c r="A777" s="57" t="s">
        <v>471</v>
      </c>
      <c r="B777" s="57">
        <v>17532</v>
      </c>
      <c r="D777" s="57">
        <v>17532</v>
      </c>
    </row>
    <row r="778" spans="1:4" ht="15.75" customHeight="1">
      <c r="A778" s="57" t="s">
        <v>472</v>
      </c>
      <c r="B778" s="57">
        <v>36889.68</v>
      </c>
      <c r="D778" s="57">
        <v>36889.68</v>
      </c>
    </row>
    <row r="779" spans="1:4" ht="15.75" customHeight="1">
      <c r="A779" s="57" t="s">
        <v>473</v>
      </c>
      <c r="B779" s="57">
        <v>6331</v>
      </c>
      <c r="D779" s="57">
        <v>6331</v>
      </c>
    </row>
    <row r="780" spans="1:4" ht="15.75" customHeight="1">
      <c r="A780" s="57" t="s">
        <v>474</v>
      </c>
      <c r="B780" s="57">
        <v>3941.6999999999994</v>
      </c>
      <c r="D780" s="57">
        <v>3941.6999999999994</v>
      </c>
    </row>
    <row r="781" spans="1:4" ht="15.75" customHeight="1">
      <c r="A781" s="57" t="s">
        <v>475</v>
      </c>
      <c r="B781" s="57">
        <v>5206.1900000000005</v>
      </c>
      <c r="D781" s="57">
        <v>5206.1900000000005</v>
      </c>
    </row>
    <row r="782" spans="1:4" ht="15.75" customHeight="1">
      <c r="A782" s="57" t="s">
        <v>476</v>
      </c>
      <c r="B782" s="57">
        <v>49222.160000000076</v>
      </c>
      <c r="D782" s="57">
        <v>49222.160000000076</v>
      </c>
    </row>
    <row r="783" spans="1:4" ht="15.75" customHeight="1">
      <c r="A783" s="57" t="s">
        <v>477</v>
      </c>
      <c r="B783" s="57">
        <v>32495.640000000032</v>
      </c>
      <c r="D783" s="57">
        <v>32495.640000000032</v>
      </c>
    </row>
    <row r="784" spans="1:4" ht="15.75" customHeight="1">
      <c r="A784" s="57" t="s">
        <v>478</v>
      </c>
      <c r="B784" s="57">
        <v>50018.560000000019</v>
      </c>
      <c r="D784" s="57">
        <v>50018.560000000019</v>
      </c>
    </row>
    <row r="785" spans="1:4" ht="15.75" customHeight="1">
      <c r="A785" s="57" t="s">
        <v>479</v>
      </c>
      <c r="B785" s="57">
        <v>14087.309999999992</v>
      </c>
      <c r="D785" s="57">
        <v>14087.309999999992</v>
      </c>
    </row>
    <row r="786" spans="1:4" ht="15.75" customHeight="1">
      <c r="A786" s="57" t="s">
        <v>480</v>
      </c>
      <c r="B786" s="57">
        <v>4537.8899999999994</v>
      </c>
      <c r="D786" s="57">
        <v>4537.8899999999994</v>
      </c>
    </row>
    <row r="787" spans="1:4" ht="15.75" customHeight="1">
      <c r="A787" s="57" t="s">
        <v>481</v>
      </c>
      <c r="B787" s="57">
        <v>1008.42</v>
      </c>
      <c r="D787" s="57">
        <v>1008.42</v>
      </c>
    </row>
    <row r="788" spans="1:4" ht="15.75" customHeight="1">
      <c r="A788" s="57" t="s">
        <v>482</v>
      </c>
      <c r="B788" s="57">
        <v>37008.51</v>
      </c>
      <c r="D788" s="57">
        <v>37008.51</v>
      </c>
    </row>
    <row r="789" spans="1:4" ht="15.75" customHeight="1">
      <c r="A789" s="57" t="s">
        <v>483</v>
      </c>
      <c r="B789" s="57">
        <v>12973.259999999986</v>
      </c>
      <c r="D789" s="57">
        <v>12973.259999999986</v>
      </c>
    </row>
    <row r="790" spans="1:4" ht="15.75" customHeight="1">
      <c r="A790" s="57" t="s">
        <v>484</v>
      </c>
      <c r="B790" s="57">
        <v>14775.059999999981</v>
      </c>
      <c r="D790" s="57">
        <v>14775.059999999981</v>
      </c>
    </row>
    <row r="791" spans="1:4" ht="15.75" customHeight="1">
      <c r="A791" s="57" t="s">
        <v>485</v>
      </c>
      <c r="B791" s="57">
        <v>12973.259999999987</v>
      </c>
      <c r="D791" s="57">
        <v>12973.259999999987</v>
      </c>
    </row>
    <row r="792" spans="1:4" ht="15.75" customHeight="1">
      <c r="A792" s="57" t="s">
        <v>486</v>
      </c>
      <c r="B792" s="57">
        <v>11857.250000000007</v>
      </c>
      <c r="D792" s="57">
        <v>11857.250000000007</v>
      </c>
    </row>
    <row r="793" spans="1:4" ht="15.75" customHeight="1">
      <c r="A793" s="57" t="s">
        <v>487</v>
      </c>
      <c r="B793" s="57">
        <v>18379.409999999985</v>
      </c>
      <c r="D793" s="57">
        <v>18379.409999999985</v>
      </c>
    </row>
    <row r="794" spans="1:4" ht="15.75" customHeight="1">
      <c r="A794" s="57" t="s">
        <v>488</v>
      </c>
      <c r="B794" s="57">
        <v>32924.600000000013</v>
      </c>
      <c r="D794" s="57">
        <v>32924.600000000013</v>
      </c>
    </row>
    <row r="795" spans="1:4" ht="15.75" customHeight="1">
      <c r="A795" s="57" t="s">
        <v>489</v>
      </c>
      <c r="B795" s="57">
        <v>8789.7599999999984</v>
      </c>
      <c r="D795" s="57">
        <v>8789.7599999999984</v>
      </c>
    </row>
    <row r="796" spans="1:4" ht="15.75" customHeight="1">
      <c r="A796" s="57" t="s">
        <v>490</v>
      </c>
      <c r="B796" s="57">
        <v>10723.500000000002</v>
      </c>
      <c r="D796" s="57">
        <v>10723.500000000002</v>
      </c>
    </row>
    <row r="797" spans="1:4" ht="15.75" customHeight="1">
      <c r="A797" s="57" t="s">
        <v>491</v>
      </c>
      <c r="B797" s="57">
        <v>10080.960000000001</v>
      </c>
      <c r="D797" s="57">
        <v>10080.960000000001</v>
      </c>
    </row>
    <row r="798" spans="1:4" ht="15.75" customHeight="1">
      <c r="A798" s="57" t="s">
        <v>492</v>
      </c>
      <c r="B798" s="57">
        <v>15153.280000000013</v>
      </c>
      <c r="D798" s="57">
        <v>15153.280000000013</v>
      </c>
    </row>
    <row r="799" spans="1:4" ht="15.75" customHeight="1">
      <c r="A799" s="57" t="s">
        <v>493</v>
      </c>
      <c r="B799" s="57">
        <v>920802.10999998567</v>
      </c>
      <c r="D799" s="57">
        <v>920802.10999998567</v>
      </c>
    </row>
    <row r="800" spans="1:4" ht="15.75" customHeight="1">
      <c r="A800" s="57" t="s">
        <v>494</v>
      </c>
      <c r="B800" s="57">
        <v>5042.0999999999995</v>
      </c>
      <c r="D800" s="57">
        <v>5042.0999999999995</v>
      </c>
    </row>
    <row r="801" spans="1:4" ht="15.75" customHeight="1">
      <c r="A801" s="57" t="s">
        <v>495</v>
      </c>
      <c r="B801" s="57">
        <v>109279.49999999946</v>
      </c>
      <c r="D801" s="57">
        <v>109279.49999999946</v>
      </c>
    </row>
    <row r="802" spans="1:4" ht="15.75" customHeight="1">
      <c r="A802" s="57" t="s">
        <v>496</v>
      </c>
      <c r="B802" s="57">
        <v>35776.950000000012</v>
      </c>
      <c r="D802" s="57">
        <v>35776.950000000012</v>
      </c>
    </row>
    <row r="803" spans="1:4" ht="15.75" customHeight="1">
      <c r="A803" s="57" t="s">
        <v>497</v>
      </c>
      <c r="B803" s="57">
        <v>10841.5</v>
      </c>
      <c r="D803" s="57">
        <v>10841.5</v>
      </c>
    </row>
    <row r="804" spans="1:4" ht="15.75" customHeight="1">
      <c r="A804" s="57" t="s">
        <v>498</v>
      </c>
      <c r="B804" s="57">
        <v>1184776.4200000416</v>
      </c>
      <c r="D804" s="57">
        <v>1184776.4200000416</v>
      </c>
    </row>
    <row r="805" spans="1:4" ht="15.75" customHeight="1">
      <c r="A805" s="57" t="s">
        <v>499</v>
      </c>
      <c r="B805" s="57">
        <v>10785.120000000004</v>
      </c>
      <c r="D805" s="57">
        <v>10785.120000000004</v>
      </c>
    </row>
    <row r="806" spans="1:4" ht="15.75" customHeight="1">
      <c r="A806" s="57" t="s">
        <v>500</v>
      </c>
      <c r="B806" s="57">
        <v>65822.0600000001</v>
      </c>
      <c r="D806" s="57">
        <v>65822.0600000001</v>
      </c>
    </row>
    <row r="807" spans="1:4" ht="15.75" customHeight="1">
      <c r="A807" s="57" t="s">
        <v>501</v>
      </c>
      <c r="B807" s="57">
        <v>224639.48999999862</v>
      </c>
      <c r="D807" s="57">
        <v>224639.48999999862</v>
      </c>
    </row>
    <row r="808" spans="1:4" ht="15.75" customHeight="1">
      <c r="A808" s="57" t="s">
        <v>502</v>
      </c>
      <c r="B808" s="57">
        <v>547173.61999999173</v>
      </c>
      <c r="D808" s="57">
        <v>547173.61999999173</v>
      </c>
    </row>
    <row r="809" spans="1:4" ht="15.75" customHeight="1">
      <c r="A809" s="57" t="s">
        <v>503</v>
      </c>
      <c r="B809" s="57">
        <v>4735.8</v>
      </c>
      <c r="D809" s="57">
        <v>4735.8</v>
      </c>
    </row>
    <row r="810" spans="1:4" ht="15.75" customHeight="1">
      <c r="A810" s="57" t="s">
        <v>504</v>
      </c>
      <c r="B810" s="57">
        <v>8920.3499999999967</v>
      </c>
      <c r="D810" s="57">
        <v>8920.3499999999967</v>
      </c>
    </row>
    <row r="811" spans="1:4" ht="15.75" customHeight="1">
      <c r="A811" s="57" t="s">
        <v>505</v>
      </c>
      <c r="B811" s="57">
        <v>15177.280000000013</v>
      </c>
      <c r="D811" s="57">
        <v>15177.280000000013</v>
      </c>
    </row>
    <row r="812" spans="1:4" ht="15.75" customHeight="1">
      <c r="A812" s="57" t="s">
        <v>506</v>
      </c>
      <c r="B812" s="57">
        <v>83023.660000000251</v>
      </c>
      <c r="D812" s="57">
        <v>83023.660000000251</v>
      </c>
    </row>
    <row r="813" spans="1:4" ht="15.75" customHeight="1">
      <c r="A813" s="57" t="s">
        <v>507</v>
      </c>
      <c r="B813" s="57">
        <v>2609557.7799998783</v>
      </c>
      <c r="D813" s="57">
        <v>2609557.7799998783</v>
      </c>
    </row>
    <row r="814" spans="1:4" ht="15.75" customHeight="1">
      <c r="A814" s="57" t="s">
        <v>508</v>
      </c>
      <c r="B814" s="57">
        <v>9253</v>
      </c>
      <c r="D814" s="57">
        <v>9253</v>
      </c>
    </row>
    <row r="815" spans="1:4" ht="15.75" customHeight="1">
      <c r="A815" s="57" t="s">
        <v>509</v>
      </c>
      <c r="B815" s="57">
        <v>21393.779999999995</v>
      </c>
      <c r="D815" s="57">
        <v>21393.779999999995</v>
      </c>
    </row>
    <row r="816" spans="1:4" ht="15.75" customHeight="1">
      <c r="A816" s="57" t="s">
        <v>510</v>
      </c>
      <c r="B816" s="57">
        <v>1580485.7999999216</v>
      </c>
      <c r="D816" s="57">
        <v>1580485.7999999216</v>
      </c>
    </row>
    <row r="817" spans="1:4" ht="15.75" customHeight="1">
      <c r="A817" s="57" t="s">
        <v>511</v>
      </c>
      <c r="B817" s="57">
        <v>5904.0999999999985</v>
      </c>
      <c r="D817" s="57">
        <v>5904.0999999999985</v>
      </c>
    </row>
    <row r="818" spans="1:4" ht="15.75" customHeight="1">
      <c r="A818" s="57" t="s">
        <v>512</v>
      </c>
      <c r="B818" s="57">
        <v>219785.4300000004</v>
      </c>
      <c r="D818" s="57">
        <v>219785.4300000004</v>
      </c>
    </row>
    <row r="819" spans="1:4" ht="15.75" customHeight="1">
      <c r="A819" s="57" t="s">
        <v>513</v>
      </c>
      <c r="B819" s="57">
        <v>332326.44999999646</v>
      </c>
      <c r="D819" s="57">
        <v>332326.44999999646</v>
      </c>
    </row>
    <row r="820" spans="1:4" ht="15.75" customHeight="1">
      <c r="A820" s="57" t="s">
        <v>514</v>
      </c>
      <c r="B820" s="57">
        <v>46253.499999999949</v>
      </c>
      <c r="D820" s="57">
        <v>46253.499999999949</v>
      </c>
    </row>
    <row r="821" spans="1:4" ht="15.75" customHeight="1">
      <c r="A821" s="57" t="s">
        <v>515</v>
      </c>
      <c r="B821" s="57">
        <v>6614.7199999999975</v>
      </c>
      <c r="D821" s="57">
        <v>6614.7199999999975</v>
      </c>
    </row>
    <row r="822" spans="1:4" ht="15.75" customHeight="1">
      <c r="A822" s="57" t="s">
        <v>516</v>
      </c>
      <c r="B822" s="57">
        <v>53210.890000000079</v>
      </c>
      <c r="D822" s="57">
        <v>53210.890000000079</v>
      </c>
    </row>
    <row r="823" spans="1:4" ht="15.75" customHeight="1">
      <c r="A823" s="57" t="s">
        <v>517</v>
      </c>
      <c r="B823" s="57">
        <v>33621.340000000047</v>
      </c>
      <c r="D823" s="57">
        <v>33621.340000000047</v>
      </c>
    </row>
    <row r="824" spans="1:4" ht="15.75" customHeight="1">
      <c r="A824" s="57" t="s">
        <v>518</v>
      </c>
      <c r="B824" s="57">
        <v>172416.71000000075</v>
      </c>
      <c r="D824" s="57">
        <v>172416.71000000075</v>
      </c>
    </row>
    <row r="825" spans="1:4" ht="15.75" customHeight="1">
      <c r="A825" s="57" t="s">
        <v>519</v>
      </c>
      <c r="B825" s="57">
        <v>11889.799999999996</v>
      </c>
      <c r="D825" s="57">
        <v>11889.799999999996</v>
      </c>
    </row>
    <row r="826" spans="1:4" ht="15.75" customHeight="1">
      <c r="A826" s="57" t="s">
        <v>520</v>
      </c>
      <c r="B826" s="57">
        <v>347378.33999999787</v>
      </c>
      <c r="D826" s="57">
        <v>347378.33999999787</v>
      </c>
    </row>
    <row r="827" spans="1:4" ht="15.75" customHeight="1">
      <c r="A827" s="57" t="s">
        <v>521</v>
      </c>
      <c r="B827" s="57">
        <v>75693.469999999725</v>
      </c>
      <c r="D827" s="57">
        <v>75693.469999999725</v>
      </c>
    </row>
    <row r="828" spans="1:4" ht="15.75" customHeight="1">
      <c r="A828" s="57" t="s">
        <v>522</v>
      </c>
      <c r="B828" s="57">
        <v>35601.120000000054</v>
      </c>
      <c r="D828" s="57">
        <v>35601.120000000054</v>
      </c>
    </row>
    <row r="829" spans="1:4" ht="15.75" customHeight="1">
      <c r="A829" s="57" t="s">
        <v>523</v>
      </c>
      <c r="B829" s="57">
        <v>90588.090000000171</v>
      </c>
      <c r="D829" s="57">
        <v>90588.090000000171</v>
      </c>
    </row>
    <row r="830" spans="1:4" ht="15.75" customHeight="1">
      <c r="A830" s="57" t="s">
        <v>524</v>
      </c>
      <c r="B830" s="57">
        <v>10180.170000000006</v>
      </c>
      <c r="D830" s="57">
        <v>10180.170000000006</v>
      </c>
    </row>
    <row r="831" spans="1:4" ht="15.75" customHeight="1">
      <c r="A831" s="57" t="s">
        <v>525</v>
      </c>
      <c r="B831" s="57">
        <v>12605.249999999993</v>
      </c>
      <c r="D831" s="57">
        <v>12605.249999999993</v>
      </c>
    </row>
    <row r="832" spans="1:4" ht="15.75" customHeight="1">
      <c r="A832" s="57" t="s">
        <v>526</v>
      </c>
      <c r="B832" s="57">
        <v>478020.58999999892</v>
      </c>
      <c r="D832" s="57">
        <v>478020.58999999892</v>
      </c>
    </row>
    <row r="833" spans="1:4" ht="15.75" customHeight="1">
      <c r="A833" s="57" t="s">
        <v>527</v>
      </c>
      <c r="B833" s="57">
        <v>28408.980000000014</v>
      </c>
      <c r="D833" s="57">
        <v>28408.980000000014</v>
      </c>
    </row>
    <row r="834" spans="1:4" ht="15.75" customHeight="1">
      <c r="A834" s="57" t="s">
        <v>528</v>
      </c>
      <c r="B834" s="57">
        <v>4735.4000000000005</v>
      </c>
      <c r="D834" s="57">
        <v>4735.4000000000005</v>
      </c>
    </row>
    <row r="835" spans="1:4" ht="15.75" customHeight="1">
      <c r="A835" s="57" t="s">
        <v>529</v>
      </c>
      <c r="B835" s="57">
        <v>26815.379999999976</v>
      </c>
      <c r="D835" s="57">
        <v>26815.379999999976</v>
      </c>
    </row>
    <row r="836" spans="1:4" ht="15.75" customHeight="1">
      <c r="A836" s="57" t="s">
        <v>530</v>
      </c>
      <c r="B836" s="57">
        <v>10778.24</v>
      </c>
      <c r="D836" s="57">
        <v>10778.24</v>
      </c>
    </row>
    <row r="837" spans="1:4" ht="15.75" customHeight="1">
      <c r="A837" s="57" t="s">
        <v>531</v>
      </c>
      <c r="B837" s="57">
        <v>12138.499999999991</v>
      </c>
      <c r="D837" s="57">
        <v>12138.499999999991</v>
      </c>
    </row>
    <row r="838" spans="1:4" ht="15.75" customHeight="1">
      <c r="A838" s="57" t="s">
        <v>532</v>
      </c>
      <c r="B838" s="57">
        <v>22099.9</v>
      </c>
      <c r="D838" s="57">
        <v>22099.9</v>
      </c>
    </row>
    <row r="839" spans="1:4" ht="15.75" customHeight="1">
      <c r="A839" s="57" t="s">
        <v>533</v>
      </c>
      <c r="B839" s="57">
        <v>2112909.3799997815</v>
      </c>
      <c r="D839" s="57">
        <v>2112909.3799997815</v>
      </c>
    </row>
    <row r="840" spans="1:4" ht="15.75" customHeight="1">
      <c r="A840" s="57" t="s">
        <v>534</v>
      </c>
      <c r="B840" s="57">
        <v>11943.600000000002</v>
      </c>
      <c r="D840" s="57">
        <v>11943.600000000002</v>
      </c>
    </row>
    <row r="841" spans="1:4" ht="15.75" customHeight="1">
      <c r="A841" s="57" t="s">
        <v>535</v>
      </c>
      <c r="B841" s="57">
        <v>23020.500000000022</v>
      </c>
      <c r="D841" s="57">
        <v>23020.500000000022</v>
      </c>
    </row>
    <row r="842" spans="1:4" ht="15.75" customHeight="1">
      <c r="A842" s="57" t="s">
        <v>536</v>
      </c>
      <c r="B842" s="57">
        <v>8148.659999999998</v>
      </c>
      <c r="D842" s="57">
        <v>8148.659999999998</v>
      </c>
    </row>
    <row r="843" spans="1:4" ht="15.75" customHeight="1">
      <c r="A843" s="57" t="s">
        <v>537</v>
      </c>
      <c r="B843" s="57">
        <v>30043.290000000045</v>
      </c>
      <c r="D843" s="57">
        <v>30043.290000000045</v>
      </c>
    </row>
    <row r="844" spans="1:4" ht="15.75" customHeight="1">
      <c r="A844" s="57" t="s">
        <v>538</v>
      </c>
      <c r="B844" s="57">
        <v>144680.06000000122</v>
      </c>
      <c r="D844" s="57">
        <v>144680.06000000122</v>
      </c>
    </row>
    <row r="845" spans="1:4" ht="15.75" customHeight="1">
      <c r="A845" s="57" t="s">
        <v>539</v>
      </c>
      <c r="B845" s="57">
        <v>103231.71999999959</v>
      </c>
      <c r="D845" s="57">
        <v>103231.71999999959</v>
      </c>
    </row>
    <row r="846" spans="1:4" ht="15.75" customHeight="1">
      <c r="A846" s="57" t="s">
        <v>540</v>
      </c>
      <c r="B846" s="57">
        <v>111420.0899999996</v>
      </c>
      <c r="D846" s="57">
        <v>111420.0899999996</v>
      </c>
    </row>
    <row r="847" spans="1:4" ht="15.75" customHeight="1">
      <c r="A847" s="57" t="s">
        <v>541</v>
      </c>
      <c r="B847" s="57">
        <v>31319.760000000031</v>
      </c>
      <c r="D847" s="57">
        <v>31319.760000000031</v>
      </c>
    </row>
    <row r="848" spans="1:4" ht="15.75" customHeight="1">
      <c r="A848" s="57" t="s">
        <v>542</v>
      </c>
      <c r="B848" s="57">
        <v>4735.4000000000005</v>
      </c>
      <c r="D848" s="57">
        <v>4735.4000000000005</v>
      </c>
    </row>
    <row r="849" spans="1:4" ht="15.75" customHeight="1">
      <c r="A849" s="57" t="s">
        <v>543</v>
      </c>
      <c r="B849" s="57">
        <v>313093.93000000191</v>
      </c>
      <c r="D849" s="57">
        <v>313093.93000000191</v>
      </c>
    </row>
    <row r="850" spans="1:4" ht="15.75" customHeight="1">
      <c r="A850" s="57" t="s">
        <v>544</v>
      </c>
      <c r="B850" s="57">
        <v>2389.5</v>
      </c>
      <c r="D850" s="57">
        <v>2389.5</v>
      </c>
    </row>
    <row r="851" spans="1:4" ht="15.75" customHeight="1">
      <c r="A851" s="57" t="s">
        <v>545</v>
      </c>
      <c r="B851" s="57">
        <v>21747.199999999993</v>
      </c>
      <c r="D851" s="57">
        <v>21747.199999999993</v>
      </c>
    </row>
    <row r="852" spans="1:4" ht="15.75" customHeight="1">
      <c r="A852" s="57" t="s">
        <v>546</v>
      </c>
      <c r="B852" s="57">
        <v>19784.310000000019</v>
      </c>
      <c r="D852" s="57">
        <v>19784.310000000019</v>
      </c>
    </row>
    <row r="853" spans="1:4" ht="15.75" customHeight="1">
      <c r="A853" s="57" t="s">
        <v>547</v>
      </c>
      <c r="B853" s="57">
        <v>846626.10000002629</v>
      </c>
      <c r="D853" s="57">
        <v>846626.10000002629</v>
      </c>
    </row>
    <row r="854" spans="1:4" ht="15.75" customHeight="1">
      <c r="A854" s="57" t="s">
        <v>548</v>
      </c>
      <c r="B854" s="57">
        <v>5917.3999999999987</v>
      </c>
      <c r="D854" s="57">
        <v>5917.3999999999987</v>
      </c>
    </row>
    <row r="855" spans="1:4" ht="15.75" customHeight="1">
      <c r="A855" s="57" t="s">
        <v>549</v>
      </c>
      <c r="B855" s="57">
        <v>39936.329999999987</v>
      </c>
      <c r="D855" s="57">
        <v>39936.329999999987</v>
      </c>
    </row>
    <row r="856" spans="1:4" ht="15.75" customHeight="1">
      <c r="A856" s="57" t="s">
        <v>550</v>
      </c>
      <c r="B856" s="57">
        <v>22763.880000000016</v>
      </c>
      <c r="D856" s="57">
        <v>22763.880000000016</v>
      </c>
    </row>
    <row r="857" spans="1:4" ht="15.75" customHeight="1">
      <c r="A857" s="57" t="s">
        <v>551</v>
      </c>
      <c r="B857" s="57">
        <v>64514.199999999881</v>
      </c>
      <c r="D857" s="57">
        <v>64514.199999999881</v>
      </c>
    </row>
    <row r="858" spans="1:4" ht="15.75" customHeight="1">
      <c r="A858" s="57" t="s">
        <v>552</v>
      </c>
      <c r="B858" s="57">
        <v>189177.42000000092</v>
      </c>
      <c r="D858" s="57">
        <v>189177.42000000092</v>
      </c>
    </row>
    <row r="859" spans="1:4" ht="15.75" customHeight="1">
      <c r="A859" s="57" t="s">
        <v>553</v>
      </c>
      <c r="B859" s="57">
        <v>146162.1000000003</v>
      </c>
      <c r="D859" s="57">
        <v>146162.1000000003</v>
      </c>
    </row>
    <row r="860" spans="1:4" ht="15.75" customHeight="1">
      <c r="A860" s="57" t="s">
        <v>554</v>
      </c>
      <c r="B860" s="57">
        <v>33143.730000000032</v>
      </c>
      <c r="D860" s="57">
        <v>33143.730000000032</v>
      </c>
    </row>
    <row r="861" spans="1:4" ht="15.75" customHeight="1">
      <c r="A861" s="57" t="s">
        <v>555</v>
      </c>
      <c r="B861" s="57">
        <v>1968.4</v>
      </c>
      <c r="D861" s="57">
        <v>1968.4</v>
      </c>
    </row>
    <row r="862" spans="1:4" ht="15.75" customHeight="1">
      <c r="A862" s="57" t="s">
        <v>556</v>
      </c>
      <c r="B862" s="57">
        <v>4916.5999999999995</v>
      </c>
      <c r="D862" s="57">
        <v>4916.5999999999995</v>
      </c>
    </row>
    <row r="863" spans="1:4" ht="15.75" customHeight="1">
      <c r="A863" s="57" t="s">
        <v>557</v>
      </c>
      <c r="B863" s="57">
        <v>1228.76</v>
      </c>
      <c r="D863" s="57">
        <v>1228.76</v>
      </c>
    </row>
    <row r="864" spans="1:4" ht="15.75" customHeight="1">
      <c r="A864" s="57" t="s">
        <v>558</v>
      </c>
      <c r="B864" s="57">
        <v>13424.040000000005</v>
      </c>
      <c r="D864" s="57">
        <v>13424.040000000005</v>
      </c>
    </row>
    <row r="865" spans="1:4" ht="15.75" customHeight="1">
      <c r="A865" s="57" t="s">
        <v>559</v>
      </c>
      <c r="B865" s="57">
        <v>4732.9000000000005</v>
      </c>
      <c r="D865" s="57">
        <v>4732.9000000000005</v>
      </c>
    </row>
    <row r="866" spans="1:4" ht="15.75" customHeight="1">
      <c r="A866" s="57" t="s">
        <v>560</v>
      </c>
      <c r="B866" s="57">
        <v>4735.4000000000005</v>
      </c>
      <c r="D866" s="57">
        <v>4735.4000000000005</v>
      </c>
    </row>
    <row r="867" spans="1:4" ht="15.75" customHeight="1">
      <c r="A867" s="57" t="s">
        <v>216</v>
      </c>
      <c r="B867" s="57">
        <v>22753628.40999959</v>
      </c>
      <c r="C867" s="57">
        <v>130663752.80000003</v>
      </c>
      <c r="D867" s="57">
        <v>153417381.2099995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2"/>
  <sheetViews>
    <sheetView workbookViewId="0"/>
  </sheetViews>
  <sheetFormatPr defaultColWidth="11.25" defaultRowHeight="15" customHeight="1"/>
  <cols>
    <col min="1" max="2" width="8.58203125" customWidth="1"/>
    <col min="3" max="3" width="14.4140625" customWidth="1"/>
    <col min="4" max="4" width="8.58203125" customWidth="1"/>
    <col min="5" max="5" width="14.4140625" customWidth="1"/>
    <col min="6" max="26" width="8.58203125" customWidth="1"/>
  </cols>
  <sheetData>
    <row r="1" spans="1:5" ht="15.75" customHeight="1">
      <c r="A1" s="73" t="s">
        <v>9</v>
      </c>
      <c r="B1" s="74" t="s">
        <v>561</v>
      </c>
      <c r="C1" s="75" t="s">
        <v>562</v>
      </c>
      <c r="D1" s="74" t="s">
        <v>563</v>
      </c>
      <c r="E1" s="76">
        <v>38887285.399999999</v>
      </c>
    </row>
    <row r="2" spans="1:5" ht="15.75" customHeight="1">
      <c r="A2" s="77">
        <v>10</v>
      </c>
      <c r="B2" s="78" t="s">
        <v>334</v>
      </c>
      <c r="C2" s="79">
        <v>651083.55000000005</v>
      </c>
      <c r="D2" s="80"/>
      <c r="E2" s="72"/>
    </row>
    <row r="3" spans="1:5" ht="15.75" customHeight="1">
      <c r="A3" s="77">
        <v>20</v>
      </c>
      <c r="B3" s="78" t="s">
        <v>235</v>
      </c>
      <c r="C3" s="79">
        <v>858702.92</v>
      </c>
      <c r="D3" s="80"/>
      <c r="E3" s="72"/>
    </row>
    <row r="4" spans="1:5" ht="15.75" customHeight="1">
      <c r="A4" s="77">
        <v>30</v>
      </c>
      <c r="B4" s="78" t="s">
        <v>237</v>
      </c>
      <c r="C4" s="79">
        <v>866741.6</v>
      </c>
      <c r="D4" s="80"/>
      <c r="E4" s="72"/>
    </row>
    <row r="5" spans="1:5" ht="15.75" customHeight="1">
      <c r="A5" s="77">
        <v>40</v>
      </c>
      <c r="B5" s="78" t="s">
        <v>374</v>
      </c>
      <c r="C5" s="79">
        <v>374866.4</v>
      </c>
      <c r="D5" s="80"/>
      <c r="E5" s="72"/>
    </row>
    <row r="6" spans="1:5" ht="15.75" customHeight="1">
      <c r="A6" s="77">
        <v>50</v>
      </c>
      <c r="B6" s="78" t="s">
        <v>249</v>
      </c>
      <c r="C6" s="79">
        <v>22867.64</v>
      </c>
      <c r="D6" s="80"/>
      <c r="E6" s="72"/>
    </row>
    <row r="7" spans="1:5" ht="15.75" customHeight="1">
      <c r="A7" s="77">
        <v>60</v>
      </c>
      <c r="B7" s="78" t="s">
        <v>383</v>
      </c>
      <c r="C7" s="79">
        <v>22702.01</v>
      </c>
      <c r="D7" s="80"/>
      <c r="E7" s="72"/>
    </row>
    <row r="8" spans="1:5" ht="15.75" customHeight="1">
      <c r="A8" s="77">
        <v>70</v>
      </c>
      <c r="B8" s="78" t="s">
        <v>399</v>
      </c>
      <c r="C8" s="79">
        <v>719542.8</v>
      </c>
      <c r="D8" s="80"/>
      <c r="E8" s="72"/>
    </row>
    <row r="9" spans="1:5" ht="15.75" customHeight="1">
      <c r="A9" s="77">
        <v>100</v>
      </c>
      <c r="B9" s="78" t="s">
        <v>241</v>
      </c>
      <c r="C9" s="79">
        <v>257556.36</v>
      </c>
      <c r="D9" s="80"/>
      <c r="E9" s="72"/>
    </row>
    <row r="10" spans="1:5" ht="15.75" customHeight="1">
      <c r="A10" s="77">
        <v>110</v>
      </c>
      <c r="B10" s="78" t="s">
        <v>372</v>
      </c>
      <c r="C10" s="79">
        <v>13458.57</v>
      </c>
      <c r="D10" s="80"/>
      <c r="E10" s="72"/>
    </row>
    <row r="11" spans="1:5" ht="15.75" customHeight="1">
      <c r="A11" s="77">
        <v>120</v>
      </c>
      <c r="B11" s="78" t="s">
        <v>292</v>
      </c>
      <c r="C11" s="79">
        <v>389108.38</v>
      </c>
      <c r="D11" s="80"/>
      <c r="E11" s="72"/>
    </row>
    <row r="12" spans="1:5" ht="15.75" customHeight="1">
      <c r="A12" s="77">
        <v>123</v>
      </c>
      <c r="B12" s="78" t="s">
        <v>375</v>
      </c>
      <c r="C12" s="79">
        <v>196372.99</v>
      </c>
      <c r="D12" s="80"/>
      <c r="E12" s="72"/>
    </row>
    <row r="13" spans="1:5" ht="15.75" customHeight="1">
      <c r="A13" s="77">
        <v>130</v>
      </c>
      <c r="B13" s="78" t="s">
        <v>263</v>
      </c>
      <c r="C13" s="79">
        <v>1359617.34</v>
      </c>
      <c r="D13" s="80"/>
      <c r="E13" s="72"/>
    </row>
    <row r="14" spans="1:5" ht="15.75" customHeight="1">
      <c r="A14" s="77">
        <v>140</v>
      </c>
      <c r="B14" s="78" t="s">
        <v>331</v>
      </c>
      <c r="C14" s="79">
        <v>205940.03</v>
      </c>
      <c r="D14" s="80"/>
      <c r="E14" s="72"/>
    </row>
    <row r="15" spans="1:5" ht="15.75" customHeight="1">
      <c r="A15" s="77">
        <v>170</v>
      </c>
      <c r="B15" s="78" t="s">
        <v>564</v>
      </c>
      <c r="C15" s="79">
        <v>0</v>
      </c>
      <c r="D15" s="78" t="s">
        <v>565</v>
      </c>
      <c r="E15" s="72"/>
    </row>
    <row r="16" spans="1:5" ht="15.75" customHeight="1">
      <c r="A16" s="77">
        <v>180</v>
      </c>
      <c r="B16" s="78" t="s">
        <v>247</v>
      </c>
      <c r="C16" s="79">
        <v>2558801.44</v>
      </c>
      <c r="D16" s="80"/>
      <c r="E16" s="72"/>
    </row>
    <row r="17" spans="1:5" ht="15.75" customHeight="1">
      <c r="A17" s="77">
        <v>190</v>
      </c>
      <c r="B17" s="78" t="s">
        <v>256</v>
      </c>
      <c r="C17" s="79">
        <v>30660.17</v>
      </c>
      <c r="D17" s="80"/>
      <c r="E17" s="72"/>
    </row>
    <row r="18" spans="1:5" ht="15.75" customHeight="1">
      <c r="A18" s="77">
        <v>220</v>
      </c>
      <c r="B18" s="78" t="s">
        <v>242</v>
      </c>
      <c r="C18" s="79">
        <v>91958.1</v>
      </c>
      <c r="D18" s="80"/>
      <c r="E18" s="72"/>
    </row>
    <row r="19" spans="1:5" ht="15.75" customHeight="1">
      <c r="A19" s="77">
        <v>230</v>
      </c>
      <c r="B19" s="78" t="s">
        <v>566</v>
      </c>
      <c r="C19" s="79">
        <v>0</v>
      </c>
      <c r="D19" s="78" t="s">
        <v>565</v>
      </c>
      <c r="E19" s="72"/>
    </row>
    <row r="20" spans="1:5" ht="15.75" customHeight="1">
      <c r="A20" s="77">
        <v>240</v>
      </c>
      <c r="B20" s="78" t="s">
        <v>361</v>
      </c>
      <c r="C20" s="79">
        <v>15533.82</v>
      </c>
      <c r="D20" s="80"/>
      <c r="E20" s="72"/>
    </row>
    <row r="21" spans="1:5" ht="15.75" customHeight="1">
      <c r="A21" s="77">
        <v>250</v>
      </c>
      <c r="B21" s="78" t="s">
        <v>380</v>
      </c>
      <c r="C21" s="79">
        <v>19084.05</v>
      </c>
      <c r="D21" s="80"/>
      <c r="E21" s="72"/>
    </row>
    <row r="22" spans="1:5" ht="15.75" customHeight="1">
      <c r="A22" s="77">
        <v>260</v>
      </c>
      <c r="B22" s="78" t="s">
        <v>390</v>
      </c>
      <c r="C22" s="79">
        <v>14754.77</v>
      </c>
      <c r="D22" s="80"/>
      <c r="E22" s="72"/>
    </row>
    <row r="23" spans="1:5" ht="15.75" customHeight="1">
      <c r="A23" s="77">
        <v>270</v>
      </c>
      <c r="B23" s="78" t="s">
        <v>258</v>
      </c>
      <c r="C23" s="79">
        <v>3204.79</v>
      </c>
      <c r="D23" s="80"/>
      <c r="E23" s="72"/>
    </row>
    <row r="24" spans="1:5" ht="15.75" customHeight="1">
      <c r="A24" s="77">
        <v>290</v>
      </c>
      <c r="B24" s="78" t="s">
        <v>327</v>
      </c>
      <c r="C24" s="79">
        <v>64343.79</v>
      </c>
      <c r="D24" s="80"/>
      <c r="E24" s="72"/>
    </row>
    <row r="25" spans="1:5" ht="15.75" customHeight="1">
      <c r="A25" s="77">
        <v>310</v>
      </c>
      <c r="B25" s="78" t="s">
        <v>335</v>
      </c>
      <c r="C25" s="79">
        <v>39944.699999999997</v>
      </c>
      <c r="D25" s="80"/>
      <c r="E25" s="72"/>
    </row>
    <row r="26" spans="1:5" ht="15.75" customHeight="1">
      <c r="A26" s="77">
        <v>470</v>
      </c>
      <c r="B26" s="78" t="s">
        <v>381</v>
      </c>
      <c r="C26" s="79">
        <v>357212.15999999997</v>
      </c>
      <c r="D26" s="80"/>
      <c r="E26" s="72"/>
    </row>
    <row r="27" spans="1:5" ht="15.75" customHeight="1">
      <c r="A27" s="77">
        <v>480</v>
      </c>
      <c r="B27" s="78" t="s">
        <v>232</v>
      </c>
      <c r="C27" s="79">
        <v>907000</v>
      </c>
      <c r="D27" s="80"/>
      <c r="E27" s="72"/>
    </row>
    <row r="28" spans="1:5" ht="15.75" customHeight="1">
      <c r="A28" s="77">
        <v>490</v>
      </c>
      <c r="B28" s="78" t="s">
        <v>253</v>
      </c>
      <c r="C28" s="79">
        <v>153466.32</v>
      </c>
      <c r="D28" s="80"/>
      <c r="E28" s="72"/>
    </row>
    <row r="29" spans="1:5" ht="15.75" customHeight="1">
      <c r="A29" s="77">
        <v>500</v>
      </c>
      <c r="B29" s="78" t="s">
        <v>370</v>
      </c>
      <c r="C29" s="79">
        <v>115457.52</v>
      </c>
      <c r="D29" s="80"/>
      <c r="E29" s="72"/>
    </row>
    <row r="30" spans="1:5" ht="15.75" customHeight="1">
      <c r="A30" s="77">
        <v>510</v>
      </c>
      <c r="B30" s="78" t="s">
        <v>323</v>
      </c>
      <c r="C30" s="79">
        <v>17573.75</v>
      </c>
      <c r="D30" s="80"/>
      <c r="E30" s="72"/>
    </row>
    <row r="31" spans="1:5" ht="15.75" customHeight="1">
      <c r="A31" s="77">
        <v>520</v>
      </c>
      <c r="B31" s="78" t="s">
        <v>567</v>
      </c>
      <c r="C31" s="79">
        <v>0</v>
      </c>
      <c r="D31" s="78" t="s">
        <v>565</v>
      </c>
      <c r="E31" s="72"/>
    </row>
    <row r="32" spans="1:5" ht="15.75" customHeight="1">
      <c r="A32" s="77">
        <v>540</v>
      </c>
      <c r="B32" s="78" t="s">
        <v>266</v>
      </c>
      <c r="C32" s="79">
        <v>47161.8</v>
      </c>
      <c r="D32" s="80"/>
      <c r="E32" s="72"/>
    </row>
    <row r="33" spans="1:5" ht="15.75" customHeight="1">
      <c r="A33" s="77">
        <v>550</v>
      </c>
      <c r="B33" s="78" t="s">
        <v>345</v>
      </c>
      <c r="C33" s="79">
        <v>101214.44</v>
      </c>
      <c r="D33" s="80"/>
      <c r="E33" s="72"/>
    </row>
    <row r="34" spans="1:5" ht="15.75" customHeight="1">
      <c r="A34" s="77">
        <v>560</v>
      </c>
      <c r="B34" s="78" t="s">
        <v>568</v>
      </c>
      <c r="C34" s="79">
        <v>0</v>
      </c>
      <c r="D34" s="78" t="s">
        <v>569</v>
      </c>
      <c r="E34" s="72"/>
    </row>
    <row r="35" spans="1:5" ht="15.75" customHeight="1">
      <c r="A35" s="77">
        <v>580</v>
      </c>
      <c r="B35" s="78" t="s">
        <v>378</v>
      </c>
      <c r="C35" s="79">
        <v>16813.53</v>
      </c>
      <c r="D35" s="80"/>
      <c r="E35" s="72"/>
    </row>
    <row r="36" spans="1:5" ht="15.75" customHeight="1">
      <c r="A36" s="77">
        <v>640</v>
      </c>
      <c r="B36" s="78" t="s">
        <v>260</v>
      </c>
      <c r="C36" s="79">
        <v>105738.08</v>
      </c>
      <c r="D36" s="80"/>
      <c r="E36" s="72"/>
    </row>
    <row r="37" spans="1:5" ht="15.75" customHeight="1">
      <c r="A37" s="77">
        <v>740</v>
      </c>
      <c r="B37" s="78" t="s">
        <v>376</v>
      </c>
      <c r="C37" s="79">
        <v>103807.2</v>
      </c>
      <c r="D37" s="80"/>
      <c r="E37" s="72"/>
    </row>
    <row r="38" spans="1:5" ht="15.75" customHeight="1">
      <c r="A38" s="77">
        <v>770</v>
      </c>
      <c r="B38" s="78" t="s">
        <v>272</v>
      </c>
      <c r="C38" s="79">
        <v>69774.399999999994</v>
      </c>
      <c r="D38" s="80"/>
      <c r="E38" s="72"/>
    </row>
    <row r="39" spans="1:5" ht="15.75" customHeight="1">
      <c r="A39" s="77">
        <v>860</v>
      </c>
      <c r="B39" s="78" t="s">
        <v>273</v>
      </c>
      <c r="C39" s="79">
        <v>35956.199999999997</v>
      </c>
      <c r="D39" s="80"/>
      <c r="E39" s="72"/>
    </row>
    <row r="40" spans="1:5" ht="15.75" customHeight="1">
      <c r="A40" s="77">
        <v>870</v>
      </c>
      <c r="B40" s="78" t="s">
        <v>276</v>
      </c>
      <c r="C40" s="79">
        <v>388757.04</v>
      </c>
      <c r="D40" s="80"/>
      <c r="E40" s="72"/>
    </row>
    <row r="41" spans="1:5" ht="15.75" customHeight="1">
      <c r="A41" s="77">
        <v>880</v>
      </c>
      <c r="B41" s="78" t="s">
        <v>277</v>
      </c>
      <c r="C41" s="79">
        <v>10952692.960000001</v>
      </c>
      <c r="D41" s="80"/>
      <c r="E41" s="72"/>
    </row>
    <row r="42" spans="1:5" ht="15.75" customHeight="1">
      <c r="A42" s="77">
        <v>890</v>
      </c>
      <c r="B42" s="78" t="s">
        <v>279</v>
      </c>
      <c r="C42" s="79">
        <v>28532.9</v>
      </c>
      <c r="D42" s="80"/>
      <c r="E42" s="72"/>
    </row>
    <row r="43" spans="1:5" ht="15.75" customHeight="1">
      <c r="A43" s="77">
        <v>900</v>
      </c>
      <c r="B43" s="78" t="s">
        <v>281</v>
      </c>
      <c r="C43" s="79">
        <v>151877.22</v>
      </c>
      <c r="D43" s="80"/>
      <c r="E43" s="72"/>
    </row>
    <row r="44" spans="1:5" ht="15.75" customHeight="1">
      <c r="A44" s="77">
        <v>910</v>
      </c>
      <c r="B44" s="78" t="s">
        <v>283</v>
      </c>
      <c r="C44" s="79">
        <v>266075.90000000002</v>
      </c>
      <c r="D44" s="80"/>
      <c r="E44" s="72"/>
    </row>
    <row r="45" spans="1:5" ht="15.75" customHeight="1">
      <c r="A45" s="77">
        <v>920</v>
      </c>
      <c r="B45" s="78" t="s">
        <v>290</v>
      </c>
      <c r="C45" s="79">
        <v>47817.8</v>
      </c>
      <c r="D45" s="80"/>
      <c r="E45" s="72"/>
    </row>
    <row r="46" spans="1:5" ht="15.75" customHeight="1">
      <c r="A46" s="77">
        <v>930</v>
      </c>
      <c r="B46" s="78" t="s">
        <v>288</v>
      </c>
      <c r="C46" s="79">
        <v>27290.02</v>
      </c>
      <c r="D46" s="80"/>
      <c r="E46" s="72"/>
    </row>
    <row r="47" spans="1:5" ht="15.75" customHeight="1">
      <c r="A47" s="77">
        <v>940</v>
      </c>
      <c r="B47" s="78" t="s">
        <v>251</v>
      </c>
      <c r="C47" s="79">
        <v>58401.72</v>
      </c>
      <c r="D47" s="80"/>
      <c r="E47" s="72"/>
    </row>
    <row r="48" spans="1:5" ht="15.75" customHeight="1">
      <c r="A48" s="77">
        <v>950</v>
      </c>
      <c r="B48" s="78" t="s">
        <v>289</v>
      </c>
      <c r="C48" s="79">
        <v>20994.21</v>
      </c>
      <c r="D48" s="80"/>
      <c r="E48" s="72"/>
    </row>
    <row r="49" spans="1:5" ht="15.75" customHeight="1">
      <c r="A49" s="77">
        <v>960</v>
      </c>
      <c r="B49" s="78" t="s">
        <v>238</v>
      </c>
      <c r="C49" s="79">
        <v>4778.24</v>
      </c>
      <c r="D49" s="80"/>
      <c r="E49" s="72"/>
    </row>
    <row r="50" spans="1:5" ht="15.75" customHeight="1">
      <c r="A50" s="77">
        <v>970</v>
      </c>
      <c r="B50" s="78" t="s">
        <v>257</v>
      </c>
      <c r="C50" s="79">
        <v>5694.4</v>
      </c>
      <c r="D50" s="80"/>
      <c r="E50" s="72"/>
    </row>
    <row r="51" spans="1:5" ht="15.75" customHeight="1">
      <c r="A51" s="77">
        <v>980</v>
      </c>
      <c r="B51" s="78" t="s">
        <v>307</v>
      </c>
      <c r="C51" s="79">
        <v>794884.44</v>
      </c>
      <c r="D51" s="80"/>
      <c r="E51" s="72"/>
    </row>
    <row r="52" spans="1:5" ht="15.75" customHeight="1">
      <c r="A52" s="77">
        <v>990</v>
      </c>
      <c r="B52" s="78" t="s">
        <v>400</v>
      </c>
      <c r="C52" s="79">
        <v>1814.84</v>
      </c>
      <c r="D52" s="80"/>
      <c r="E52" s="72"/>
    </row>
    <row r="53" spans="1:5" ht="15.75" customHeight="1">
      <c r="A53" s="77">
        <v>1000</v>
      </c>
      <c r="B53" s="78" t="s">
        <v>295</v>
      </c>
      <c r="C53" s="79">
        <v>702722.02</v>
      </c>
      <c r="D53" s="80"/>
      <c r="E53" s="72"/>
    </row>
    <row r="54" spans="1:5" ht="15.75" customHeight="1">
      <c r="A54" s="77">
        <v>1010</v>
      </c>
      <c r="B54" s="78" t="s">
        <v>268</v>
      </c>
      <c r="C54" s="79">
        <v>1483720.65</v>
      </c>
      <c r="D54" s="80"/>
      <c r="E54" s="72"/>
    </row>
    <row r="55" spans="1:5" ht="15.75" customHeight="1">
      <c r="A55" s="77">
        <v>1020</v>
      </c>
      <c r="B55" s="78" t="s">
        <v>265</v>
      </c>
      <c r="C55" s="79">
        <v>31759.77</v>
      </c>
      <c r="D55" s="80"/>
      <c r="E55" s="72"/>
    </row>
    <row r="56" spans="1:5" ht="15.75" customHeight="1">
      <c r="A56" s="77">
        <v>1030</v>
      </c>
      <c r="B56" s="78" t="s">
        <v>333</v>
      </c>
      <c r="C56" s="79">
        <v>19230.82</v>
      </c>
      <c r="D56" s="80"/>
      <c r="E56" s="72"/>
    </row>
    <row r="57" spans="1:5" ht="15.75" customHeight="1">
      <c r="A57" s="77">
        <v>1040</v>
      </c>
      <c r="B57" s="78" t="s">
        <v>234</v>
      </c>
      <c r="C57" s="79">
        <v>72593.759999999995</v>
      </c>
      <c r="D57" s="80"/>
      <c r="E57" s="72"/>
    </row>
    <row r="58" spans="1:5" ht="15.75" customHeight="1">
      <c r="A58" s="77">
        <v>1050</v>
      </c>
      <c r="B58" s="78" t="s">
        <v>291</v>
      </c>
      <c r="C58" s="79">
        <v>179080.3</v>
      </c>
      <c r="D58" s="80"/>
      <c r="E58" s="72"/>
    </row>
    <row r="59" spans="1:5" ht="15.75" customHeight="1">
      <c r="A59" s="77">
        <v>1060</v>
      </c>
      <c r="B59" s="78" t="s">
        <v>570</v>
      </c>
      <c r="C59" s="79">
        <v>0</v>
      </c>
      <c r="D59" s="78" t="s">
        <v>565</v>
      </c>
      <c r="E59" s="72"/>
    </row>
    <row r="60" spans="1:5" ht="15.75" customHeight="1">
      <c r="A60" s="77">
        <v>1070</v>
      </c>
      <c r="B60" s="78" t="s">
        <v>306</v>
      </c>
      <c r="C60" s="79">
        <v>20594.04</v>
      </c>
      <c r="D60" s="80"/>
      <c r="E60" s="72"/>
    </row>
    <row r="61" spans="1:5" ht="15.75" customHeight="1">
      <c r="A61" s="77">
        <v>1080</v>
      </c>
      <c r="B61" s="78" t="s">
        <v>328</v>
      </c>
      <c r="C61" s="79">
        <v>86205.09</v>
      </c>
      <c r="D61" s="80"/>
      <c r="E61" s="72"/>
    </row>
    <row r="62" spans="1:5" ht="15.75" customHeight="1">
      <c r="A62" s="77">
        <v>1110</v>
      </c>
      <c r="B62" s="78" t="s">
        <v>278</v>
      </c>
      <c r="C62" s="79">
        <v>131859.98000000001</v>
      </c>
      <c r="D62" s="80"/>
      <c r="E62" s="72"/>
    </row>
    <row r="63" spans="1:5" ht="15.75" customHeight="1">
      <c r="A63" s="77">
        <v>1120</v>
      </c>
      <c r="B63" s="78" t="s">
        <v>571</v>
      </c>
      <c r="C63" s="79">
        <v>0</v>
      </c>
      <c r="D63" s="78" t="s">
        <v>572</v>
      </c>
      <c r="E63" s="72"/>
    </row>
    <row r="64" spans="1:5" ht="15.75" customHeight="1">
      <c r="A64" s="77">
        <v>1130</v>
      </c>
      <c r="B64" s="78" t="s">
        <v>338</v>
      </c>
      <c r="C64" s="79">
        <v>31931.23</v>
      </c>
      <c r="D64" s="80"/>
      <c r="E64" s="72"/>
    </row>
    <row r="65" spans="1:5" ht="15.75" customHeight="1">
      <c r="A65" s="77">
        <v>1140</v>
      </c>
      <c r="B65" s="78" t="s">
        <v>259</v>
      </c>
      <c r="C65" s="79">
        <v>649161.37</v>
      </c>
      <c r="D65" s="80"/>
      <c r="E65" s="72"/>
    </row>
    <row r="66" spans="1:5" ht="15.75" customHeight="1">
      <c r="A66" s="77">
        <v>1150</v>
      </c>
      <c r="B66" s="78" t="s">
        <v>297</v>
      </c>
      <c r="C66" s="79">
        <v>108765.74</v>
      </c>
      <c r="D66" s="80"/>
      <c r="E66" s="72"/>
    </row>
    <row r="67" spans="1:5" ht="15.75" customHeight="1">
      <c r="A67" s="77">
        <v>1160</v>
      </c>
      <c r="B67" s="78" t="s">
        <v>269</v>
      </c>
      <c r="C67" s="79">
        <v>27883.69</v>
      </c>
      <c r="D67" s="80"/>
      <c r="E67" s="72"/>
    </row>
    <row r="68" spans="1:5" ht="15.75" customHeight="1">
      <c r="A68" s="77">
        <v>1180</v>
      </c>
      <c r="B68" s="78" t="s">
        <v>368</v>
      </c>
      <c r="C68" s="79">
        <v>614055.36</v>
      </c>
      <c r="D68" s="80"/>
      <c r="E68" s="72"/>
    </row>
    <row r="69" spans="1:5" ht="15.75" customHeight="1">
      <c r="A69" s="77">
        <v>1195</v>
      </c>
      <c r="B69" s="78" t="s">
        <v>573</v>
      </c>
      <c r="C69" s="79">
        <v>0</v>
      </c>
      <c r="D69" s="78" t="s">
        <v>572</v>
      </c>
      <c r="E69" s="72"/>
    </row>
    <row r="70" spans="1:5" ht="15.75" customHeight="1">
      <c r="A70" s="77">
        <v>1220</v>
      </c>
      <c r="B70" s="78" t="s">
        <v>299</v>
      </c>
      <c r="C70" s="79">
        <v>106576.29</v>
      </c>
      <c r="D70" s="80"/>
      <c r="E70" s="72"/>
    </row>
    <row r="71" spans="1:5" ht="15.75" customHeight="1">
      <c r="A71" s="77">
        <v>1330</v>
      </c>
      <c r="B71" s="78" t="s">
        <v>302</v>
      </c>
      <c r="C71" s="79">
        <v>9252.9500000000007</v>
      </c>
      <c r="D71" s="80"/>
      <c r="E71" s="72"/>
    </row>
    <row r="72" spans="1:5" ht="15.75" customHeight="1">
      <c r="A72" s="77">
        <v>1340</v>
      </c>
      <c r="B72" s="78" t="s">
        <v>398</v>
      </c>
      <c r="C72" s="79">
        <v>41267.14</v>
      </c>
      <c r="D72" s="80"/>
      <c r="E72" s="72"/>
    </row>
    <row r="73" spans="1:5" ht="15.75" customHeight="1">
      <c r="A73" s="77">
        <v>1350</v>
      </c>
      <c r="B73" s="78" t="s">
        <v>284</v>
      </c>
      <c r="C73" s="79">
        <v>95491.4</v>
      </c>
      <c r="D73" s="80"/>
      <c r="E73" s="72"/>
    </row>
    <row r="74" spans="1:5" ht="15.75" customHeight="1">
      <c r="A74" s="77">
        <v>1360</v>
      </c>
      <c r="B74" s="78" t="s">
        <v>305</v>
      </c>
      <c r="C74" s="79">
        <v>97975.18</v>
      </c>
      <c r="D74" s="80"/>
      <c r="E74" s="72"/>
    </row>
    <row r="75" spans="1:5" ht="15.75" customHeight="1">
      <c r="A75" s="77">
        <v>1380</v>
      </c>
      <c r="B75" s="78" t="s">
        <v>310</v>
      </c>
      <c r="C75" s="79">
        <v>50442.53</v>
      </c>
      <c r="D75" s="80"/>
      <c r="E75" s="72"/>
    </row>
    <row r="76" spans="1:5" ht="15.75" customHeight="1">
      <c r="A76" s="77">
        <v>1390</v>
      </c>
      <c r="B76" s="78" t="s">
        <v>314</v>
      </c>
      <c r="C76" s="79">
        <v>109904.34</v>
      </c>
      <c r="D76" s="80"/>
      <c r="E76" s="72"/>
    </row>
    <row r="77" spans="1:5" ht="15.75" customHeight="1">
      <c r="A77" s="77">
        <v>1400</v>
      </c>
      <c r="B77" s="78" t="s">
        <v>324</v>
      </c>
      <c r="C77" s="79">
        <v>41356.92</v>
      </c>
      <c r="D77" s="80"/>
      <c r="E77" s="72"/>
    </row>
    <row r="78" spans="1:5" ht="15.75" customHeight="1">
      <c r="A78" s="77">
        <v>1400</v>
      </c>
      <c r="B78" s="78" t="s">
        <v>574</v>
      </c>
      <c r="C78" s="79">
        <v>0</v>
      </c>
      <c r="D78" s="78" t="s">
        <v>569</v>
      </c>
      <c r="E78" s="72"/>
    </row>
    <row r="79" spans="1:5" ht="15.75" customHeight="1">
      <c r="A79" s="77">
        <v>1410</v>
      </c>
      <c r="B79" s="78" t="s">
        <v>346</v>
      </c>
      <c r="C79" s="79">
        <v>16455.79</v>
      </c>
      <c r="D79" s="80"/>
      <c r="E79" s="72"/>
    </row>
    <row r="80" spans="1:5" ht="15.75" customHeight="1">
      <c r="A80" s="77">
        <v>1420</v>
      </c>
      <c r="B80" s="78" t="s">
        <v>317</v>
      </c>
      <c r="C80" s="79">
        <v>1823201.25</v>
      </c>
      <c r="D80" s="80"/>
      <c r="E80" s="72"/>
    </row>
    <row r="81" spans="1:5" ht="15.75" customHeight="1">
      <c r="A81" s="77">
        <v>1430</v>
      </c>
      <c r="B81" s="78" t="s">
        <v>575</v>
      </c>
      <c r="C81" s="79">
        <v>0</v>
      </c>
      <c r="D81" s="78" t="s">
        <v>565</v>
      </c>
      <c r="E81" s="72"/>
    </row>
    <row r="82" spans="1:5" ht="15.75" customHeight="1">
      <c r="A82" s="77">
        <v>1440</v>
      </c>
      <c r="B82" s="78" t="s">
        <v>353</v>
      </c>
      <c r="C82" s="79">
        <v>38837.279999999999</v>
      </c>
      <c r="D82" s="80"/>
      <c r="E82" s="72"/>
    </row>
    <row r="83" spans="1:5" ht="15.75" customHeight="1">
      <c r="A83" s="77">
        <v>1450</v>
      </c>
      <c r="B83" s="78" t="s">
        <v>244</v>
      </c>
      <c r="C83" s="79">
        <v>39497.93</v>
      </c>
      <c r="D83" s="80"/>
      <c r="E83" s="72"/>
    </row>
    <row r="84" spans="1:5" ht="15.75" customHeight="1">
      <c r="A84" s="77">
        <v>1460</v>
      </c>
      <c r="B84" s="78" t="s">
        <v>576</v>
      </c>
      <c r="C84" s="79">
        <v>0</v>
      </c>
      <c r="D84" s="78" t="s">
        <v>569</v>
      </c>
      <c r="E84" s="72"/>
    </row>
    <row r="85" spans="1:5" ht="15.75" customHeight="1">
      <c r="A85" s="77">
        <v>1480</v>
      </c>
      <c r="B85" s="78" t="s">
        <v>384</v>
      </c>
      <c r="C85" s="79">
        <v>17521.400000000001</v>
      </c>
      <c r="D85" s="80"/>
      <c r="E85" s="72"/>
    </row>
    <row r="86" spans="1:5" ht="15.75" customHeight="1">
      <c r="A86" s="77">
        <v>1490</v>
      </c>
      <c r="B86" s="78" t="s">
        <v>250</v>
      </c>
      <c r="C86" s="79">
        <v>36019.339999999997</v>
      </c>
      <c r="D86" s="80"/>
      <c r="E86" s="72"/>
    </row>
    <row r="87" spans="1:5" ht="15.75" customHeight="1">
      <c r="A87" s="77">
        <v>1500</v>
      </c>
      <c r="B87" s="78" t="s">
        <v>255</v>
      </c>
      <c r="C87" s="79">
        <v>4992.75</v>
      </c>
      <c r="D87" s="80"/>
      <c r="E87" s="72"/>
    </row>
    <row r="88" spans="1:5" ht="15.75" customHeight="1">
      <c r="A88" s="77">
        <v>1510</v>
      </c>
      <c r="B88" s="78" t="s">
        <v>325</v>
      </c>
      <c r="C88" s="79">
        <v>60916.68</v>
      </c>
      <c r="D88" s="80"/>
      <c r="E88" s="72"/>
    </row>
    <row r="89" spans="1:5" ht="15.75" customHeight="1">
      <c r="A89" s="77">
        <v>1520</v>
      </c>
      <c r="B89" s="78" t="s">
        <v>282</v>
      </c>
      <c r="C89" s="79">
        <v>242730.68</v>
      </c>
      <c r="D89" s="80"/>
      <c r="E89" s="72"/>
    </row>
    <row r="90" spans="1:5" ht="15.75" customHeight="1">
      <c r="A90" s="77">
        <v>1530</v>
      </c>
      <c r="B90" s="78" t="s">
        <v>248</v>
      </c>
      <c r="C90" s="79">
        <v>79700.639999999999</v>
      </c>
      <c r="D90" s="80"/>
      <c r="E90" s="72"/>
    </row>
    <row r="91" spans="1:5" ht="15.75" customHeight="1">
      <c r="A91" s="77">
        <v>1540</v>
      </c>
      <c r="B91" s="78" t="s">
        <v>316</v>
      </c>
      <c r="C91" s="79">
        <v>110416.9</v>
      </c>
      <c r="D91" s="80"/>
      <c r="E91" s="72"/>
    </row>
    <row r="92" spans="1:5" ht="15.75" customHeight="1">
      <c r="A92" s="77">
        <v>1550</v>
      </c>
      <c r="B92" s="78" t="s">
        <v>358</v>
      </c>
      <c r="C92" s="79">
        <v>485470.77</v>
      </c>
      <c r="D92" s="80"/>
      <c r="E92" s="72"/>
    </row>
    <row r="93" spans="1:5" ht="15.75" customHeight="1">
      <c r="A93" s="77">
        <v>1560</v>
      </c>
      <c r="B93" s="78" t="s">
        <v>387</v>
      </c>
      <c r="C93" s="79">
        <v>163335.96</v>
      </c>
      <c r="D93" s="80"/>
      <c r="E93" s="72"/>
    </row>
    <row r="94" spans="1:5" ht="15.75" customHeight="1">
      <c r="A94" s="77">
        <v>1570</v>
      </c>
      <c r="B94" s="78" t="s">
        <v>293</v>
      </c>
      <c r="C94" s="79">
        <v>5025.6400000000003</v>
      </c>
      <c r="D94" s="80"/>
      <c r="E94" s="72"/>
    </row>
    <row r="95" spans="1:5" ht="15.75" customHeight="1">
      <c r="A95" s="77">
        <v>1580</v>
      </c>
      <c r="B95" s="78" t="s">
        <v>388</v>
      </c>
      <c r="C95" s="79">
        <v>261527</v>
      </c>
      <c r="D95" s="80"/>
      <c r="E95" s="72"/>
    </row>
    <row r="96" spans="1:5" ht="15.75" customHeight="1">
      <c r="A96" s="77">
        <v>1590</v>
      </c>
      <c r="B96" s="78" t="s">
        <v>360</v>
      </c>
      <c r="C96" s="79">
        <v>15656.22</v>
      </c>
      <c r="D96" s="80"/>
      <c r="E96" s="72"/>
    </row>
    <row r="97" spans="1:5" ht="15.75" customHeight="1">
      <c r="A97" s="77">
        <v>1600</v>
      </c>
      <c r="B97" s="78" t="s">
        <v>311</v>
      </c>
      <c r="C97" s="79">
        <v>7983.3</v>
      </c>
      <c r="D97" s="80"/>
      <c r="E97" s="72"/>
    </row>
    <row r="98" spans="1:5" ht="15.75" customHeight="1">
      <c r="A98" s="77">
        <v>1620</v>
      </c>
      <c r="B98" s="78" t="s">
        <v>239</v>
      </c>
      <c r="C98" s="79">
        <v>7226.94</v>
      </c>
      <c r="D98" s="80"/>
      <c r="E98" s="72"/>
    </row>
    <row r="99" spans="1:5" ht="15.75" customHeight="1">
      <c r="A99" s="77">
        <v>1750</v>
      </c>
      <c r="B99" s="78" t="s">
        <v>577</v>
      </c>
      <c r="C99" s="79">
        <v>0</v>
      </c>
      <c r="D99" s="78" t="s">
        <v>565</v>
      </c>
      <c r="E99" s="72"/>
    </row>
    <row r="100" spans="1:5" ht="15.75" customHeight="1">
      <c r="A100" s="77">
        <v>1760</v>
      </c>
      <c r="B100" s="78" t="s">
        <v>578</v>
      </c>
      <c r="C100" s="79">
        <v>0</v>
      </c>
      <c r="D100" s="78" t="s">
        <v>569</v>
      </c>
      <c r="E100" s="72"/>
    </row>
    <row r="101" spans="1:5" ht="15.75" customHeight="1">
      <c r="A101" s="77">
        <v>1780</v>
      </c>
      <c r="B101" s="78" t="s">
        <v>301</v>
      </c>
      <c r="C101" s="79">
        <v>15085.02</v>
      </c>
      <c r="D101" s="80"/>
      <c r="E101" s="72"/>
    </row>
    <row r="102" spans="1:5" ht="15.75" customHeight="1">
      <c r="A102" s="77">
        <v>1790</v>
      </c>
      <c r="B102" s="78" t="s">
        <v>330</v>
      </c>
      <c r="C102" s="79">
        <v>31631.85</v>
      </c>
      <c r="D102" s="80"/>
      <c r="E102" s="72"/>
    </row>
    <row r="103" spans="1:5" ht="15.75" customHeight="1">
      <c r="A103" s="77">
        <v>1810</v>
      </c>
      <c r="B103" s="78" t="s">
        <v>320</v>
      </c>
      <c r="C103" s="79">
        <v>19372.080000000002</v>
      </c>
      <c r="D103" s="80"/>
      <c r="E103" s="72"/>
    </row>
    <row r="104" spans="1:5" ht="15.75" customHeight="1">
      <c r="A104" s="77">
        <v>1828</v>
      </c>
      <c r="B104" s="78" t="s">
        <v>365</v>
      </c>
      <c r="C104" s="79">
        <v>116058.67</v>
      </c>
      <c r="D104" s="80"/>
      <c r="E104" s="72"/>
    </row>
    <row r="105" spans="1:5" ht="15.75" customHeight="1">
      <c r="A105" s="77">
        <v>1850</v>
      </c>
      <c r="B105" s="78" t="s">
        <v>298</v>
      </c>
      <c r="C105" s="79">
        <v>29373.68</v>
      </c>
      <c r="D105" s="80"/>
      <c r="E105" s="72"/>
    </row>
    <row r="106" spans="1:5" ht="15.75" customHeight="1">
      <c r="A106" s="77">
        <v>1860</v>
      </c>
      <c r="B106" s="78" t="s">
        <v>254</v>
      </c>
      <c r="C106" s="79">
        <v>12300.4</v>
      </c>
      <c r="D106" s="80"/>
      <c r="E106" s="72"/>
    </row>
    <row r="107" spans="1:5" ht="15.75" customHeight="1">
      <c r="A107" s="77">
        <v>1870</v>
      </c>
      <c r="B107" s="78" t="s">
        <v>579</v>
      </c>
      <c r="C107" s="79">
        <v>0</v>
      </c>
      <c r="D107" s="78" t="s">
        <v>569</v>
      </c>
      <c r="E107" s="72"/>
    </row>
    <row r="108" spans="1:5" ht="15.75" customHeight="1">
      <c r="A108" s="77">
        <v>1980</v>
      </c>
      <c r="B108" s="78" t="s">
        <v>274</v>
      </c>
      <c r="C108" s="79">
        <v>33094.58</v>
      </c>
      <c r="D108" s="80"/>
      <c r="E108" s="72"/>
    </row>
    <row r="109" spans="1:5" ht="15.75" customHeight="1">
      <c r="A109" s="77">
        <v>1990</v>
      </c>
      <c r="B109" s="78" t="s">
        <v>355</v>
      </c>
      <c r="C109" s="79">
        <v>46808.639999999999</v>
      </c>
      <c r="D109" s="80"/>
      <c r="E109" s="72"/>
    </row>
    <row r="110" spans="1:5" ht="15.75" customHeight="1">
      <c r="A110" s="77">
        <v>2000</v>
      </c>
      <c r="B110" s="78" t="s">
        <v>337</v>
      </c>
      <c r="C110" s="79">
        <v>607972.74</v>
      </c>
      <c r="D110" s="80"/>
      <c r="E110" s="72"/>
    </row>
    <row r="111" spans="1:5" ht="15.75" customHeight="1">
      <c r="A111" s="77">
        <v>2010</v>
      </c>
      <c r="B111" s="78" t="s">
        <v>270</v>
      </c>
      <c r="C111" s="79">
        <v>26253.55</v>
      </c>
      <c r="D111" s="80"/>
      <c r="E111" s="72"/>
    </row>
    <row r="112" spans="1:5" ht="15.75" customHeight="1">
      <c r="A112" s="77">
        <v>2020</v>
      </c>
      <c r="B112" s="78" t="s">
        <v>340</v>
      </c>
      <c r="C112" s="79">
        <v>151539.47</v>
      </c>
      <c r="D112" s="80"/>
      <c r="E112" s="72"/>
    </row>
    <row r="113" spans="1:5" ht="15.75" customHeight="1">
      <c r="A113" s="77">
        <v>2035</v>
      </c>
      <c r="B113" s="78" t="s">
        <v>342</v>
      </c>
      <c r="C113" s="79">
        <v>251290.08</v>
      </c>
      <c r="D113" s="80"/>
      <c r="E113" s="72"/>
    </row>
    <row r="114" spans="1:5" ht="15.75" customHeight="1">
      <c r="A114" s="77">
        <v>2055</v>
      </c>
      <c r="B114" s="78" t="s">
        <v>280</v>
      </c>
      <c r="C114" s="79">
        <v>42980.78</v>
      </c>
      <c r="D114" s="80"/>
      <c r="E114" s="72"/>
    </row>
    <row r="115" spans="1:5" ht="15.75" customHeight="1">
      <c r="A115" s="77">
        <v>2070</v>
      </c>
      <c r="B115" s="78" t="s">
        <v>332</v>
      </c>
      <c r="C115" s="79">
        <v>39563.949999999997</v>
      </c>
      <c r="D115" s="80"/>
      <c r="E115" s="72"/>
    </row>
    <row r="116" spans="1:5" ht="15.75" customHeight="1">
      <c r="A116" s="77">
        <v>2180</v>
      </c>
      <c r="B116" s="78" t="s">
        <v>343</v>
      </c>
      <c r="C116" s="79">
        <v>233585.45</v>
      </c>
      <c r="D116" s="80"/>
      <c r="E116" s="72"/>
    </row>
    <row r="117" spans="1:5" ht="15.75" customHeight="1">
      <c r="A117" s="77">
        <v>2190</v>
      </c>
      <c r="B117" s="78" t="s">
        <v>397</v>
      </c>
      <c r="C117" s="79">
        <v>37747.35</v>
      </c>
      <c r="D117" s="80"/>
      <c r="E117" s="72"/>
    </row>
    <row r="118" spans="1:5" ht="15.75" customHeight="1">
      <c r="A118" s="77">
        <v>2395</v>
      </c>
      <c r="B118" s="78" t="s">
        <v>252</v>
      </c>
      <c r="C118" s="79">
        <v>76032.91</v>
      </c>
      <c r="D118" s="80"/>
      <c r="E118" s="72"/>
    </row>
    <row r="119" spans="1:5" ht="15.75" customHeight="1">
      <c r="A119" s="77">
        <v>2405</v>
      </c>
      <c r="B119" s="78" t="s">
        <v>294</v>
      </c>
      <c r="C119" s="79">
        <v>256163.84</v>
      </c>
      <c r="D119" s="80"/>
      <c r="E119" s="72"/>
    </row>
    <row r="120" spans="1:5" ht="15.75" customHeight="1">
      <c r="A120" s="77">
        <v>2505</v>
      </c>
      <c r="B120" s="78" t="s">
        <v>396</v>
      </c>
      <c r="C120" s="79">
        <v>23002.19</v>
      </c>
      <c r="D120" s="80"/>
      <c r="E120" s="72"/>
    </row>
    <row r="121" spans="1:5" ht="15.75" customHeight="1">
      <c r="A121" s="77">
        <v>2515</v>
      </c>
      <c r="B121" s="78" t="s">
        <v>401</v>
      </c>
      <c r="C121" s="79">
        <v>80130.8</v>
      </c>
      <c r="D121" s="80"/>
      <c r="E121" s="72"/>
    </row>
    <row r="122" spans="1:5" ht="15.75" customHeight="1">
      <c r="A122" s="77">
        <v>2520</v>
      </c>
      <c r="B122" s="78" t="s">
        <v>285</v>
      </c>
      <c r="C122" s="79">
        <v>45126.81</v>
      </c>
      <c r="D122" s="80"/>
      <c r="E122" s="72"/>
    </row>
    <row r="123" spans="1:5" ht="15.75" customHeight="1">
      <c r="A123" s="77">
        <v>2530</v>
      </c>
      <c r="B123" s="78" t="s">
        <v>369</v>
      </c>
      <c r="C123" s="79">
        <v>63421.86</v>
      </c>
      <c r="D123" s="80"/>
      <c r="E123" s="72"/>
    </row>
    <row r="124" spans="1:5" ht="15.75" customHeight="1">
      <c r="A124" s="77">
        <v>2535</v>
      </c>
      <c r="B124" s="78" t="s">
        <v>580</v>
      </c>
      <c r="C124" s="79">
        <v>0</v>
      </c>
      <c r="D124" s="78" t="s">
        <v>565</v>
      </c>
      <c r="E124" s="72"/>
    </row>
    <row r="125" spans="1:5" ht="15.75" customHeight="1">
      <c r="A125" s="77">
        <v>2540</v>
      </c>
      <c r="B125" s="78" t="s">
        <v>296</v>
      </c>
      <c r="C125" s="79">
        <v>40488.769999999997</v>
      </c>
      <c r="D125" s="80"/>
      <c r="E125" s="72"/>
    </row>
    <row r="126" spans="1:5" ht="15.75" customHeight="1">
      <c r="A126" s="77">
        <v>2560</v>
      </c>
      <c r="B126" s="78" t="s">
        <v>581</v>
      </c>
      <c r="C126" s="79">
        <v>0</v>
      </c>
      <c r="D126" s="78" t="s">
        <v>569</v>
      </c>
      <c r="E126" s="72"/>
    </row>
    <row r="127" spans="1:5" ht="15.75" customHeight="1">
      <c r="A127" s="77">
        <v>2570</v>
      </c>
      <c r="B127" s="78" t="s">
        <v>582</v>
      </c>
      <c r="C127" s="79">
        <v>0</v>
      </c>
      <c r="D127" s="78" t="s">
        <v>565</v>
      </c>
      <c r="E127" s="72"/>
    </row>
    <row r="128" spans="1:5" ht="15.75" customHeight="1">
      <c r="A128" s="77">
        <v>2580</v>
      </c>
      <c r="B128" s="78" t="s">
        <v>349</v>
      </c>
      <c r="C128" s="79">
        <v>12485.42</v>
      </c>
      <c r="D128" s="80"/>
      <c r="E128" s="72"/>
    </row>
    <row r="129" spans="1:5" ht="15.75" customHeight="1">
      <c r="A129" s="77">
        <v>2590</v>
      </c>
      <c r="B129" s="78" t="s">
        <v>367</v>
      </c>
      <c r="C129" s="79">
        <v>6664.04</v>
      </c>
      <c r="D129" s="80"/>
      <c r="E129" s="72"/>
    </row>
    <row r="130" spans="1:5" ht="15.75" customHeight="1">
      <c r="A130" s="77">
        <v>2600</v>
      </c>
      <c r="B130" s="78" t="s">
        <v>356</v>
      </c>
      <c r="C130" s="79">
        <v>56976.7</v>
      </c>
      <c r="D130" s="80"/>
      <c r="E130" s="72"/>
    </row>
    <row r="131" spans="1:5" ht="15.75" customHeight="1">
      <c r="A131" s="77">
        <v>2610</v>
      </c>
      <c r="B131" s="78" t="s">
        <v>350</v>
      </c>
      <c r="C131" s="79">
        <v>117846.41</v>
      </c>
      <c r="D131" s="80"/>
      <c r="E131" s="72"/>
    </row>
    <row r="132" spans="1:5" ht="15.75" customHeight="1">
      <c r="A132" s="77">
        <v>2620</v>
      </c>
      <c r="B132" s="78" t="s">
        <v>313</v>
      </c>
      <c r="C132" s="79">
        <v>36399.089999999997</v>
      </c>
      <c r="D132" s="80"/>
      <c r="E132" s="72"/>
    </row>
    <row r="133" spans="1:5" ht="15.75" customHeight="1">
      <c r="A133" s="77">
        <v>2630</v>
      </c>
      <c r="B133" s="78" t="s">
        <v>308</v>
      </c>
      <c r="C133" s="79">
        <v>12853.54</v>
      </c>
      <c r="D133" s="80"/>
      <c r="E133" s="72"/>
    </row>
    <row r="134" spans="1:5" ht="15.75" customHeight="1">
      <c r="A134" s="77">
        <v>2640</v>
      </c>
      <c r="B134" s="78" t="s">
        <v>245</v>
      </c>
      <c r="C134" s="79">
        <v>92212.73</v>
      </c>
      <c r="D134" s="80"/>
      <c r="E134" s="72"/>
    </row>
    <row r="135" spans="1:5" ht="15.75" customHeight="1">
      <c r="A135" s="77">
        <v>2650</v>
      </c>
      <c r="B135" s="78" t="s">
        <v>303</v>
      </c>
      <c r="C135" s="79">
        <v>18177</v>
      </c>
      <c r="D135" s="80"/>
      <c r="E135" s="72"/>
    </row>
    <row r="136" spans="1:5" ht="15.75" customHeight="1">
      <c r="A136" s="77">
        <v>2660</v>
      </c>
      <c r="B136" s="78" t="s">
        <v>326</v>
      </c>
      <c r="C136" s="79">
        <v>145938.9</v>
      </c>
      <c r="D136" s="80"/>
      <c r="E136" s="72"/>
    </row>
    <row r="137" spans="1:5" ht="15.75" customHeight="1">
      <c r="A137" s="77">
        <v>2670</v>
      </c>
      <c r="B137" s="78" t="s">
        <v>312</v>
      </c>
      <c r="C137" s="79">
        <v>25161.759999999998</v>
      </c>
      <c r="D137" s="80"/>
      <c r="E137" s="72"/>
    </row>
    <row r="138" spans="1:5" ht="15.75" customHeight="1">
      <c r="A138" s="77">
        <v>2680</v>
      </c>
      <c r="B138" s="78" t="s">
        <v>583</v>
      </c>
      <c r="C138" s="79">
        <v>0</v>
      </c>
      <c r="D138" s="78" t="s">
        <v>565</v>
      </c>
      <c r="E138" s="72"/>
    </row>
    <row r="139" spans="1:5" ht="15.75" customHeight="1">
      <c r="A139" s="77">
        <v>2690</v>
      </c>
      <c r="B139" s="78" t="s">
        <v>362</v>
      </c>
      <c r="C139" s="79">
        <v>1300391.46</v>
      </c>
      <c r="D139" s="80"/>
      <c r="E139" s="72"/>
    </row>
    <row r="140" spans="1:5" ht="15.75" customHeight="1">
      <c r="A140" s="77">
        <v>2700</v>
      </c>
      <c r="B140" s="78" t="s">
        <v>584</v>
      </c>
      <c r="C140" s="79">
        <v>0</v>
      </c>
      <c r="D140" s="78" t="s">
        <v>569</v>
      </c>
      <c r="E140" s="72"/>
    </row>
    <row r="141" spans="1:5" ht="15.75" customHeight="1">
      <c r="A141" s="77">
        <v>2710</v>
      </c>
      <c r="B141" s="78" t="s">
        <v>336</v>
      </c>
      <c r="C141" s="79">
        <v>4946.82</v>
      </c>
      <c r="D141" s="80"/>
      <c r="E141" s="72"/>
    </row>
    <row r="142" spans="1:5" ht="15.75" customHeight="1">
      <c r="A142" s="77">
        <v>2720</v>
      </c>
      <c r="B142" s="78" t="s">
        <v>364</v>
      </c>
      <c r="C142" s="79">
        <v>1014.22</v>
      </c>
      <c r="D142" s="80"/>
      <c r="E142" s="72"/>
    </row>
    <row r="143" spans="1:5" ht="15.75" customHeight="1">
      <c r="A143" s="77">
        <v>2730</v>
      </c>
      <c r="B143" s="78" t="s">
        <v>389</v>
      </c>
      <c r="C143" s="79">
        <v>76537.3</v>
      </c>
      <c r="D143" s="80"/>
      <c r="E143" s="72"/>
    </row>
    <row r="144" spans="1:5" ht="15.75" customHeight="1">
      <c r="A144" s="77">
        <v>2740</v>
      </c>
      <c r="B144" s="78" t="s">
        <v>341</v>
      </c>
      <c r="C144" s="79">
        <v>92412.44</v>
      </c>
      <c r="D144" s="80"/>
      <c r="E144" s="72"/>
    </row>
    <row r="145" spans="1:5" ht="15.75" customHeight="1">
      <c r="A145" s="77">
        <v>2750</v>
      </c>
      <c r="B145" s="78" t="s">
        <v>373</v>
      </c>
      <c r="C145" s="79">
        <v>87820.05</v>
      </c>
      <c r="D145" s="80"/>
      <c r="E145" s="72"/>
    </row>
    <row r="146" spans="1:5" ht="15.75" customHeight="1">
      <c r="A146" s="77">
        <v>2760</v>
      </c>
      <c r="B146" s="78" t="s">
        <v>585</v>
      </c>
      <c r="C146" s="79">
        <v>0</v>
      </c>
      <c r="D146" s="78" t="s">
        <v>572</v>
      </c>
      <c r="E146" s="72"/>
    </row>
    <row r="147" spans="1:5" ht="15.75" customHeight="1">
      <c r="A147" s="77">
        <v>2770</v>
      </c>
      <c r="B147" s="78" t="s">
        <v>382</v>
      </c>
      <c r="C147" s="79">
        <v>113587.56</v>
      </c>
      <c r="D147" s="80"/>
      <c r="E147" s="72"/>
    </row>
    <row r="148" spans="1:5" ht="15.75" customHeight="1">
      <c r="A148" s="77">
        <v>2780</v>
      </c>
      <c r="B148" s="78" t="s">
        <v>379</v>
      </c>
      <c r="C148" s="79">
        <v>32898.480000000003</v>
      </c>
      <c r="D148" s="80"/>
      <c r="E148" s="72"/>
    </row>
    <row r="149" spans="1:5" ht="15.75" customHeight="1">
      <c r="A149" s="77">
        <v>2790</v>
      </c>
      <c r="B149" s="78" t="s">
        <v>344</v>
      </c>
      <c r="C149" s="79">
        <v>91171.92</v>
      </c>
      <c r="D149" s="80"/>
      <c r="E149" s="72"/>
    </row>
    <row r="150" spans="1:5" ht="15.75" customHeight="1">
      <c r="A150" s="77">
        <v>2800</v>
      </c>
      <c r="B150" s="78" t="s">
        <v>339</v>
      </c>
      <c r="C150" s="79">
        <v>92247.51</v>
      </c>
      <c r="D150" s="80"/>
      <c r="E150" s="72"/>
    </row>
    <row r="151" spans="1:5" ht="15.75" customHeight="1">
      <c r="A151" s="77">
        <v>2810</v>
      </c>
      <c r="B151" s="78" t="s">
        <v>261</v>
      </c>
      <c r="C151" s="79">
        <v>134711.20000000001</v>
      </c>
      <c r="D151" s="80"/>
      <c r="E151" s="72"/>
    </row>
    <row r="152" spans="1:5" ht="15.75" customHeight="1">
      <c r="A152" s="77">
        <v>2820</v>
      </c>
      <c r="B152" s="78" t="s">
        <v>377</v>
      </c>
      <c r="C152" s="79">
        <v>59860.02</v>
      </c>
      <c r="D152" s="80"/>
      <c r="E152" s="72"/>
    </row>
    <row r="153" spans="1:5" ht="15.75" customHeight="1">
      <c r="A153" s="77">
        <v>2830</v>
      </c>
      <c r="B153" s="78" t="s">
        <v>386</v>
      </c>
      <c r="C153" s="79">
        <v>68715.16</v>
      </c>
      <c r="D153" s="80"/>
      <c r="E153" s="72"/>
    </row>
    <row r="154" spans="1:5" ht="15.75" customHeight="1">
      <c r="A154" s="77">
        <v>2840</v>
      </c>
      <c r="B154" s="78" t="s">
        <v>347</v>
      </c>
      <c r="C154" s="79">
        <v>72359.710000000006</v>
      </c>
      <c r="D154" s="80"/>
      <c r="E154" s="72"/>
    </row>
    <row r="155" spans="1:5" ht="15.75" customHeight="1">
      <c r="A155" s="77">
        <v>2862</v>
      </c>
      <c r="B155" s="78" t="s">
        <v>319</v>
      </c>
      <c r="C155" s="79">
        <v>21060.560000000001</v>
      </c>
      <c r="D155" s="80"/>
      <c r="E155" s="72"/>
    </row>
    <row r="156" spans="1:5" ht="15.75" customHeight="1">
      <c r="A156" s="77">
        <v>2865</v>
      </c>
      <c r="B156" s="78" t="s">
        <v>366</v>
      </c>
      <c r="C156" s="79">
        <v>34014.839999999997</v>
      </c>
      <c r="D156" s="80"/>
      <c r="E156" s="72"/>
    </row>
    <row r="157" spans="1:5" ht="15.75" customHeight="1">
      <c r="A157" s="77">
        <v>3000</v>
      </c>
      <c r="B157" s="78" t="s">
        <v>385</v>
      </c>
      <c r="C157" s="79">
        <v>176399.48</v>
      </c>
      <c r="D157" s="80"/>
      <c r="E157" s="72"/>
    </row>
    <row r="158" spans="1:5" ht="15.75" customHeight="1">
      <c r="A158" s="77">
        <v>3010</v>
      </c>
      <c r="B158" s="78" t="s">
        <v>271</v>
      </c>
      <c r="C158" s="79">
        <v>63093.120000000003</v>
      </c>
      <c r="D158" s="80"/>
      <c r="E158" s="72"/>
    </row>
    <row r="159" spans="1:5" ht="15.75" customHeight="1">
      <c r="A159" s="77">
        <v>3020</v>
      </c>
      <c r="B159" s="78" t="s">
        <v>403</v>
      </c>
      <c r="C159" s="79">
        <v>65006.04</v>
      </c>
      <c r="D159" s="80"/>
      <c r="E159" s="72"/>
    </row>
    <row r="160" spans="1:5" ht="15.75" customHeight="1">
      <c r="A160" s="77">
        <v>3030</v>
      </c>
      <c r="B160" s="78" t="s">
        <v>240</v>
      </c>
      <c r="C160" s="79">
        <v>49533.84</v>
      </c>
      <c r="D160" s="80"/>
      <c r="E160" s="72"/>
    </row>
    <row r="161" spans="1:5" ht="15.75" customHeight="1">
      <c r="A161" s="77">
        <v>3040</v>
      </c>
      <c r="B161" s="78" t="s">
        <v>243</v>
      </c>
      <c r="C161" s="79">
        <v>14915.81</v>
      </c>
      <c r="D161" s="80"/>
      <c r="E161" s="72"/>
    </row>
    <row r="162" spans="1:5" ht="15.75" customHeight="1">
      <c r="A162" s="77">
        <v>3050</v>
      </c>
      <c r="B162" s="78" t="s">
        <v>586</v>
      </c>
      <c r="C162" s="79">
        <v>0</v>
      </c>
      <c r="D162" s="78" t="s">
        <v>569</v>
      </c>
      <c r="E162" s="72"/>
    </row>
    <row r="163" spans="1:5" ht="15.75" customHeight="1">
      <c r="A163" s="77">
        <v>3060</v>
      </c>
      <c r="B163" s="78" t="s">
        <v>587</v>
      </c>
      <c r="C163" s="79">
        <v>0</v>
      </c>
      <c r="D163" s="78" t="s">
        <v>588</v>
      </c>
      <c r="E163" s="72"/>
    </row>
    <row r="164" spans="1:5" ht="15.75" customHeight="1">
      <c r="A164" s="77">
        <v>3070</v>
      </c>
      <c r="B164" s="78" t="s">
        <v>404</v>
      </c>
      <c r="C164" s="79">
        <v>75680.240000000005</v>
      </c>
      <c r="D164" s="80"/>
      <c r="E164" s="72"/>
    </row>
    <row r="165" spans="1:5" ht="15.75" customHeight="1">
      <c r="A165" s="77">
        <v>3080</v>
      </c>
      <c r="B165" s="78" t="s">
        <v>392</v>
      </c>
      <c r="C165" s="79">
        <v>87399.37</v>
      </c>
      <c r="D165" s="80"/>
      <c r="E165" s="72"/>
    </row>
    <row r="166" spans="1:5" ht="15.75" customHeight="1">
      <c r="A166" s="77">
        <v>3085</v>
      </c>
      <c r="B166" s="78" t="s">
        <v>286</v>
      </c>
      <c r="C166" s="79">
        <v>132426.28</v>
      </c>
      <c r="D166" s="80"/>
      <c r="E166" s="72"/>
    </row>
    <row r="167" spans="1:5" ht="15.75" customHeight="1">
      <c r="A167" s="77">
        <v>3090</v>
      </c>
      <c r="B167" s="78" t="s">
        <v>393</v>
      </c>
      <c r="C167" s="79">
        <v>88594.92</v>
      </c>
      <c r="D167" s="80"/>
      <c r="E167" s="72"/>
    </row>
    <row r="168" spans="1:5" ht="15.75" customHeight="1">
      <c r="A168" s="77">
        <v>3100</v>
      </c>
      <c r="B168" s="78" t="s">
        <v>589</v>
      </c>
      <c r="C168" s="79">
        <v>0</v>
      </c>
      <c r="D168" s="78" t="s">
        <v>569</v>
      </c>
      <c r="E168" s="72"/>
    </row>
    <row r="169" spans="1:5" ht="15.75" customHeight="1">
      <c r="A169" s="77">
        <v>3110</v>
      </c>
      <c r="B169" s="78" t="s">
        <v>318</v>
      </c>
      <c r="C169" s="79">
        <v>158798.85</v>
      </c>
      <c r="D169" s="80"/>
      <c r="E169" s="72"/>
    </row>
    <row r="170" spans="1:5" ht="15.75" customHeight="1">
      <c r="A170" s="77">
        <v>3120</v>
      </c>
      <c r="B170" s="78" t="s">
        <v>304</v>
      </c>
      <c r="C170" s="79">
        <v>653811.16</v>
      </c>
      <c r="D170" s="80"/>
      <c r="E170" s="72"/>
    </row>
    <row r="171" spans="1:5" ht="15.75" customHeight="1">
      <c r="A171" s="77">
        <v>3130</v>
      </c>
      <c r="B171" s="78" t="s">
        <v>357</v>
      </c>
      <c r="C171" s="79">
        <v>60409.62</v>
      </c>
      <c r="D171" s="80"/>
      <c r="E171" s="72"/>
    </row>
    <row r="172" spans="1:5" ht="15.75" customHeight="1">
      <c r="A172" s="77">
        <v>3140</v>
      </c>
      <c r="B172" s="78" t="s">
        <v>394</v>
      </c>
      <c r="C172" s="79">
        <v>111435.92</v>
      </c>
      <c r="D172" s="80"/>
      <c r="E172" s="72"/>
    </row>
    <row r="173" spans="1:5" ht="15.75" customHeight="1">
      <c r="A173" s="77">
        <v>3140</v>
      </c>
      <c r="B173" s="78" t="s">
        <v>590</v>
      </c>
      <c r="C173" s="79">
        <v>0</v>
      </c>
      <c r="D173" s="78" t="s">
        <v>569</v>
      </c>
      <c r="E173" s="72"/>
    </row>
    <row r="174" spans="1:5" ht="15.75" customHeight="1">
      <c r="A174" s="77">
        <v>3145</v>
      </c>
      <c r="B174" s="78" t="s">
        <v>246</v>
      </c>
      <c r="C174" s="79">
        <v>87225.66</v>
      </c>
      <c r="D174" s="80"/>
      <c r="E174" s="72"/>
    </row>
    <row r="175" spans="1:5" ht="15.75" customHeight="1">
      <c r="A175" s="77">
        <v>3146</v>
      </c>
      <c r="B175" s="78" t="s">
        <v>591</v>
      </c>
      <c r="C175" s="79">
        <v>0</v>
      </c>
      <c r="D175" s="78" t="s">
        <v>569</v>
      </c>
      <c r="E175" s="72"/>
    </row>
    <row r="176" spans="1:5" ht="15.75" customHeight="1">
      <c r="A176" s="77">
        <v>3147</v>
      </c>
      <c r="B176" s="78" t="s">
        <v>592</v>
      </c>
      <c r="C176" s="79">
        <v>0</v>
      </c>
      <c r="D176" s="78" t="s">
        <v>565</v>
      </c>
      <c r="E176" s="72"/>
    </row>
    <row r="177" spans="1:5" ht="15.75" customHeight="1">
      <c r="A177" s="77">
        <v>3148</v>
      </c>
      <c r="B177" s="78" t="s">
        <v>351</v>
      </c>
      <c r="C177" s="79">
        <v>10164.25</v>
      </c>
      <c r="D177" s="80"/>
      <c r="E177" s="72"/>
    </row>
    <row r="178" spans="1:5" ht="15.75" customHeight="1">
      <c r="A178" s="77">
        <v>3200</v>
      </c>
      <c r="B178" s="78" t="s">
        <v>406</v>
      </c>
      <c r="C178" s="79">
        <v>31942.38</v>
      </c>
      <c r="D178" s="80"/>
      <c r="E178" s="72"/>
    </row>
    <row r="179" spans="1:5" ht="15.75" customHeight="1">
      <c r="A179" s="77">
        <v>3210</v>
      </c>
      <c r="B179" s="78" t="s">
        <v>405</v>
      </c>
      <c r="C179" s="79">
        <v>20539.36</v>
      </c>
      <c r="D179" s="80"/>
      <c r="E179" s="72"/>
    </row>
    <row r="180" spans="1:5" ht="15.75" customHeight="1">
      <c r="A180" s="77">
        <v>3220</v>
      </c>
      <c r="B180" s="78" t="s">
        <v>315</v>
      </c>
      <c r="C180" s="79">
        <v>40790.129999999997</v>
      </c>
      <c r="D180" s="80"/>
      <c r="E180" s="72"/>
    </row>
    <row r="181" spans="1:5" ht="15.75" customHeight="1">
      <c r="A181" s="77">
        <v>3230</v>
      </c>
      <c r="B181" s="78" t="s">
        <v>329</v>
      </c>
      <c r="C181" s="79">
        <v>20666.25</v>
      </c>
      <c r="D181" s="80"/>
      <c r="E181" s="72"/>
    </row>
    <row r="182" spans="1:5" ht="15.75" customHeight="1">
      <c r="A182" s="77">
        <v>8001</v>
      </c>
      <c r="B182" s="78" t="s">
        <v>267</v>
      </c>
      <c r="C182" s="79">
        <v>164982.06</v>
      </c>
      <c r="D182" s="80"/>
      <c r="E182" s="72"/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20"/>
  <sheetViews>
    <sheetView workbookViewId="0"/>
  </sheetViews>
  <sheetFormatPr defaultColWidth="11.25" defaultRowHeight="15" customHeight="1"/>
  <cols>
    <col min="1" max="6" width="11.75" customWidth="1"/>
    <col min="7" max="26" width="8.58203125" customWidth="1"/>
  </cols>
  <sheetData>
    <row r="1" spans="1:6" ht="15.75" customHeight="1">
      <c r="A1" s="81" t="s">
        <v>593</v>
      </c>
      <c r="B1" s="72"/>
      <c r="C1" s="72"/>
      <c r="D1" s="72"/>
      <c r="E1" s="72"/>
      <c r="F1" s="72"/>
    </row>
    <row r="2" spans="1:6" ht="15.75" customHeight="1">
      <c r="A2" s="82" t="s">
        <v>594</v>
      </c>
      <c r="B2" s="82" t="s">
        <v>595</v>
      </c>
      <c r="C2" s="82" t="s">
        <v>596</v>
      </c>
      <c r="D2" s="83" t="s">
        <v>597</v>
      </c>
      <c r="E2" s="82" t="s">
        <v>9</v>
      </c>
      <c r="F2" s="84" t="s">
        <v>595</v>
      </c>
    </row>
    <row r="3" spans="1:6" ht="15.75" customHeight="1">
      <c r="A3" s="85">
        <v>1594835</v>
      </c>
      <c r="B3" s="72" t="s">
        <v>598</v>
      </c>
      <c r="C3" s="72" t="s">
        <v>599</v>
      </c>
      <c r="D3" s="72" t="s">
        <v>334</v>
      </c>
      <c r="E3" s="85">
        <v>10</v>
      </c>
      <c r="F3" s="84" t="s">
        <v>334</v>
      </c>
    </row>
    <row r="4" spans="1:6" ht="15.75" customHeight="1">
      <c r="A4" s="85">
        <v>1713989</v>
      </c>
      <c r="B4" s="72" t="s">
        <v>600</v>
      </c>
      <c r="C4" s="72" t="s">
        <v>599</v>
      </c>
      <c r="D4" s="72" t="s">
        <v>334</v>
      </c>
      <c r="E4" s="85">
        <v>10</v>
      </c>
      <c r="F4" s="84" t="s">
        <v>334</v>
      </c>
    </row>
    <row r="5" spans="1:6" ht="15.75" customHeight="1">
      <c r="A5" s="85">
        <v>1543894</v>
      </c>
      <c r="B5" s="72" t="s">
        <v>601</v>
      </c>
      <c r="C5" s="72" t="s">
        <v>599</v>
      </c>
      <c r="D5" s="72" t="s">
        <v>334</v>
      </c>
      <c r="E5" s="85">
        <v>10</v>
      </c>
      <c r="F5" s="84" t="s">
        <v>334</v>
      </c>
    </row>
    <row r="6" spans="1:6" ht="15.75" customHeight="1">
      <c r="A6" s="85">
        <v>1748739</v>
      </c>
      <c r="B6" s="72" t="s">
        <v>602</v>
      </c>
      <c r="C6" s="72" t="s">
        <v>599</v>
      </c>
      <c r="D6" s="72" t="s">
        <v>334</v>
      </c>
      <c r="E6" s="85">
        <v>10</v>
      </c>
      <c r="F6" s="84" t="s">
        <v>334</v>
      </c>
    </row>
    <row r="7" spans="1:6" ht="15.75" customHeight="1">
      <c r="A7" s="85">
        <v>1639185</v>
      </c>
      <c r="B7" s="72" t="s">
        <v>603</v>
      </c>
      <c r="C7" s="72" t="s">
        <v>599</v>
      </c>
      <c r="D7" s="72" t="s">
        <v>334</v>
      </c>
      <c r="E7" s="85">
        <v>10</v>
      </c>
      <c r="F7" s="84" t="s">
        <v>334</v>
      </c>
    </row>
    <row r="8" spans="1:6" ht="15.75" customHeight="1">
      <c r="A8" s="85">
        <v>1765876</v>
      </c>
      <c r="B8" s="72" t="s">
        <v>604</v>
      </c>
      <c r="C8" s="72" t="s">
        <v>599</v>
      </c>
      <c r="D8" s="72" t="s">
        <v>334</v>
      </c>
      <c r="E8" s="85">
        <v>10</v>
      </c>
      <c r="F8" s="84" t="s">
        <v>334</v>
      </c>
    </row>
    <row r="9" spans="1:6" ht="15.75" customHeight="1">
      <c r="A9" s="85">
        <v>1620017</v>
      </c>
      <c r="B9" s="72" t="s">
        <v>605</v>
      </c>
      <c r="C9" s="72" t="s">
        <v>599</v>
      </c>
      <c r="D9" s="72" t="s">
        <v>334</v>
      </c>
      <c r="E9" s="85">
        <v>10</v>
      </c>
      <c r="F9" s="84" t="s">
        <v>334</v>
      </c>
    </row>
    <row r="10" spans="1:6" ht="15.75" customHeight="1">
      <c r="A10" s="85" t="s">
        <v>543</v>
      </c>
      <c r="B10" s="72" t="s">
        <v>606</v>
      </c>
      <c r="C10" s="72" t="s">
        <v>607</v>
      </c>
      <c r="D10" s="72" t="s">
        <v>334</v>
      </c>
      <c r="E10" s="85">
        <v>10</v>
      </c>
      <c r="F10" s="84" t="s">
        <v>334</v>
      </c>
    </row>
    <row r="11" spans="1:6" ht="15.75" customHeight="1">
      <c r="A11" s="85">
        <v>1713765</v>
      </c>
      <c r="B11" s="72" t="s">
        <v>608</v>
      </c>
      <c r="C11" s="72" t="s">
        <v>599</v>
      </c>
      <c r="D11" s="72" t="s">
        <v>235</v>
      </c>
      <c r="E11" s="85">
        <v>20</v>
      </c>
      <c r="F11" s="84" t="s">
        <v>235</v>
      </c>
    </row>
    <row r="12" spans="1:6" ht="15.75" customHeight="1">
      <c r="A12" s="85">
        <v>1679754</v>
      </c>
      <c r="B12" s="72" t="s">
        <v>609</v>
      </c>
      <c r="C12" s="72" t="s">
        <v>599</v>
      </c>
      <c r="D12" s="72" t="s">
        <v>235</v>
      </c>
      <c r="E12" s="85">
        <v>20</v>
      </c>
      <c r="F12" s="84" t="s">
        <v>235</v>
      </c>
    </row>
    <row r="13" spans="1:6" ht="15.75" customHeight="1">
      <c r="A13" s="85">
        <v>11269</v>
      </c>
      <c r="B13" s="72" t="s">
        <v>610</v>
      </c>
      <c r="C13" s="72" t="s">
        <v>599</v>
      </c>
      <c r="D13" s="72" t="s">
        <v>235</v>
      </c>
      <c r="E13" s="85">
        <v>20</v>
      </c>
      <c r="F13" s="84" t="s">
        <v>235</v>
      </c>
    </row>
    <row r="14" spans="1:6" ht="15.75" customHeight="1">
      <c r="A14" s="85">
        <v>1713766</v>
      </c>
      <c r="B14" s="72" t="s">
        <v>611</v>
      </c>
      <c r="C14" s="72" t="s">
        <v>599</v>
      </c>
      <c r="D14" s="72" t="s">
        <v>235</v>
      </c>
      <c r="E14" s="85">
        <v>20</v>
      </c>
      <c r="F14" s="84" t="s">
        <v>235</v>
      </c>
    </row>
    <row r="15" spans="1:6" ht="15.75" customHeight="1">
      <c r="A15" s="85">
        <v>87617</v>
      </c>
      <c r="B15" s="72" t="s">
        <v>612</v>
      </c>
      <c r="C15" s="72" t="s">
        <v>599</v>
      </c>
      <c r="D15" s="72" t="s">
        <v>235</v>
      </c>
      <c r="E15" s="85">
        <v>20</v>
      </c>
      <c r="F15" s="84" t="s">
        <v>235</v>
      </c>
    </row>
    <row r="16" spans="1:6" ht="15.75" customHeight="1">
      <c r="A16" s="85">
        <v>33228</v>
      </c>
      <c r="B16" s="72" t="s">
        <v>613</v>
      </c>
      <c r="C16" s="72" t="s">
        <v>599</v>
      </c>
      <c r="D16" s="72" t="s">
        <v>235</v>
      </c>
      <c r="E16" s="85">
        <v>20</v>
      </c>
      <c r="F16" s="84" t="s">
        <v>235</v>
      </c>
    </row>
    <row r="17" spans="1:6" ht="15.75" customHeight="1">
      <c r="A17" s="85">
        <v>1529542</v>
      </c>
      <c r="B17" s="72" t="s">
        <v>614</v>
      </c>
      <c r="C17" s="72" t="s">
        <v>599</v>
      </c>
      <c r="D17" s="72" t="s">
        <v>235</v>
      </c>
      <c r="E17" s="85">
        <v>20</v>
      </c>
      <c r="F17" s="84" t="s">
        <v>235</v>
      </c>
    </row>
    <row r="18" spans="1:6" ht="15.75" customHeight="1">
      <c r="A18" s="72">
        <v>1553360</v>
      </c>
      <c r="B18" s="72" t="s">
        <v>615</v>
      </c>
      <c r="C18" s="72" t="s">
        <v>599</v>
      </c>
      <c r="D18" s="72" t="s">
        <v>235</v>
      </c>
      <c r="E18" s="85">
        <v>20</v>
      </c>
      <c r="F18" s="84" t="s">
        <v>235</v>
      </c>
    </row>
    <row r="19" spans="1:6" ht="15.75" customHeight="1">
      <c r="A19" s="85">
        <v>1522040</v>
      </c>
      <c r="B19" s="72" t="s">
        <v>616</v>
      </c>
      <c r="C19" s="72" t="s">
        <v>599</v>
      </c>
      <c r="D19" s="72" t="s">
        <v>235</v>
      </c>
      <c r="E19" s="85">
        <v>20</v>
      </c>
      <c r="F19" s="84" t="s">
        <v>235</v>
      </c>
    </row>
    <row r="20" spans="1:6" ht="15.75" customHeight="1">
      <c r="A20" s="85">
        <v>1553363</v>
      </c>
      <c r="B20" s="72" t="s">
        <v>617</v>
      </c>
      <c r="C20" s="72" t="s">
        <v>599</v>
      </c>
      <c r="D20" s="72" t="s">
        <v>235</v>
      </c>
      <c r="E20" s="85">
        <v>20</v>
      </c>
      <c r="F20" s="84" t="s">
        <v>235</v>
      </c>
    </row>
    <row r="21" spans="1:6" ht="15.75" customHeight="1">
      <c r="A21" s="85">
        <v>1713760</v>
      </c>
      <c r="B21" s="72" t="s">
        <v>618</v>
      </c>
      <c r="C21" s="72" t="s">
        <v>619</v>
      </c>
      <c r="D21" s="72" t="s">
        <v>235</v>
      </c>
      <c r="E21" s="85">
        <v>20</v>
      </c>
      <c r="F21" s="84" t="s">
        <v>235</v>
      </c>
    </row>
    <row r="22" spans="1:6" ht="15.75" customHeight="1">
      <c r="A22" s="85">
        <v>67631</v>
      </c>
      <c r="B22" s="72" t="s">
        <v>620</v>
      </c>
      <c r="C22" s="72" t="s">
        <v>599</v>
      </c>
      <c r="D22" s="72" t="s">
        <v>235</v>
      </c>
      <c r="E22" s="85">
        <v>20</v>
      </c>
      <c r="F22" s="84" t="s">
        <v>235</v>
      </c>
    </row>
    <row r="23" spans="1:6" ht="15.75" customHeight="1">
      <c r="A23" s="85">
        <v>1526024</v>
      </c>
      <c r="B23" s="72" t="s">
        <v>621</v>
      </c>
      <c r="C23" s="72" t="s">
        <v>599</v>
      </c>
      <c r="D23" s="72" t="s">
        <v>235</v>
      </c>
      <c r="E23" s="85">
        <v>20</v>
      </c>
      <c r="F23" s="84" t="s">
        <v>235</v>
      </c>
    </row>
    <row r="24" spans="1:6" ht="15.75" customHeight="1">
      <c r="A24" s="85">
        <v>1657321</v>
      </c>
      <c r="B24" s="72" t="s">
        <v>622</v>
      </c>
      <c r="C24" s="72" t="s">
        <v>599</v>
      </c>
      <c r="D24" s="72" t="s">
        <v>235</v>
      </c>
      <c r="E24" s="85">
        <v>20</v>
      </c>
      <c r="F24" s="84" t="s">
        <v>235</v>
      </c>
    </row>
    <row r="25" spans="1:6" ht="15.75" customHeight="1">
      <c r="A25" s="85">
        <v>1679615</v>
      </c>
      <c r="B25" s="72" t="s">
        <v>623</v>
      </c>
      <c r="C25" s="72" t="s">
        <v>599</v>
      </c>
      <c r="D25" s="72" t="s">
        <v>235</v>
      </c>
      <c r="E25" s="85">
        <v>20</v>
      </c>
      <c r="F25" s="84" t="s">
        <v>235</v>
      </c>
    </row>
    <row r="26" spans="1:6" ht="15.75" customHeight="1">
      <c r="A26" s="85">
        <v>43052</v>
      </c>
      <c r="B26" s="72" t="s">
        <v>624</v>
      </c>
      <c r="C26" s="72" t="s">
        <v>599</v>
      </c>
      <c r="D26" s="72" t="s">
        <v>235</v>
      </c>
      <c r="E26" s="85">
        <v>20</v>
      </c>
      <c r="F26" s="84" t="s">
        <v>235</v>
      </c>
    </row>
    <row r="27" spans="1:6" ht="15.75" customHeight="1">
      <c r="A27" s="85">
        <v>1719342</v>
      </c>
      <c r="B27" s="72" t="s">
        <v>625</v>
      </c>
      <c r="C27" s="72" t="s">
        <v>599</v>
      </c>
      <c r="D27" s="72" t="s">
        <v>235</v>
      </c>
      <c r="E27" s="85">
        <v>20</v>
      </c>
      <c r="F27" s="84" t="s">
        <v>235</v>
      </c>
    </row>
    <row r="28" spans="1:6" ht="15.75" customHeight="1">
      <c r="A28" s="85">
        <v>42027</v>
      </c>
      <c r="B28" s="72" t="s">
        <v>626</v>
      </c>
      <c r="C28" s="72" t="s">
        <v>599</v>
      </c>
      <c r="D28" s="72" t="s">
        <v>235</v>
      </c>
      <c r="E28" s="85">
        <v>20</v>
      </c>
      <c r="F28" s="84" t="s">
        <v>235</v>
      </c>
    </row>
    <row r="29" spans="1:6" ht="15.75" customHeight="1">
      <c r="A29" s="85">
        <v>27717</v>
      </c>
      <c r="B29" s="72" t="s">
        <v>627</v>
      </c>
      <c r="C29" s="72" t="s">
        <v>599</v>
      </c>
      <c r="D29" s="72" t="s">
        <v>235</v>
      </c>
      <c r="E29" s="85">
        <v>20</v>
      </c>
      <c r="F29" s="84" t="s">
        <v>235</v>
      </c>
    </row>
    <row r="30" spans="1:6" ht="15.75" customHeight="1">
      <c r="A30" s="85" t="s">
        <v>493</v>
      </c>
      <c r="B30" s="72" t="s">
        <v>628</v>
      </c>
      <c r="C30" s="72" t="s">
        <v>607</v>
      </c>
      <c r="D30" s="72" t="s">
        <v>235</v>
      </c>
      <c r="E30" s="85">
        <v>20</v>
      </c>
      <c r="F30" s="84" t="s">
        <v>235</v>
      </c>
    </row>
    <row r="31" spans="1:6" ht="15.75" customHeight="1">
      <c r="A31" s="85">
        <v>75405</v>
      </c>
      <c r="B31" s="72" t="s">
        <v>629</v>
      </c>
      <c r="C31" s="72" t="s">
        <v>599</v>
      </c>
      <c r="D31" s="72" t="s">
        <v>237</v>
      </c>
      <c r="E31" s="85">
        <v>30</v>
      </c>
      <c r="F31" s="84" t="s">
        <v>237</v>
      </c>
    </row>
    <row r="32" spans="1:6" ht="15.75" customHeight="1">
      <c r="A32" s="85">
        <v>86390</v>
      </c>
      <c r="B32" s="72" t="s">
        <v>630</v>
      </c>
      <c r="C32" s="72" t="s">
        <v>599</v>
      </c>
      <c r="D32" s="72" t="s">
        <v>237</v>
      </c>
      <c r="E32" s="85">
        <v>30</v>
      </c>
      <c r="F32" s="84" t="s">
        <v>237</v>
      </c>
    </row>
    <row r="33" spans="1:6" ht="15.75" customHeight="1">
      <c r="A33" s="85">
        <v>103711</v>
      </c>
      <c r="B33" s="72" t="s">
        <v>631</v>
      </c>
      <c r="C33" s="72" t="s">
        <v>599</v>
      </c>
      <c r="D33" s="72" t="s">
        <v>237</v>
      </c>
      <c r="E33" s="85">
        <v>30</v>
      </c>
      <c r="F33" s="84" t="s">
        <v>237</v>
      </c>
    </row>
    <row r="34" spans="1:6" ht="15.75" customHeight="1">
      <c r="A34" s="85">
        <v>1520841</v>
      </c>
      <c r="B34" s="72" t="s">
        <v>632</v>
      </c>
      <c r="C34" s="72" t="s">
        <v>599</v>
      </c>
      <c r="D34" s="72" t="s">
        <v>237</v>
      </c>
      <c r="E34" s="85">
        <v>30</v>
      </c>
      <c r="F34" s="84" t="s">
        <v>237</v>
      </c>
    </row>
    <row r="35" spans="1:6" ht="15.75" customHeight="1">
      <c r="A35" s="85">
        <v>86386</v>
      </c>
      <c r="B35" s="72" t="s">
        <v>633</v>
      </c>
      <c r="C35" s="72" t="s">
        <v>599</v>
      </c>
      <c r="D35" s="72" t="s">
        <v>237</v>
      </c>
      <c r="E35" s="85">
        <v>30</v>
      </c>
      <c r="F35" s="84" t="s">
        <v>237</v>
      </c>
    </row>
    <row r="36" spans="1:6" ht="15.75" customHeight="1">
      <c r="A36" s="85">
        <v>86395</v>
      </c>
      <c r="B36" s="72" t="s">
        <v>634</v>
      </c>
      <c r="C36" s="72" t="s">
        <v>599</v>
      </c>
      <c r="D36" s="72" t="s">
        <v>237</v>
      </c>
      <c r="E36" s="85">
        <v>30</v>
      </c>
      <c r="F36" s="84" t="s">
        <v>237</v>
      </c>
    </row>
    <row r="37" spans="1:6" ht="15.75" customHeight="1">
      <c r="A37" s="85">
        <v>86391</v>
      </c>
      <c r="B37" s="72" t="s">
        <v>635</v>
      </c>
      <c r="C37" s="72" t="s">
        <v>599</v>
      </c>
      <c r="D37" s="72" t="s">
        <v>237</v>
      </c>
      <c r="E37" s="85">
        <v>30</v>
      </c>
      <c r="F37" s="84" t="s">
        <v>237</v>
      </c>
    </row>
    <row r="38" spans="1:6" ht="15.75" customHeight="1">
      <c r="A38" s="72">
        <v>86393</v>
      </c>
      <c r="B38" s="72" t="s">
        <v>636</v>
      </c>
      <c r="C38" s="72" t="s">
        <v>599</v>
      </c>
      <c r="D38" s="72" t="s">
        <v>237</v>
      </c>
      <c r="E38" s="85">
        <v>30</v>
      </c>
      <c r="F38" s="84" t="s">
        <v>237</v>
      </c>
    </row>
    <row r="39" spans="1:6" ht="15.75" customHeight="1">
      <c r="A39" s="85">
        <v>1768253</v>
      </c>
      <c r="B39" s="72" t="s">
        <v>637</v>
      </c>
      <c r="C39" s="72" t="s">
        <v>599</v>
      </c>
      <c r="D39" s="72" t="s">
        <v>237</v>
      </c>
      <c r="E39" s="85">
        <v>30</v>
      </c>
      <c r="F39" s="84" t="s">
        <v>237</v>
      </c>
    </row>
    <row r="40" spans="1:6" ht="15.75" customHeight="1">
      <c r="A40" s="85">
        <v>86392</v>
      </c>
      <c r="B40" s="72" t="s">
        <v>638</v>
      </c>
      <c r="C40" s="72" t="s">
        <v>599</v>
      </c>
      <c r="D40" s="72" t="s">
        <v>237</v>
      </c>
      <c r="E40" s="85">
        <v>30</v>
      </c>
      <c r="F40" s="84" t="s">
        <v>237</v>
      </c>
    </row>
    <row r="41" spans="1:6" ht="15.75" customHeight="1">
      <c r="A41" s="85" t="s">
        <v>501</v>
      </c>
      <c r="B41" s="72" t="s">
        <v>639</v>
      </c>
      <c r="C41" s="72" t="s">
        <v>607</v>
      </c>
      <c r="D41" s="72" t="s">
        <v>237</v>
      </c>
      <c r="E41" s="85">
        <v>30</v>
      </c>
      <c r="F41" s="84" t="s">
        <v>237</v>
      </c>
    </row>
    <row r="42" spans="1:6" ht="15.75" customHeight="1">
      <c r="A42" s="85">
        <v>1553736</v>
      </c>
      <c r="B42" s="72" t="s">
        <v>640</v>
      </c>
      <c r="C42" s="72" t="s">
        <v>599</v>
      </c>
      <c r="D42" s="72" t="s">
        <v>641</v>
      </c>
      <c r="E42" s="85">
        <v>40</v>
      </c>
      <c r="F42" s="84" t="s">
        <v>641</v>
      </c>
    </row>
    <row r="43" spans="1:6" ht="15.75" customHeight="1">
      <c r="A43" s="85">
        <v>33214</v>
      </c>
      <c r="B43" s="72" t="s">
        <v>642</v>
      </c>
      <c r="C43" s="72" t="s">
        <v>599</v>
      </c>
      <c r="D43" s="72" t="s">
        <v>641</v>
      </c>
      <c r="E43" s="85">
        <v>40</v>
      </c>
      <c r="F43" s="84" t="s">
        <v>641</v>
      </c>
    </row>
    <row r="44" spans="1:6" ht="15.75" customHeight="1">
      <c r="A44" s="85">
        <v>1724004</v>
      </c>
      <c r="B44" s="72" t="s">
        <v>643</v>
      </c>
      <c r="C44" s="72" t="s">
        <v>599</v>
      </c>
      <c r="D44" s="72" t="s">
        <v>641</v>
      </c>
      <c r="E44" s="85">
        <v>40</v>
      </c>
      <c r="F44" s="84" t="s">
        <v>641</v>
      </c>
    </row>
    <row r="45" spans="1:6" ht="15.75" customHeight="1">
      <c r="A45" s="85">
        <v>1691087</v>
      </c>
      <c r="B45" s="72" t="s">
        <v>644</v>
      </c>
      <c r="C45" s="72" t="s">
        <v>599</v>
      </c>
      <c r="D45" s="72" t="s">
        <v>641</v>
      </c>
      <c r="E45" s="85">
        <v>40</v>
      </c>
      <c r="F45" s="84" t="s">
        <v>641</v>
      </c>
    </row>
    <row r="46" spans="1:6" ht="15.75" customHeight="1">
      <c r="A46" s="85">
        <v>1706041</v>
      </c>
      <c r="B46" s="72" t="s">
        <v>645</v>
      </c>
      <c r="C46" s="72" t="s">
        <v>599</v>
      </c>
      <c r="D46" s="72" t="s">
        <v>641</v>
      </c>
      <c r="E46" s="85">
        <v>40</v>
      </c>
      <c r="F46" s="84" t="s">
        <v>641</v>
      </c>
    </row>
    <row r="47" spans="1:6" ht="15.75" customHeight="1">
      <c r="A47" s="85">
        <v>1621610</v>
      </c>
      <c r="B47" s="72" t="s">
        <v>646</v>
      </c>
      <c r="C47" s="72" t="s">
        <v>599</v>
      </c>
      <c r="D47" s="72" t="s">
        <v>641</v>
      </c>
      <c r="E47" s="85">
        <v>40</v>
      </c>
      <c r="F47" s="84" t="s">
        <v>641</v>
      </c>
    </row>
    <row r="48" spans="1:6" ht="15.75" customHeight="1">
      <c r="A48" s="85">
        <v>1553728</v>
      </c>
      <c r="B48" s="72" t="s">
        <v>647</v>
      </c>
      <c r="C48" s="72" t="s">
        <v>599</v>
      </c>
      <c r="D48" s="72" t="s">
        <v>641</v>
      </c>
      <c r="E48" s="85">
        <v>40</v>
      </c>
      <c r="F48" s="84" t="s">
        <v>641</v>
      </c>
    </row>
    <row r="49" spans="1:6" ht="15.75" customHeight="1">
      <c r="A49" s="72">
        <v>37459</v>
      </c>
      <c r="B49" s="72" t="s">
        <v>648</v>
      </c>
      <c r="C49" s="72" t="s">
        <v>599</v>
      </c>
      <c r="D49" s="72" t="s">
        <v>641</v>
      </c>
      <c r="E49" s="85">
        <v>40</v>
      </c>
      <c r="F49" s="84" t="s">
        <v>641</v>
      </c>
    </row>
    <row r="50" spans="1:6" ht="15.75" customHeight="1">
      <c r="A50" s="85">
        <v>105437</v>
      </c>
      <c r="B50" s="72" t="s">
        <v>649</v>
      </c>
      <c r="C50" s="72" t="s">
        <v>599</v>
      </c>
      <c r="D50" s="72" t="s">
        <v>641</v>
      </c>
      <c r="E50" s="85">
        <v>40</v>
      </c>
      <c r="F50" s="84" t="s">
        <v>641</v>
      </c>
    </row>
    <row r="51" spans="1:6" ht="15.75" customHeight="1">
      <c r="A51" s="72">
        <v>1706031</v>
      </c>
      <c r="B51" s="72" t="s">
        <v>650</v>
      </c>
      <c r="C51" s="72" t="s">
        <v>599</v>
      </c>
      <c r="D51" s="72" t="s">
        <v>641</v>
      </c>
      <c r="E51" s="85">
        <v>40</v>
      </c>
      <c r="F51" s="84" t="s">
        <v>641</v>
      </c>
    </row>
    <row r="52" spans="1:6" ht="15.75" customHeight="1">
      <c r="A52" s="85">
        <v>1610871</v>
      </c>
      <c r="B52" s="72" t="s">
        <v>651</v>
      </c>
      <c r="C52" s="72" t="s">
        <v>599</v>
      </c>
      <c r="D52" s="72" t="s">
        <v>641</v>
      </c>
      <c r="E52" s="85">
        <v>40</v>
      </c>
      <c r="F52" s="84" t="s">
        <v>641</v>
      </c>
    </row>
    <row r="53" spans="1:6" ht="15.75" customHeight="1">
      <c r="A53" s="72">
        <v>1707887</v>
      </c>
      <c r="B53" s="72" t="s">
        <v>652</v>
      </c>
      <c r="C53" s="72" t="s">
        <v>599</v>
      </c>
      <c r="D53" s="72" t="s">
        <v>641</v>
      </c>
      <c r="E53" s="85">
        <v>40</v>
      </c>
      <c r="F53" s="84" t="s">
        <v>641</v>
      </c>
    </row>
    <row r="54" spans="1:6" ht="15.75" customHeight="1">
      <c r="A54" s="85">
        <v>1767912</v>
      </c>
      <c r="B54" s="72" t="s">
        <v>653</v>
      </c>
      <c r="C54" s="72" t="s">
        <v>599</v>
      </c>
      <c r="D54" s="72" t="s">
        <v>641</v>
      </c>
      <c r="E54" s="85">
        <v>40</v>
      </c>
      <c r="F54" s="84" t="s">
        <v>641</v>
      </c>
    </row>
    <row r="55" spans="1:6" ht="15.75" customHeight="1">
      <c r="A55" s="72">
        <v>1503987</v>
      </c>
      <c r="B55" s="72" t="s">
        <v>654</v>
      </c>
      <c r="C55" s="72" t="s">
        <v>599</v>
      </c>
      <c r="D55" s="72" t="s">
        <v>641</v>
      </c>
      <c r="E55" s="85">
        <v>40</v>
      </c>
      <c r="F55" s="84" t="s">
        <v>641</v>
      </c>
    </row>
    <row r="56" spans="1:6" ht="15.75" customHeight="1">
      <c r="A56" s="72" t="s">
        <v>428</v>
      </c>
      <c r="B56" s="72" t="s">
        <v>655</v>
      </c>
      <c r="C56" s="72" t="s">
        <v>607</v>
      </c>
      <c r="D56" s="72" t="s">
        <v>641</v>
      </c>
      <c r="E56" s="85">
        <v>40</v>
      </c>
      <c r="F56" s="84" t="s">
        <v>641</v>
      </c>
    </row>
    <row r="57" spans="1:6" ht="15.75" customHeight="1">
      <c r="A57" s="72">
        <v>90753</v>
      </c>
      <c r="B57" s="72" t="s">
        <v>656</v>
      </c>
      <c r="C57" s="72" t="s">
        <v>599</v>
      </c>
      <c r="D57" s="72" t="s">
        <v>249</v>
      </c>
      <c r="E57" s="85">
        <v>50</v>
      </c>
      <c r="F57" s="84" t="s">
        <v>249</v>
      </c>
    </row>
    <row r="58" spans="1:6" ht="15.75" customHeight="1">
      <c r="A58" s="85" t="s">
        <v>411</v>
      </c>
      <c r="B58" s="72" t="s">
        <v>657</v>
      </c>
      <c r="C58" s="72" t="s">
        <v>599</v>
      </c>
      <c r="D58" s="72" t="s">
        <v>249</v>
      </c>
      <c r="E58" s="85">
        <v>50</v>
      </c>
      <c r="F58" s="84" t="s">
        <v>249</v>
      </c>
    </row>
    <row r="59" spans="1:6" ht="15.75" customHeight="1">
      <c r="A59" s="72">
        <v>84558</v>
      </c>
      <c r="B59" s="72" t="s">
        <v>658</v>
      </c>
      <c r="C59" s="72" t="s">
        <v>599</v>
      </c>
      <c r="D59" s="72" t="s">
        <v>383</v>
      </c>
      <c r="E59" s="85">
        <v>60</v>
      </c>
      <c r="F59" s="84" t="s">
        <v>383</v>
      </c>
    </row>
    <row r="60" spans="1:6" ht="15.75" customHeight="1">
      <c r="A60" s="85" t="s">
        <v>435</v>
      </c>
      <c r="B60" s="72" t="s">
        <v>659</v>
      </c>
      <c r="C60" s="72" t="s">
        <v>607</v>
      </c>
      <c r="D60" s="72" t="s">
        <v>383</v>
      </c>
      <c r="E60" s="85">
        <v>60</v>
      </c>
      <c r="F60" s="84" t="s">
        <v>383</v>
      </c>
    </row>
    <row r="61" spans="1:6" ht="15.75" customHeight="1">
      <c r="A61" s="72">
        <v>1527479</v>
      </c>
      <c r="B61" s="72" t="s">
        <v>660</v>
      </c>
      <c r="C61" s="72" t="s">
        <v>599</v>
      </c>
      <c r="D61" s="72" t="s">
        <v>399</v>
      </c>
      <c r="E61" s="85">
        <v>70</v>
      </c>
      <c r="F61" s="84" t="s">
        <v>399</v>
      </c>
    </row>
    <row r="62" spans="1:6" ht="15.75" customHeight="1">
      <c r="A62" s="85">
        <v>1527478</v>
      </c>
      <c r="B62" s="72" t="s">
        <v>661</v>
      </c>
      <c r="C62" s="72" t="s">
        <v>599</v>
      </c>
      <c r="D62" s="72" t="s">
        <v>399</v>
      </c>
      <c r="E62" s="85">
        <v>70</v>
      </c>
      <c r="F62" s="84" t="s">
        <v>399</v>
      </c>
    </row>
    <row r="63" spans="1:6" ht="15.75" customHeight="1">
      <c r="A63" s="72">
        <v>1527477</v>
      </c>
      <c r="B63" s="72" t="s">
        <v>662</v>
      </c>
      <c r="C63" s="72" t="s">
        <v>599</v>
      </c>
      <c r="D63" s="72" t="s">
        <v>399</v>
      </c>
      <c r="E63" s="85">
        <v>70</v>
      </c>
      <c r="F63" s="84" t="s">
        <v>399</v>
      </c>
    </row>
    <row r="64" spans="1:6" ht="15.75" customHeight="1">
      <c r="A64" s="72">
        <v>1535719</v>
      </c>
      <c r="B64" s="72" t="s">
        <v>663</v>
      </c>
      <c r="C64" s="72" t="s">
        <v>599</v>
      </c>
      <c r="D64" s="72" t="s">
        <v>399</v>
      </c>
      <c r="E64" s="85">
        <v>70</v>
      </c>
      <c r="F64" s="84" t="s">
        <v>399</v>
      </c>
    </row>
    <row r="65" spans="1:6" ht="15.75" customHeight="1">
      <c r="A65" s="85">
        <v>1687524</v>
      </c>
      <c r="B65" s="72" t="s">
        <v>664</v>
      </c>
      <c r="C65" s="72" t="s">
        <v>599</v>
      </c>
      <c r="D65" s="72" t="s">
        <v>399</v>
      </c>
      <c r="E65" s="85">
        <v>70</v>
      </c>
      <c r="F65" s="84" t="s">
        <v>399</v>
      </c>
    </row>
    <row r="66" spans="1:6" ht="15.75" customHeight="1">
      <c r="A66" s="85">
        <v>1602204</v>
      </c>
      <c r="B66" s="72" t="s">
        <v>665</v>
      </c>
      <c r="C66" s="72" t="s">
        <v>599</v>
      </c>
      <c r="D66" s="72" t="s">
        <v>399</v>
      </c>
      <c r="E66" s="85">
        <v>70</v>
      </c>
      <c r="F66" s="84" t="s">
        <v>399</v>
      </c>
    </row>
    <row r="67" spans="1:6" ht="15.75" customHeight="1">
      <c r="A67" s="85">
        <v>1687518</v>
      </c>
      <c r="B67" s="72" t="s">
        <v>666</v>
      </c>
      <c r="C67" s="72" t="s">
        <v>599</v>
      </c>
      <c r="D67" s="72" t="s">
        <v>399</v>
      </c>
      <c r="E67" s="85">
        <v>70</v>
      </c>
      <c r="F67" s="84" t="s">
        <v>399</v>
      </c>
    </row>
    <row r="68" spans="1:6" ht="15.75" customHeight="1">
      <c r="A68" s="85">
        <v>1597422</v>
      </c>
      <c r="B68" s="72" t="s">
        <v>667</v>
      </c>
      <c r="C68" s="72" t="s">
        <v>599</v>
      </c>
      <c r="D68" s="72" t="s">
        <v>399</v>
      </c>
      <c r="E68" s="85">
        <v>70</v>
      </c>
      <c r="F68" s="84" t="s">
        <v>399</v>
      </c>
    </row>
    <row r="69" spans="1:6" ht="15.75" customHeight="1">
      <c r="A69" s="85">
        <v>1688311</v>
      </c>
      <c r="B69" s="72" t="s">
        <v>668</v>
      </c>
      <c r="C69" s="72" t="s">
        <v>599</v>
      </c>
      <c r="D69" s="72" t="s">
        <v>399</v>
      </c>
      <c r="E69" s="85">
        <v>70</v>
      </c>
      <c r="F69" s="84" t="s">
        <v>399</v>
      </c>
    </row>
    <row r="70" spans="1:6" ht="15.75" customHeight="1">
      <c r="A70" s="85">
        <v>1527476</v>
      </c>
      <c r="B70" s="72" t="s">
        <v>669</v>
      </c>
      <c r="C70" s="72" t="s">
        <v>599</v>
      </c>
      <c r="D70" s="72" t="s">
        <v>399</v>
      </c>
      <c r="E70" s="85">
        <v>70</v>
      </c>
      <c r="F70" s="84" t="s">
        <v>399</v>
      </c>
    </row>
    <row r="71" spans="1:6" ht="15.75" customHeight="1">
      <c r="A71" s="85">
        <v>1687527</v>
      </c>
      <c r="B71" s="72" t="s">
        <v>670</v>
      </c>
      <c r="C71" s="72" t="s">
        <v>599</v>
      </c>
      <c r="D71" s="72" t="s">
        <v>399</v>
      </c>
      <c r="E71" s="85">
        <v>70</v>
      </c>
      <c r="F71" s="84" t="s">
        <v>399</v>
      </c>
    </row>
    <row r="72" spans="1:6" ht="15.75" customHeight="1">
      <c r="A72" s="85">
        <v>84803</v>
      </c>
      <c r="B72" s="72" t="s">
        <v>671</v>
      </c>
      <c r="C72" s="72" t="s">
        <v>599</v>
      </c>
      <c r="D72" s="72" t="s">
        <v>399</v>
      </c>
      <c r="E72" s="85">
        <v>70</v>
      </c>
      <c r="F72" s="84" t="s">
        <v>399</v>
      </c>
    </row>
    <row r="73" spans="1:6" ht="15.75" customHeight="1">
      <c r="A73" s="85">
        <v>1706809</v>
      </c>
      <c r="B73" s="72" t="s">
        <v>672</v>
      </c>
      <c r="C73" s="72" t="s">
        <v>599</v>
      </c>
      <c r="D73" s="72" t="s">
        <v>399</v>
      </c>
      <c r="E73" s="85">
        <v>70</v>
      </c>
      <c r="F73" s="84" t="s">
        <v>399</v>
      </c>
    </row>
    <row r="74" spans="1:6" ht="15.75" customHeight="1">
      <c r="A74" s="85">
        <v>1687531</v>
      </c>
      <c r="B74" s="72" t="s">
        <v>673</v>
      </c>
      <c r="C74" s="72" t="s">
        <v>599</v>
      </c>
      <c r="D74" s="72" t="s">
        <v>399</v>
      </c>
      <c r="E74" s="85">
        <v>70</v>
      </c>
      <c r="F74" s="84" t="s">
        <v>399</v>
      </c>
    </row>
    <row r="75" spans="1:6" ht="15.75" customHeight="1">
      <c r="A75" s="85">
        <v>1758092</v>
      </c>
      <c r="B75" s="72" t="s">
        <v>674</v>
      </c>
      <c r="C75" s="72" t="s">
        <v>599</v>
      </c>
      <c r="D75" s="72" t="s">
        <v>399</v>
      </c>
      <c r="E75" s="85">
        <v>70</v>
      </c>
      <c r="F75" s="84" t="s">
        <v>399</v>
      </c>
    </row>
    <row r="76" spans="1:6" ht="15.75" customHeight="1">
      <c r="A76" s="85" t="s">
        <v>450</v>
      </c>
      <c r="B76" s="72" t="s">
        <v>675</v>
      </c>
      <c r="C76" s="72" t="s">
        <v>607</v>
      </c>
      <c r="D76" s="72" t="s">
        <v>399</v>
      </c>
      <c r="E76" s="85">
        <v>70</v>
      </c>
      <c r="F76" s="84" t="s">
        <v>399</v>
      </c>
    </row>
    <row r="77" spans="1:6" ht="15.75" customHeight="1">
      <c r="A77" s="85" t="s">
        <v>464</v>
      </c>
      <c r="B77" s="72" t="s">
        <v>241</v>
      </c>
      <c r="C77" s="72" t="s">
        <v>676</v>
      </c>
      <c r="D77" s="72" t="s">
        <v>241</v>
      </c>
      <c r="E77" s="85">
        <v>100</v>
      </c>
      <c r="F77" s="84" t="s">
        <v>241</v>
      </c>
    </row>
    <row r="78" spans="1:6" ht="15.75" customHeight="1">
      <c r="A78" s="85">
        <v>1513247</v>
      </c>
      <c r="B78" s="72" t="s">
        <v>677</v>
      </c>
      <c r="C78" s="72" t="s">
        <v>676</v>
      </c>
      <c r="D78" s="72" t="s">
        <v>678</v>
      </c>
      <c r="E78" s="85">
        <v>110</v>
      </c>
      <c r="F78" s="84" t="s">
        <v>678</v>
      </c>
    </row>
    <row r="79" spans="1:6" ht="15.75" customHeight="1">
      <c r="A79" s="85" t="s">
        <v>679</v>
      </c>
      <c r="B79" s="72" t="s">
        <v>680</v>
      </c>
      <c r="C79" s="72" t="s">
        <v>681</v>
      </c>
      <c r="D79" s="72" t="s">
        <v>678</v>
      </c>
      <c r="E79" s="85">
        <v>110</v>
      </c>
      <c r="F79" s="84" t="s">
        <v>678</v>
      </c>
    </row>
    <row r="80" spans="1:6" ht="15.75" customHeight="1">
      <c r="A80" s="85">
        <v>85229</v>
      </c>
      <c r="B80" s="72" t="s">
        <v>682</v>
      </c>
      <c r="C80" s="72" t="s">
        <v>683</v>
      </c>
      <c r="D80" s="72" t="s">
        <v>292</v>
      </c>
      <c r="E80" s="85">
        <v>120</v>
      </c>
      <c r="F80" s="84" t="s">
        <v>292</v>
      </c>
    </row>
    <row r="81" spans="1:6" ht="15.75" customHeight="1">
      <c r="A81" s="85" t="s">
        <v>518</v>
      </c>
      <c r="B81" s="72" t="s">
        <v>684</v>
      </c>
      <c r="C81" s="72" t="s">
        <v>685</v>
      </c>
      <c r="D81" s="72" t="s">
        <v>292</v>
      </c>
      <c r="E81" s="85">
        <v>120</v>
      </c>
      <c r="F81" s="84" t="s">
        <v>292</v>
      </c>
    </row>
    <row r="82" spans="1:6" ht="15.75" customHeight="1">
      <c r="A82" s="85">
        <v>95359</v>
      </c>
      <c r="B82" s="72" t="s">
        <v>686</v>
      </c>
      <c r="C82" s="72" t="s">
        <v>683</v>
      </c>
      <c r="D82" s="72" t="s">
        <v>687</v>
      </c>
      <c r="E82" s="85">
        <v>123</v>
      </c>
      <c r="F82" s="84" t="s">
        <v>687</v>
      </c>
    </row>
    <row r="83" spans="1:6" ht="15.75" customHeight="1">
      <c r="A83" s="85" t="s">
        <v>430</v>
      </c>
      <c r="B83" s="72" t="s">
        <v>688</v>
      </c>
      <c r="C83" s="72" t="s">
        <v>685</v>
      </c>
      <c r="D83" s="72" t="s">
        <v>687</v>
      </c>
      <c r="E83" s="85">
        <v>123</v>
      </c>
      <c r="F83" s="84" t="s">
        <v>687</v>
      </c>
    </row>
    <row r="84" spans="1:6" ht="15.75" customHeight="1">
      <c r="A84" s="85">
        <v>1622523</v>
      </c>
      <c r="B84" s="72" t="s">
        <v>689</v>
      </c>
      <c r="C84" s="72" t="s">
        <v>683</v>
      </c>
      <c r="D84" s="72" t="s">
        <v>263</v>
      </c>
      <c r="E84" s="85">
        <v>130</v>
      </c>
      <c r="F84" s="84" t="s">
        <v>263</v>
      </c>
    </row>
    <row r="85" spans="1:6" ht="15.75" customHeight="1">
      <c r="A85" s="85">
        <v>1549207</v>
      </c>
      <c r="B85" s="72" t="s">
        <v>690</v>
      </c>
      <c r="C85" s="72" t="s">
        <v>683</v>
      </c>
      <c r="D85" s="72" t="s">
        <v>263</v>
      </c>
      <c r="E85" s="85">
        <v>130</v>
      </c>
      <c r="F85" s="84" t="s">
        <v>263</v>
      </c>
    </row>
    <row r="86" spans="1:6" ht="15.75" customHeight="1">
      <c r="A86" s="85">
        <v>90217</v>
      </c>
      <c r="B86" s="72" t="s">
        <v>691</v>
      </c>
      <c r="C86" s="72" t="s">
        <v>683</v>
      </c>
      <c r="D86" s="72" t="s">
        <v>263</v>
      </c>
      <c r="E86" s="85">
        <v>130</v>
      </c>
      <c r="F86" s="84" t="s">
        <v>263</v>
      </c>
    </row>
    <row r="87" spans="1:6" ht="15.75" customHeight="1">
      <c r="A87" s="85">
        <v>1530860</v>
      </c>
      <c r="B87" s="72" t="s">
        <v>692</v>
      </c>
      <c r="C87" s="72" t="s">
        <v>683</v>
      </c>
      <c r="D87" s="72" t="s">
        <v>263</v>
      </c>
      <c r="E87" s="85">
        <v>130</v>
      </c>
      <c r="F87" s="84" t="s">
        <v>263</v>
      </c>
    </row>
    <row r="88" spans="1:6" ht="15.75" customHeight="1">
      <c r="A88" s="85">
        <v>1565189</v>
      </c>
      <c r="B88" s="72" t="s">
        <v>693</v>
      </c>
      <c r="C88" s="72" t="s">
        <v>683</v>
      </c>
      <c r="D88" s="72" t="s">
        <v>263</v>
      </c>
      <c r="E88" s="85">
        <v>130</v>
      </c>
      <c r="F88" s="84" t="s">
        <v>263</v>
      </c>
    </row>
    <row r="89" spans="1:6" ht="15.75" customHeight="1">
      <c r="A89" s="85">
        <v>1720208</v>
      </c>
      <c r="B89" s="72" t="s">
        <v>694</v>
      </c>
      <c r="C89" s="72" t="s">
        <v>683</v>
      </c>
      <c r="D89" s="72" t="s">
        <v>263</v>
      </c>
      <c r="E89" s="85">
        <v>130</v>
      </c>
      <c r="F89" s="84" t="s">
        <v>263</v>
      </c>
    </row>
    <row r="90" spans="1:6" ht="15.75" customHeight="1">
      <c r="A90" s="85">
        <v>1771857</v>
      </c>
      <c r="B90" s="72" t="s">
        <v>695</v>
      </c>
      <c r="C90" s="72" t="s">
        <v>683</v>
      </c>
      <c r="D90" s="72" t="s">
        <v>263</v>
      </c>
      <c r="E90" s="85">
        <v>130</v>
      </c>
      <c r="F90" s="84" t="s">
        <v>263</v>
      </c>
    </row>
    <row r="91" spans="1:6" ht="15.75" customHeight="1">
      <c r="A91" s="85">
        <v>16683</v>
      </c>
      <c r="B91" s="72" t="s">
        <v>696</v>
      </c>
      <c r="C91" s="72" t="s">
        <v>683</v>
      </c>
      <c r="D91" s="72" t="s">
        <v>263</v>
      </c>
      <c r="E91" s="85">
        <v>130</v>
      </c>
      <c r="F91" s="84" t="s">
        <v>263</v>
      </c>
    </row>
    <row r="92" spans="1:6" ht="15.75" customHeight="1">
      <c r="A92" s="85">
        <v>1771902</v>
      </c>
      <c r="B92" s="72" t="s">
        <v>697</v>
      </c>
      <c r="C92" s="72" t="s">
        <v>683</v>
      </c>
      <c r="D92" s="72" t="s">
        <v>263</v>
      </c>
      <c r="E92" s="85">
        <v>130</v>
      </c>
      <c r="F92" s="84" t="s">
        <v>263</v>
      </c>
    </row>
    <row r="93" spans="1:6" ht="15.75" customHeight="1">
      <c r="A93" s="85">
        <v>1771923</v>
      </c>
      <c r="B93" s="72" t="s">
        <v>698</v>
      </c>
      <c r="C93" s="72" t="s">
        <v>683</v>
      </c>
      <c r="D93" s="72" t="s">
        <v>263</v>
      </c>
      <c r="E93" s="85">
        <v>130</v>
      </c>
      <c r="F93" s="84" t="s">
        <v>263</v>
      </c>
    </row>
    <row r="94" spans="1:6" ht="15.75" customHeight="1">
      <c r="A94" s="85">
        <v>1771849</v>
      </c>
      <c r="B94" s="72" t="s">
        <v>699</v>
      </c>
      <c r="C94" s="72" t="s">
        <v>683</v>
      </c>
      <c r="D94" s="72" t="s">
        <v>263</v>
      </c>
      <c r="E94" s="85">
        <v>130</v>
      </c>
      <c r="F94" s="84" t="s">
        <v>263</v>
      </c>
    </row>
    <row r="95" spans="1:6" ht="15.75" customHeight="1">
      <c r="A95" s="85">
        <v>1640803</v>
      </c>
      <c r="B95" s="72" t="s">
        <v>700</v>
      </c>
      <c r="C95" s="72" t="s">
        <v>683</v>
      </c>
      <c r="D95" s="72" t="s">
        <v>263</v>
      </c>
      <c r="E95" s="85">
        <v>130</v>
      </c>
      <c r="F95" s="84" t="s">
        <v>263</v>
      </c>
    </row>
    <row r="96" spans="1:6" ht="15.75" customHeight="1">
      <c r="A96" s="85">
        <v>1544818</v>
      </c>
      <c r="B96" s="72" t="s">
        <v>701</v>
      </c>
      <c r="C96" s="72" t="s">
        <v>683</v>
      </c>
      <c r="D96" s="72" t="s">
        <v>263</v>
      </c>
      <c r="E96" s="85">
        <v>130</v>
      </c>
      <c r="F96" s="84" t="s">
        <v>263</v>
      </c>
    </row>
    <row r="97" spans="1:6" ht="15.75" customHeight="1">
      <c r="A97" s="85">
        <v>90228</v>
      </c>
      <c r="B97" s="72" t="s">
        <v>702</v>
      </c>
      <c r="C97" s="72" t="s">
        <v>683</v>
      </c>
      <c r="D97" s="72" t="s">
        <v>263</v>
      </c>
      <c r="E97" s="85">
        <v>130</v>
      </c>
      <c r="F97" s="84" t="s">
        <v>263</v>
      </c>
    </row>
    <row r="98" spans="1:6" ht="15.75" customHeight="1">
      <c r="A98" s="85">
        <v>1766801</v>
      </c>
      <c r="B98" s="72" t="s">
        <v>703</v>
      </c>
      <c r="C98" s="72" t="s">
        <v>683</v>
      </c>
      <c r="D98" s="72" t="s">
        <v>263</v>
      </c>
      <c r="E98" s="85">
        <v>130</v>
      </c>
      <c r="F98" s="84" t="s">
        <v>263</v>
      </c>
    </row>
    <row r="99" spans="1:6" ht="15.75" customHeight="1">
      <c r="A99" s="85">
        <v>16676</v>
      </c>
      <c r="B99" s="72" t="s">
        <v>704</v>
      </c>
      <c r="C99" s="72" t="s">
        <v>683</v>
      </c>
      <c r="D99" s="72" t="s">
        <v>263</v>
      </c>
      <c r="E99" s="85">
        <v>130</v>
      </c>
      <c r="F99" s="84" t="s">
        <v>263</v>
      </c>
    </row>
    <row r="100" spans="1:6" ht="15.75" customHeight="1">
      <c r="A100" s="72">
        <v>90214</v>
      </c>
      <c r="B100" s="72" t="s">
        <v>705</v>
      </c>
      <c r="C100" s="72" t="s">
        <v>683</v>
      </c>
      <c r="D100" s="72" t="s">
        <v>263</v>
      </c>
      <c r="E100" s="85">
        <v>130</v>
      </c>
      <c r="F100" s="84" t="s">
        <v>263</v>
      </c>
    </row>
    <row r="101" spans="1:6" ht="15.75" customHeight="1">
      <c r="A101" s="72">
        <v>1771953</v>
      </c>
      <c r="B101" s="72" t="s">
        <v>706</v>
      </c>
      <c r="C101" s="72" t="s">
        <v>683</v>
      </c>
      <c r="D101" s="72" t="s">
        <v>263</v>
      </c>
      <c r="E101" s="85">
        <v>130</v>
      </c>
      <c r="F101" s="84" t="s">
        <v>263</v>
      </c>
    </row>
    <row r="102" spans="1:6" ht="15.75" customHeight="1">
      <c r="A102" s="85">
        <v>1771950</v>
      </c>
      <c r="B102" s="72" t="s">
        <v>707</v>
      </c>
      <c r="C102" s="72" t="s">
        <v>683</v>
      </c>
      <c r="D102" s="72" t="s">
        <v>263</v>
      </c>
      <c r="E102" s="85">
        <v>130</v>
      </c>
      <c r="F102" s="84" t="s">
        <v>263</v>
      </c>
    </row>
    <row r="103" spans="1:6" ht="15.75" customHeight="1">
      <c r="A103" s="72">
        <v>1597580</v>
      </c>
      <c r="B103" s="72" t="s">
        <v>708</v>
      </c>
      <c r="C103" s="72" t="s">
        <v>683</v>
      </c>
      <c r="D103" s="72" t="s">
        <v>263</v>
      </c>
      <c r="E103" s="85">
        <v>130</v>
      </c>
      <c r="F103" s="84" t="s">
        <v>263</v>
      </c>
    </row>
    <row r="104" spans="1:6" ht="15.75" customHeight="1">
      <c r="A104" s="85">
        <v>90211</v>
      </c>
      <c r="B104" s="72" t="s">
        <v>709</v>
      </c>
      <c r="C104" s="72" t="s">
        <v>683</v>
      </c>
      <c r="D104" s="72" t="s">
        <v>263</v>
      </c>
      <c r="E104" s="85">
        <v>130</v>
      </c>
      <c r="F104" s="84" t="s">
        <v>263</v>
      </c>
    </row>
    <row r="105" spans="1:6" ht="15.75" customHeight="1">
      <c r="A105" s="72">
        <v>1771899</v>
      </c>
      <c r="B105" s="72" t="s">
        <v>710</v>
      </c>
      <c r="C105" s="72" t="s">
        <v>683</v>
      </c>
      <c r="D105" s="72" t="s">
        <v>263</v>
      </c>
      <c r="E105" s="85">
        <v>130</v>
      </c>
      <c r="F105" s="84" t="s">
        <v>263</v>
      </c>
    </row>
    <row r="106" spans="1:6" ht="15.75" customHeight="1">
      <c r="A106" s="85">
        <v>1544816</v>
      </c>
      <c r="B106" s="72" t="s">
        <v>711</v>
      </c>
      <c r="C106" s="72" t="s">
        <v>683</v>
      </c>
      <c r="D106" s="72" t="s">
        <v>263</v>
      </c>
      <c r="E106" s="85">
        <v>130</v>
      </c>
      <c r="F106" s="84" t="s">
        <v>263</v>
      </c>
    </row>
    <row r="107" spans="1:6" ht="15.75" customHeight="1">
      <c r="A107" s="72">
        <v>1720207</v>
      </c>
      <c r="B107" s="72" t="s">
        <v>712</v>
      </c>
      <c r="C107" s="72" t="s">
        <v>683</v>
      </c>
      <c r="D107" s="72" t="s">
        <v>263</v>
      </c>
      <c r="E107" s="85">
        <v>130</v>
      </c>
      <c r="F107" s="84" t="s">
        <v>263</v>
      </c>
    </row>
    <row r="108" spans="1:6" ht="15.75" customHeight="1">
      <c r="A108" s="85">
        <v>1771911</v>
      </c>
      <c r="B108" s="72" t="s">
        <v>713</v>
      </c>
      <c r="C108" s="72" t="s">
        <v>683</v>
      </c>
      <c r="D108" s="72" t="s">
        <v>263</v>
      </c>
      <c r="E108" s="85">
        <v>130</v>
      </c>
      <c r="F108" s="84" t="s">
        <v>263</v>
      </c>
    </row>
    <row r="109" spans="1:6" ht="15.75" customHeight="1">
      <c r="A109" s="85">
        <v>1771940</v>
      </c>
      <c r="B109" s="72" t="s">
        <v>714</v>
      </c>
      <c r="C109" s="72" t="s">
        <v>683</v>
      </c>
      <c r="D109" s="72" t="s">
        <v>263</v>
      </c>
      <c r="E109" s="85">
        <v>130</v>
      </c>
      <c r="F109" s="84" t="s">
        <v>263</v>
      </c>
    </row>
    <row r="110" spans="1:6" ht="15.75" customHeight="1">
      <c r="A110" s="85">
        <v>1536321</v>
      </c>
      <c r="B110" s="72" t="s">
        <v>715</v>
      </c>
      <c r="C110" s="72" t="s">
        <v>683</v>
      </c>
      <c r="D110" s="72" t="s">
        <v>263</v>
      </c>
      <c r="E110" s="85">
        <v>130</v>
      </c>
      <c r="F110" s="84" t="s">
        <v>263</v>
      </c>
    </row>
    <row r="111" spans="1:6" ht="15.75" customHeight="1">
      <c r="A111" s="85">
        <v>42839</v>
      </c>
      <c r="B111" s="72" t="s">
        <v>716</v>
      </c>
      <c r="C111" s="72" t="s">
        <v>683</v>
      </c>
      <c r="D111" s="72" t="s">
        <v>263</v>
      </c>
      <c r="E111" s="85">
        <v>130</v>
      </c>
      <c r="F111" s="84" t="s">
        <v>263</v>
      </c>
    </row>
    <row r="112" spans="1:6" ht="15.75" customHeight="1">
      <c r="A112" s="85">
        <v>1771958</v>
      </c>
      <c r="B112" s="72" t="s">
        <v>717</v>
      </c>
      <c r="C112" s="72" t="s">
        <v>683</v>
      </c>
      <c r="D112" s="72" t="s">
        <v>263</v>
      </c>
      <c r="E112" s="85">
        <v>130</v>
      </c>
      <c r="F112" s="84" t="s">
        <v>263</v>
      </c>
    </row>
    <row r="113" spans="1:6" ht="15.75" customHeight="1">
      <c r="A113" s="85">
        <v>90215</v>
      </c>
      <c r="B113" s="72" t="s">
        <v>718</v>
      </c>
      <c r="C113" s="72" t="s">
        <v>683</v>
      </c>
      <c r="D113" s="72" t="s">
        <v>263</v>
      </c>
      <c r="E113" s="85">
        <v>130</v>
      </c>
      <c r="F113" s="84" t="s">
        <v>263</v>
      </c>
    </row>
    <row r="114" spans="1:6" ht="15.75" customHeight="1">
      <c r="A114" s="85">
        <v>1538099</v>
      </c>
      <c r="B114" s="72" t="s">
        <v>719</v>
      </c>
      <c r="C114" s="72" t="s">
        <v>683</v>
      </c>
      <c r="D114" s="72" t="s">
        <v>263</v>
      </c>
      <c r="E114" s="85">
        <v>130</v>
      </c>
      <c r="F114" s="84" t="s">
        <v>263</v>
      </c>
    </row>
    <row r="115" spans="1:6" ht="15.75" customHeight="1">
      <c r="A115" s="85">
        <v>1536320</v>
      </c>
      <c r="B115" s="72" t="s">
        <v>720</v>
      </c>
      <c r="C115" s="72" t="s">
        <v>683</v>
      </c>
      <c r="D115" s="72" t="s">
        <v>263</v>
      </c>
      <c r="E115" s="85">
        <v>130</v>
      </c>
      <c r="F115" s="84" t="s">
        <v>263</v>
      </c>
    </row>
    <row r="116" spans="1:6" ht="15.75" customHeight="1">
      <c r="A116" s="85">
        <v>1518511</v>
      </c>
      <c r="B116" s="72" t="s">
        <v>721</v>
      </c>
      <c r="C116" s="72" t="s">
        <v>683</v>
      </c>
      <c r="D116" s="72" t="s">
        <v>263</v>
      </c>
      <c r="E116" s="85">
        <v>130</v>
      </c>
      <c r="F116" s="84" t="s">
        <v>263</v>
      </c>
    </row>
    <row r="117" spans="1:6" ht="15.75" customHeight="1">
      <c r="A117" s="85">
        <v>90208</v>
      </c>
      <c r="B117" s="72" t="s">
        <v>722</v>
      </c>
      <c r="C117" s="72" t="s">
        <v>683</v>
      </c>
      <c r="D117" s="72" t="s">
        <v>263</v>
      </c>
      <c r="E117" s="85">
        <v>130</v>
      </c>
      <c r="F117" s="84" t="s">
        <v>263</v>
      </c>
    </row>
    <row r="118" spans="1:6" ht="15.75" customHeight="1">
      <c r="A118" s="85">
        <v>1589258</v>
      </c>
      <c r="B118" s="72" t="s">
        <v>723</v>
      </c>
      <c r="C118" s="72" t="s">
        <v>683</v>
      </c>
      <c r="D118" s="72" t="s">
        <v>263</v>
      </c>
      <c r="E118" s="85">
        <v>130</v>
      </c>
      <c r="F118" s="84" t="s">
        <v>263</v>
      </c>
    </row>
    <row r="119" spans="1:6" ht="15.75" customHeight="1">
      <c r="A119" s="85">
        <v>1766799</v>
      </c>
      <c r="B119" s="72" t="s">
        <v>724</v>
      </c>
      <c r="C119" s="72" t="s">
        <v>683</v>
      </c>
      <c r="D119" s="72" t="s">
        <v>263</v>
      </c>
      <c r="E119" s="85">
        <v>130</v>
      </c>
      <c r="F119" s="84" t="s">
        <v>263</v>
      </c>
    </row>
    <row r="120" spans="1:6" ht="15.75" customHeight="1">
      <c r="A120" s="85">
        <v>1771934</v>
      </c>
      <c r="B120" s="72" t="s">
        <v>725</v>
      </c>
      <c r="C120" s="72" t="s">
        <v>683</v>
      </c>
      <c r="D120" s="72" t="s">
        <v>263</v>
      </c>
      <c r="E120" s="85">
        <v>130</v>
      </c>
      <c r="F120" s="84" t="s">
        <v>263</v>
      </c>
    </row>
    <row r="121" spans="1:6" ht="15.75" customHeight="1">
      <c r="A121" s="85">
        <v>1506266</v>
      </c>
      <c r="B121" s="72" t="s">
        <v>726</v>
      </c>
      <c r="C121" s="72" t="s">
        <v>683</v>
      </c>
      <c r="D121" s="72" t="s">
        <v>263</v>
      </c>
      <c r="E121" s="85">
        <v>130</v>
      </c>
      <c r="F121" s="84" t="s">
        <v>263</v>
      </c>
    </row>
    <row r="122" spans="1:6" ht="15.75" customHeight="1">
      <c r="A122" s="85">
        <v>1733133</v>
      </c>
      <c r="B122" s="72" t="s">
        <v>727</v>
      </c>
      <c r="C122" s="72" t="s">
        <v>683</v>
      </c>
      <c r="D122" s="72" t="s">
        <v>263</v>
      </c>
      <c r="E122" s="85">
        <v>130</v>
      </c>
      <c r="F122" s="84" t="s">
        <v>263</v>
      </c>
    </row>
    <row r="123" spans="1:6" ht="15.75" customHeight="1">
      <c r="A123" s="85">
        <v>1560516</v>
      </c>
      <c r="B123" s="72" t="s">
        <v>728</v>
      </c>
      <c r="C123" s="72" t="s">
        <v>683</v>
      </c>
      <c r="D123" s="72" t="s">
        <v>263</v>
      </c>
      <c r="E123" s="85">
        <v>130</v>
      </c>
      <c r="F123" s="84" t="s">
        <v>263</v>
      </c>
    </row>
    <row r="124" spans="1:6" ht="15.75" customHeight="1">
      <c r="A124" s="85">
        <v>82349</v>
      </c>
      <c r="B124" s="72" t="s">
        <v>729</v>
      </c>
      <c r="C124" s="72" t="s">
        <v>683</v>
      </c>
      <c r="D124" s="72" t="s">
        <v>263</v>
      </c>
      <c r="E124" s="85">
        <v>130</v>
      </c>
      <c r="F124" s="84" t="s">
        <v>263</v>
      </c>
    </row>
    <row r="125" spans="1:6" ht="15.75" customHeight="1">
      <c r="A125" s="85">
        <v>1544815</v>
      </c>
      <c r="B125" s="72" t="s">
        <v>730</v>
      </c>
      <c r="C125" s="72" t="s">
        <v>683</v>
      </c>
      <c r="D125" s="72" t="s">
        <v>263</v>
      </c>
      <c r="E125" s="85">
        <v>130</v>
      </c>
      <c r="F125" s="84" t="s">
        <v>263</v>
      </c>
    </row>
    <row r="126" spans="1:6" ht="15.75" customHeight="1">
      <c r="A126" s="85">
        <v>1544817</v>
      </c>
      <c r="B126" s="72" t="s">
        <v>731</v>
      </c>
      <c r="C126" s="72" t="s">
        <v>683</v>
      </c>
      <c r="D126" s="72" t="s">
        <v>263</v>
      </c>
      <c r="E126" s="85">
        <v>130</v>
      </c>
      <c r="F126" s="84" t="s">
        <v>263</v>
      </c>
    </row>
    <row r="127" spans="1:6" ht="15.75" customHeight="1">
      <c r="A127" s="85">
        <v>42840</v>
      </c>
      <c r="B127" s="72" t="s">
        <v>732</v>
      </c>
      <c r="C127" s="72" t="s">
        <v>683</v>
      </c>
      <c r="D127" s="72" t="s">
        <v>263</v>
      </c>
      <c r="E127" s="85">
        <v>130</v>
      </c>
      <c r="F127" s="84" t="s">
        <v>263</v>
      </c>
    </row>
    <row r="128" spans="1:6" ht="15.75" customHeight="1">
      <c r="A128" s="85">
        <v>1554095</v>
      </c>
      <c r="B128" s="72" t="s">
        <v>733</v>
      </c>
      <c r="C128" s="72" t="s">
        <v>683</v>
      </c>
      <c r="D128" s="72" t="s">
        <v>263</v>
      </c>
      <c r="E128" s="85">
        <v>130</v>
      </c>
      <c r="F128" s="84" t="s">
        <v>263</v>
      </c>
    </row>
    <row r="129" spans="1:6" ht="15.75" customHeight="1">
      <c r="A129" s="85" t="s">
        <v>498</v>
      </c>
      <c r="B129" s="72" t="s">
        <v>263</v>
      </c>
      <c r="C129" s="72" t="s">
        <v>685</v>
      </c>
      <c r="D129" s="72" t="s">
        <v>263</v>
      </c>
      <c r="E129" s="85">
        <v>130</v>
      </c>
      <c r="F129" s="84" t="s">
        <v>263</v>
      </c>
    </row>
    <row r="130" spans="1:6" ht="15.75" customHeight="1">
      <c r="A130" s="85">
        <v>1640015</v>
      </c>
      <c r="B130" s="72" t="s">
        <v>734</v>
      </c>
      <c r="C130" s="72" t="s">
        <v>683</v>
      </c>
      <c r="D130" s="72" t="s">
        <v>331</v>
      </c>
      <c r="E130" s="85">
        <v>140</v>
      </c>
      <c r="F130" s="84" t="s">
        <v>331</v>
      </c>
    </row>
    <row r="131" spans="1:6" ht="15.75" customHeight="1">
      <c r="A131" s="85">
        <v>107264</v>
      </c>
      <c r="B131" s="72" t="s">
        <v>735</v>
      </c>
      <c r="C131" s="72" t="s">
        <v>683</v>
      </c>
      <c r="D131" s="72" t="s">
        <v>331</v>
      </c>
      <c r="E131" s="85">
        <v>140</v>
      </c>
      <c r="F131" s="84" t="s">
        <v>331</v>
      </c>
    </row>
    <row r="132" spans="1:6" ht="15.75" customHeight="1">
      <c r="A132" s="85">
        <v>1765482</v>
      </c>
      <c r="B132" s="72" t="s">
        <v>736</v>
      </c>
      <c r="C132" s="72" t="s">
        <v>683</v>
      </c>
      <c r="D132" s="72" t="s">
        <v>331</v>
      </c>
      <c r="E132" s="85">
        <v>140</v>
      </c>
      <c r="F132" s="84" t="s">
        <v>331</v>
      </c>
    </row>
    <row r="133" spans="1:6" ht="15.75" customHeight="1">
      <c r="A133" s="85" t="s">
        <v>540</v>
      </c>
      <c r="B133" s="72" t="s">
        <v>331</v>
      </c>
      <c r="C133" s="72" t="s">
        <v>737</v>
      </c>
      <c r="D133" s="72" t="s">
        <v>331</v>
      </c>
      <c r="E133" s="85">
        <v>140</v>
      </c>
      <c r="F133" s="84" t="s">
        <v>331</v>
      </c>
    </row>
    <row r="134" spans="1:6" ht="15.75" customHeight="1">
      <c r="A134" s="72">
        <v>86320</v>
      </c>
      <c r="B134" s="72" t="s">
        <v>738</v>
      </c>
      <c r="C134" s="72" t="s">
        <v>683</v>
      </c>
      <c r="D134" s="72" t="s">
        <v>275</v>
      </c>
      <c r="E134" s="85">
        <v>170</v>
      </c>
      <c r="F134" s="84" t="s">
        <v>275</v>
      </c>
    </row>
    <row r="135" spans="1:6" ht="15.75" customHeight="1">
      <c r="A135" s="72" t="s">
        <v>505</v>
      </c>
      <c r="B135" s="72" t="s">
        <v>739</v>
      </c>
      <c r="C135" s="72" t="s">
        <v>685</v>
      </c>
      <c r="D135" s="72" t="s">
        <v>275</v>
      </c>
      <c r="E135" s="85">
        <v>170</v>
      </c>
      <c r="F135" s="84" t="s">
        <v>275</v>
      </c>
    </row>
    <row r="136" spans="1:6" ht="15.75" customHeight="1">
      <c r="A136" s="85">
        <v>1646690</v>
      </c>
      <c r="B136" s="72" t="s">
        <v>740</v>
      </c>
      <c r="C136" s="72" t="s">
        <v>683</v>
      </c>
      <c r="D136" s="72" t="s">
        <v>741</v>
      </c>
      <c r="E136" s="85">
        <v>180</v>
      </c>
      <c r="F136" s="84" t="s">
        <v>741</v>
      </c>
    </row>
    <row r="137" spans="1:6" ht="15.75" customHeight="1">
      <c r="A137" s="72">
        <v>10841</v>
      </c>
      <c r="B137" s="72" t="s">
        <v>742</v>
      </c>
      <c r="C137" s="72" t="s">
        <v>683</v>
      </c>
      <c r="D137" s="72" t="s">
        <v>741</v>
      </c>
      <c r="E137" s="85">
        <v>180</v>
      </c>
      <c r="F137" s="84" t="s">
        <v>741</v>
      </c>
    </row>
    <row r="138" spans="1:6" ht="15.75" customHeight="1">
      <c r="A138" s="85">
        <v>1544759</v>
      </c>
      <c r="B138" s="72" t="s">
        <v>743</v>
      </c>
      <c r="C138" s="72" t="s">
        <v>683</v>
      </c>
      <c r="D138" s="72" t="s">
        <v>741</v>
      </c>
      <c r="E138" s="85">
        <v>180</v>
      </c>
      <c r="F138" s="84" t="s">
        <v>741</v>
      </c>
    </row>
    <row r="139" spans="1:6" ht="15.75" customHeight="1">
      <c r="A139" s="72">
        <v>1512890</v>
      </c>
      <c r="B139" s="72" t="s">
        <v>744</v>
      </c>
      <c r="C139" s="72" t="s">
        <v>683</v>
      </c>
      <c r="D139" s="72" t="s">
        <v>741</v>
      </c>
      <c r="E139" s="85">
        <v>180</v>
      </c>
      <c r="F139" s="84" t="s">
        <v>741</v>
      </c>
    </row>
    <row r="140" spans="1:6" ht="15.75" customHeight="1">
      <c r="A140" s="85">
        <v>53757</v>
      </c>
      <c r="B140" s="72" t="s">
        <v>745</v>
      </c>
      <c r="C140" s="72" t="s">
        <v>683</v>
      </c>
      <c r="D140" s="72" t="s">
        <v>741</v>
      </c>
      <c r="E140" s="85">
        <v>180</v>
      </c>
      <c r="F140" s="84" t="s">
        <v>741</v>
      </c>
    </row>
    <row r="141" spans="1:6" ht="15.75" customHeight="1">
      <c r="A141" s="72">
        <v>31430</v>
      </c>
      <c r="B141" s="72" t="s">
        <v>746</v>
      </c>
      <c r="C141" s="72" t="s">
        <v>683</v>
      </c>
      <c r="D141" s="72" t="s">
        <v>741</v>
      </c>
      <c r="E141" s="85">
        <v>180</v>
      </c>
      <c r="F141" s="84" t="s">
        <v>741</v>
      </c>
    </row>
    <row r="142" spans="1:6" ht="15.75" customHeight="1">
      <c r="A142" s="72">
        <v>1554891</v>
      </c>
      <c r="B142" s="72" t="s">
        <v>747</v>
      </c>
      <c r="C142" s="72" t="s">
        <v>683</v>
      </c>
      <c r="D142" s="72" t="s">
        <v>741</v>
      </c>
      <c r="E142" s="85">
        <v>180</v>
      </c>
      <c r="F142" s="84" t="s">
        <v>741</v>
      </c>
    </row>
    <row r="143" spans="1:6" ht="15.75" customHeight="1">
      <c r="A143" s="85">
        <v>31428</v>
      </c>
      <c r="B143" s="72" t="s">
        <v>748</v>
      </c>
      <c r="C143" s="72" t="s">
        <v>683</v>
      </c>
      <c r="D143" s="72" t="s">
        <v>741</v>
      </c>
      <c r="E143" s="85">
        <v>180</v>
      </c>
      <c r="F143" s="84" t="s">
        <v>741</v>
      </c>
    </row>
    <row r="144" spans="1:6" ht="15.75" customHeight="1">
      <c r="A144" s="72">
        <v>1504069</v>
      </c>
      <c r="B144" s="72" t="s">
        <v>749</v>
      </c>
      <c r="C144" s="72" t="s">
        <v>599</v>
      </c>
      <c r="D144" s="72" t="s">
        <v>741</v>
      </c>
      <c r="E144" s="85">
        <v>180</v>
      </c>
      <c r="F144" s="84" t="s">
        <v>741</v>
      </c>
    </row>
    <row r="145" spans="1:6" ht="15.75" customHeight="1">
      <c r="A145" s="85">
        <v>1536980</v>
      </c>
      <c r="B145" s="72" t="s">
        <v>750</v>
      </c>
      <c r="C145" s="72" t="s">
        <v>683</v>
      </c>
      <c r="D145" s="72" t="s">
        <v>741</v>
      </c>
      <c r="E145" s="85">
        <v>180</v>
      </c>
      <c r="F145" s="84" t="s">
        <v>741</v>
      </c>
    </row>
    <row r="146" spans="1:6" ht="15.75" customHeight="1">
      <c r="A146" s="72">
        <v>10842</v>
      </c>
      <c r="B146" s="72" t="s">
        <v>751</v>
      </c>
      <c r="C146" s="72" t="s">
        <v>683</v>
      </c>
      <c r="D146" s="72" t="s">
        <v>741</v>
      </c>
      <c r="E146" s="85">
        <v>180</v>
      </c>
      <c r="F146" s="84" t="s">
        <v>741</v>
      </c>
    </row>
    <row r="147" spans="1:6" ht="15.75" customHeight="1">
      <c r="A147" s="85">
        <v>1596630</v>
      </c>
      <c r="B147" s="72" t="s">
        <v>752</v>
      </c>
      <c r="C147" s="72" t="s">
        <v>683</v>
      </c>
      <c r="D147" s="72" t="s">
        <v>741</v>
      </c>
      <c r="E147" s="85">
        <v>180</v>
      </c>
      <c r="F147" s="84" t="s">
        <v>741</v>
      </c>
    </row>
    <row r="148" spans="1:6" ht="15.75" customHeight="1">
      <c r="A148" s="72">
        <v>1708908</v>
      </c>
      <c r="B148" s="72" t="s">
        <v>753</v>
      </c>
      <c r="C148" s="72" t="s">
        <v>683</v>
      </c>
      <c r="D148" s="72" t="s">
        <v>741</v>
      </c>
      <c r="E148" s="85">
        <v>180</v>
      </c>
      <c r="F148" s="84" t="s">
        <v>741</v>
      </c>
    </row>
    <row r="149" spans="1:6" ht="15.75" customHeight="1">
      <c r="A149" s="85">
        <v>1564771</v>
      </c>
      <c r="B149" s="72" t="s">
        <v>754</v>
      </c>
      <c r="C149" s="72" t="s">
        <v>683</v>
      </c>
      <c r="D149" s="72" t="s">
        <v>741</v>
      </c>
      <c r="E149" s="85">
        <v>180</v>
      </c>
      <c r="F149" s="84" t="s">
        <v>741</v>
      </c>
    </row>
    <row r="150" spans="1:6" ht="15.75" customHeight="1">
      <c r="A150" s="72">
        <v>1536552</v>
      </c>
      <c r="B150" s="72" t="s">
        <v>755</v>
      </c>
      <c r="C150" s="72" t="s">
        <v>683</v>
      </c>
      <c r="D150" s="72" t="s">
        <v>741</v>
      </c>
      <c r="E150" s="85">
        <v>180</v>
      </c>
      <c r="F150" s="84" t="s">
        <v>741</v>
      </c>
    </row>
    <row r="151" spans="1:6" ht="15.75" customHeight="1">
      <c r="A151" s="85">
        <v>105471</v>
      </c>
      <c r="B151" s="72" t="s">
        <v>756</v>
      </c>
      <c r="C151" s="72" t="s">
        <v>683</v>
      </c>
      <c r="D151" s="72" t="s">
        <v>741</v>
      </c>
      <c r="E151" s="85">
        <v>180</v>
      </c>
      <c r="F151" s="84" t="s">
        <v>741</v>
      </c>
    </row>
    <row r="152" spans="1:6" ht="15.75" customHeight="1">
      <c r="A152" s="85">
        <v>31429</v>
      </c>
      <c r="B152" s="72" t="s">
        <v>757</v>
      </c>
      <c r="C152" s="72" t="s">
        <v>683</v>
      </c>
      <c r="D152" s="72" t="s">
        <v>741</v>
      </c>
      <c r="E152" s="85">
        <v>180</v>
      </c>
      <c r="F152" s="84" t="s">
        <v>741</v>
      </c>
    </row>
    <row r="153" spans="1:6" ht="15.75" customHeight="1">
      <c r="A153" s="72">
        <v>1549721</v>
      </c>
      <c r="B153" s="72" t="s">
        <v>758</v>
      </c>
      <c r="C153" s="72" t="s">
        <v>683</v>
      </c>
      <c r="D153" s="72" t="s">
        <v>741</v>
      </c>
      <c r="E153" s="85">
        <v>180</v>
      </c>
      <c r="F153" s="84" t="s">
        <v>741</v>
      </c>
    </row>
    <row r="154" spans="1:6" ht="15.75" customHeight="1">
      <c r="A154" s="85">
        <v>105469</v>
      </c>
      <c r="B154" s="72" t="s">
        <v>759</v>
      </c>
      <c r="C154" s="72" t="s">
        <v>683</v>
      </c>
      <c r="D154" s="72" t="s">
        <v>741</v>
      </c>
      <c r="E154" s="85">
        <v>180</v>
      </c>
      <c r="F154" s="84" t="s">
        <v>741</v>
      </c>
    </row>
    <row r="155" spans="1:6" ht="15.75" customHeight="1">
      <c r="A155" s="72">
        <v>1564571</v>
      </c>
      <c r="B155" s="72" t="s">
        <v>760</v>
      </c>
      <c r="C155" s="72" t="s">
        <v>683</v>
      </c>
      <c r="D155" s="72" t="s">
        <v>741</v>
      </c>
      <c r="E155" s="85">
        <v>180</v>
      </c>
      <c r="F155" s="84" t="s">
        <v>741</v>
      </c>
    </row>
    <row r="156" spans="1:6" ht="15.75" customHeight="1">
      <c r="A156" s="85">
        <v>105478</v>
      </c>
      <c r="B156" s="72" t="s">
        <v>761</v>
      </c>
      <c r="C156" s="72" t="s">
        <v>683</v>
      </c>
      <c r="D156" s="72" t="s">
        <v>741</v>
      </c>
      <c r="E156" s="85">
        <v>180</v>
      </c>
      <c r="F156" s="84" t="s">
        <v>741</v>
      </c>
    </row>
    <row r="157" spans="1:6" ht="15.75" customHeight="1">
      <c r="A157" s="72">
        <v>1772563</v>
      </c>
      <c r="B157" s="72" t="s">
        <v>762</v>
      </c>
      <c r="C157" s="72" t="s">
        <v>599</v>
      </c>
      <c r="D157" s="72" t="s">
        <v>741</v>
      </c>
      <c r="E157" s="85">
        <v>180</v>
      </c>
      <c r="F157" s="84" t="s">
        <v>741</v>
      </c>
    </row>
    <row r="158" spans="1:6" ht="15.75" customHeight="1">
      <c r="A158" s="85">
        <v>1504062</v>
      </c>
      <c r="B158" s="72" t="s">
        <v>763</v>
      </c>
      <c r="C158" s="72" t="s">
        <v>683</v>
      </c>
      <c r="D158" s="72" t="s">
        <v>741</v>
      </c>
      <c r="E158" s="85">
        <v>180</v>
      </c>
      <c r="F158" s="84" t="s">
        <v>741</v>
      </c>
    </row>
    <row r="159" spans="1:6" ht="15.75" customHeight="1">
      <c r="A159" s="72">
        <v>1676357</v>
      </c>
      <c r="B159" s="72" t="s">
        <v>764</v>
      </c>
      <c r="C159" s="72" t="s">
        <v>683</v>
      </c>
      <c r="D159" s="72" t="s">
        <v>741</v>
      </c>
      <c r="E159" s="85">
        <v>180</v>
      </c>
      <c r="F159" s="84" t="s">
        <v>741</v>
      </c>
    </row>
    <row r="160" spans="1:6" ht="15.75" customHeight="1">
      <c r="A160" s="85">
        <v>1596636</v>
      </c>
      <c r="B160" s="72" t="s">
        <v>765</v>
      </c>
      <c r="C160" s="72" t="s">
        <v>683</v>
      </c>
      <c r="D160" s="72" t="s">
        <v>741</v>
      </c>
      <c r="E160" s="85">
        <v>180</v>
      </c>
      <c r="F160" s="84" t="s">
        <v>741</v>
      </c>
    </row>
    <row r="161" spans="1:6" ht="15.75" customHeight="1">
      <c r="A161" s="85">
        <v>31426</v>
      </c>
      <c r="B161" s="72" t="s">
        <v>766</v>
      </c>
      <c r="C161" s="72" t="s">
        <v>683</v>
      </c>
      <c r="D161" s="72" t="s">
        <v>741</v>
      </c>
      <c r="E161" s="85">
        <v>180</v>
      </c>
      <c r="F161" s="84" t="s">
        <v>741</v>
      </c>
    </row>
    <row r="162" spans="1:6" ht="15.75" customHeight="1">
      <c r="A162" s="85">
        <v>1529248</v>
      </c>
      <c r="B162" s="72" t="s">
        <v>767</v>
      </c>
      <c r="C162" s="72" t="s">
        <v>683</v>
      </c>
      <c r="D162" s="72" t="s">
        <v>741</v>
      </c>
      <c r="E162" s="85">
        <v>180</v>
      </c>
      <c r="F162" s="84" t="s">
        <v>741</v>
      </c>
    </row>
    <row r="163" spans="1:6" ht="15.75" customHeight="1">
      <c r="A163" s="85">
        <v>1504070</v>
      </c>
      <c r="B163" s="72" t="s">
        <v>768</v>
      </c>
      <c r="C163" s="72" t="s">
        <v>683</v>
      </c>
      <c r="D163" s="72" t="s">
        <v>741</v>
      </c>
      <c r="E163" s="85">
        <v>180</v>
      </c>
      <c r="F163" s="84" t="s">
        <v>741</v>
      </c>
    </row>
    <row r="164" spans="1:6" ht="15.75" customHeight="1">
      <c r="A164" s="85">
        <v>1747831</v>
      </c>
      <c r="B164" s="72" t="s">
        <v>769</v>
      </c>
      <c r="C164" s="72" t="s">
        <v>683</v>
      </c>
      <c r="D164" s="72" t="s">
        <v>741</v>
      </c>
      <c r="E164" s="85">
        <v>180</v>
      </c>
      <c r="F164" s="84" t="s">
        <v>741</v>
      </c>
    </row>
    <row r="165" spans="1:6" ht="15.75" customHeight="1">
      <c r="A165" s="85">
        <v>1617466</v>
      </c>
      <c r="B165" s="72" t="s">
        <v>770</v>
      </c>
      <c r="C165" s="72" t="s">
        <v>683</v>
      </c>
      <c r="D165" s="72" t="s">
        <v>741</v>
      </c>
      <c r="E165" s="85">
        <v>180</v>
      </c>
      <c r="F165" s="84" t="s">
        <v>741</v>
      </c>
    </row>
    <row r="166" spans="1:6" ht="15.75" customHeight="1">
      <c r="A166" s="85">
        <v>10840</v>
      </c>
      <c r="B166" s="72" t="s">
        <v>771</v>
      </c>
      <c r="C166" s="72" t="s">
        <v>683</v>
      </c>
      <c r="D166" s="72" t="s">
        <v>741</v>
      </c>
      <c r="E166" s="85">
        <v>180</v>
      </c>
      <c r="F166" s="84" t="s">
        <v>741</v>
      </c>
    </row>
    <row r="167" spans="1:6" ht="15.75" customHeight="1">
      <c r="A167" s="85">
        <v>1640578</v>
      </c>
      <c r="B167" s="72" t="s">
        <v>772</v>
      </c>
      <c r="C167" s="72" t="s">
        <v>683</v>
      </c>
      <c r="D167" s="72" t="s">
        <v>741</v>
      </c>
      <c r="E167" s="85">
        <v>180</v>
      </c>
      <c r="F167" s="84" t="s">
        <v>741</v>
      </c>
    </row>
    <row r="168" spans="1:6" ht="15.75" customHeight="1">
      <c r="A168" s="85">
        <v>19440</v>
      </c>
      <c r="B168" s="72" t="s">
        <v>773</v>
      </c>
      <c r="C168" s="72" t="s">
        <v>683</v>
      </c>
      <c r="D168" s="72" t="s">
        <v>741</v>
      </c>
      <c r="E168" s="85">
        <v>180</v>
      </c>
      <c r="F168" s="84" t="s">
        <v>741</v>
      </c>
    </row>
    <row r="169" spans="1:6" ht="15.75" customHeight="1">
      <c r="A169" s="85">
        <v>96477</v>
      </c>
      <c r="B169" s="72" t="s">
        <v>774</v>
      </c>
      <c r="C169" s="72" t="s">
        <v>599</v>
      </c>
      <c r="D169" s="72" t="s">
        <v>741</v>
      </c>
      <c r="E169" s="85">
        <v>180</v>
      </c>
      <c r="F169" s="84" t="s">
        <v>741</v>
      </c>
    </row>
    <row r="170" spans="1:6" ht="15.75" customHeight="1">
      <c r="A170" s="85">
        <v>1529249</v>
      </c>
      <c r="B170" s="72" t="s">
        <v>775</v>
      </c>
      <c r="C170" s="72" t="s">
        <v>683</v>
      </c>
      <c r="D170" s="72" t="s">
        <v>741</v>
      </c>
      <c r="E170" s="85">
        <v>180</v>
      </c>
      <c r="F170" s="84" t="s">
        <v>741</v>
      </c>
    </row>
    <row r="171" spans="1:6" ht="15.75" customHeight="1">
      <c r="A171" s="85" t="s">
        <v>459</v>
      </c>
      <c r="B171" s="72" t="s">
        <v>741</v>
      </c>
      <c r="C171" s="72" t="s">
        <v>683</v>
      </c>
      <c r="D171" s="72" t="s">
        <v>741</v>
      </c>
      <c r="E171" s="85">
        <v>180</v>
      </c>
      <c r="F171" s="84" t="s">
        <v>741</v>
      </c>
    </row>
    <row r="172" spans="1:6" ht="15.75" customHeight="1">
      <c r="A172" s="85">
        <v>80068</v>
      </c>
      <c r="B172" s="72" t="s">
        <v>776</v>
      </c>
      <c r="C172" s="72" t="s">
        <v>683</v>
      </c>
      <c r="D172" s="72" t="s">
        <v>256</v>
      </c>
      <c r="E172" s="85">
        <v>190</v>
      </c>
      <c r="F172" s="84" t="s">
        <v>256</v>
      </c>
    </row>
    <row r="173" spans="1:6" ht="15.75" customHeight="1">
      <c r="A173" s="85" t="s">
        <v>486</v>
      </c>
      <c r="B173" s="72" t="s">
        <v>777</v>
      </c>
      <c r="C173" s="72" t="s">
        <v>685</v>
      </c>
      <c r="D173" s="72" t="s">
        <v>256</v>
      </c>
      <c r="E173" s="85">
        <v>190</v>
      </c>
      <c r="F173" s="84" t="s">
        <v>256</v>
      </c>
    </row>
    <row r="174" spans="1:6" ht="15.75" customHeight="1">
      <c r="A174" s="85" t="s">
        <v>471</v>
      </c>
      <c r="B174" s="72" t="s">
        <v>242</v>
      </c>
      <c r="C174" s="72" t="s">
        <v>778</v>
      </c>
      <c r="D174" s="72" t="s">
        <v>242</v>
      </c>
      <c r="E174" s="85">
        <v>220</v>
      </c>
      <c r="F174" s="84" t="s">
        <v>242</v>
      </c>
    </row>
    <row r="175" spans="1:6" ht="15.75" customHeight="1">
      <c r="A175" s="85">
        <v>84102</v>
      </c>
      <c r="B175" s="72" t="s">
        <v>779</v>
      </c>
      <c r="C175" s="72" t="s">
        <v>780</v>
      </c>
      <c r="D175" s="72" t="s">
        <v>391</v>
      </c>
      <c r="E175" s="85">
        <v>230</v>
      </c>
      <c r="F175" s="84" t="s">
        <v>391</v>
      </c>
    </row>
    <row r="176" spans="1:6" ht="15.75" customHeight="1">
      <c r="A176" s="85" t="s">
        <v>442</v>
      </c>
      <c r="B176" s="72" t="s">
        <v>781</v>
      </c>
      <c r="C176" s="72" t="s">
        <v>782</v>
      </c>
      <c r="D176" s="72" t="s">
        <v>391</v>
      </c>
      <c r="E176" s="85">
        <v>230</v>
      </c>
      <c r="F176" s="84" t="s">
        <v>391</v>
      </c>
    </row>
    <row r="177" spans="1:6" ht="15.75" customHeight="1">
      <c r="A177" s="85">
        <v>84555</v>
      </c>
      <c r="B177" s="72" t="s">
        <v>783</v>
      </c>
      <c r="C177" s="72" t="s">
        <v>780</v>
      </c>
      <c r="D177" s="72" t="s">
        <v>784</v>
      </c>
      <c r="E177" s="85">
        <v>240</v>
      </c>
      <c r="F177" s="84" t="s">
        <v>784</v>
      </c>
    </row>
    <row r="178" spans="1:6" ht="15.75" customHeight="1">
      <c r="A178" s="85" t="s">
        <v>417</v>
      </c>
      <c r="B178" s="72" t="s">
        <v>785</v>
      </c>
      <c r="C178" s="72" t="s">
        <v>780</v>
      </c>
      <c r="D178" s="72" t="s">
        <v>784</v>
      </c>
      <c r="E178" s="85">
        <v>240</v>
      </c>
      <c r="F178" s="84" t="s">
        <v>784</v>
      </c>
    </row>
    <row r="179" spans="1:6" ht="15.75" customHeight="1">
      <c r="A179" s="85">
        <v>84101</v>
      </c>
      <c r="B179" s="72" t="s">
        <v>786</v>
      </c>
      <c r="C179" s="72" t="s">
        <v>780</v>
      </c>
      <c r="D179" s="72" t="s">
        <v>380</v>
      </c>
      <c r="E179" s="85">
        <v>250</v>
      </c>
      <c r="F179" s="84" t="s">
        <v>380</v>
      </c>
    </row>
    <row r="180" spans="1:6" ht="15.75" customHeight="1">
      <c r="A180" s="85" t="s">
        <v>432</v>
      </c>
      <c r="B180" s="72" t="s">
        <v>787</v>
      </c>
      <c r="C180" s="72" t="s">
        <v>780</v>
      </c>
      <c r="D180" s="72" t="s">
        <v>380</v>
      </c>
      <c r="E180" s="85">
        <v>250</v>
      </c>
      <c r="F180" s="84" t="s">
        <v>380</v>
      </c>
    </row>
    <row r="181" spans="1:6" ht="15.75" customHeight="1">
      <c r="A181" s="85">
        <v>86321</v>
      </c>
      <c r="B181" s="72" t="s">
        <v>788</v>
      </c>
      <c r="C181" s="72" t="s">
        <v>780</v>
      </c>
      <c r="D181" s="72" t="s">
        <v>390</v>
      </c>
      <c r="E181" s="85">
        <v>260</v>
      </c>
      <c r="F181" s="84" t="s">
        <v>390</v>
      </c>
    </row>
    <row r="182" spans="1:6" ht="15.75" customHeight="1">
      <c r="A182" s="85" t="s">
        <v>789</v>
      </c>
      <c r="B182" s="72" t="s">
        <v>790</v>
      </c>
      <c r="C182" s="72" t="s">
        <v>782</v>
      </c>
      <c r="D182" s="72" t="s">
        <v>390</v>
      </c>
      <c r="E182" s="85">
        <v>260</v>
      </c>
      <c r="F182" s="84" t="s">
        <v>390</v>
      </c>
    </row>
    <row r="183" spans="1:6" ht="15.75" customHeight="1">
      <c r="A183" s="85">
        <v>1532532</v>
      </c>
      <c r="B183" s="72" t="s">
        <v>791</v>
      </c>
      <c r="C183" s="72" t="s">
        <v>780</v>
      </c>
      <c r="D183" s="72" t="s">
        <v>258</v>
      </c>
      <c r="E183" s="85">
        <v>270</v>
      </c>
      <c r="F183" s="84" t="s">
        <v>258</v>
      </c>
    </row>
    <row r="184" spans="1:6" ht="15.75" customHeight="1">
      <c r="A184" s="85" t="s">
        <v>494</v>
      </c>
      <c r="B184" s="72" t="s">
        <v>792</v>
      </c>
      <c r="C184" s="72" t="s">
        <v>782</v>
      </c>
      <c r="D184" s="72" t="s">
        <v>258</v>
      </c>
      <c r="E184" s="85">
        <v>270</v>
      </c>
      <c r="F184" s="84" t="s">
        <v>258</v>
      </c>
    </row>
    <row r="185" spans="1:6" ht="15.75" customHeight="1">
      <c r="A185" s="85">
        <v>36383</v>
      </c>
      <c r="B185" s="72" t="s">
        <v>793</v>
      </c>
      <c r="C185" s="72" t="s">
        <v>794</v>
      </c>
      <c r="D185" s="72" t="s">
        <v>795</v>
      </c>
      <c r="E185" s="85">
        <v>290</v>
      </c>
      <c r="F185" s="84" t="s">
        <v>795</v>
      </c>
    </row>
    <row r="186" spans="1:6" ht="15.75" customHeight="1">
      <c r="A186" s="85" t="s">
        <v>479</v>
      </c>
      <c r="B186" s="72" t="s">
        <v>795</v>
      </c>
      <c r="C186" s="72" t="s">
        <v>794</v>
      </c>
      <c r="D186" s="72" t="s">
        <v>795</v>
      </c>
      <c r="E186" s="85">
        <v>290</v>
      </c>
      <c r="F186" s="84" t="s">
        <v>795</v>
      </c>
    </row>
    <row r="187" spans="1:6" ht="15.75" customHeight="1">
      <c r="A187" s="85">
        <v>82867</v>
      </c>
      <c r="B187" s="72" t="s">
        <v>796</v>
      </c>
      <c r="C187" s="72" t="s">
        <v>794</v>
      </c>
      <c r="D187" s="72" t="s">
        <v>335</v>
      </c>
      <c r="E187" s="85">
        <v>310</v>
      </c>
      <c r="F187" s="84" t="s">
        <v>335</v>
      </c>
    </row>
    <row r="188" spans="1:6" ht="15.75" customHeight="1">
      <c r="A188" s="85" t="s">
        <v>545</v>
      </c>
      <c r="B188" s="72" t="s">
        <v>335</v>
      </c>
      <c r="C188" s="72" t="s">
        <v>797</v>
      </c>
      <c r="D188" s="72" t="s">
        <v>335</v>
      </c>
      <c r="E188" s="85">
        <v>310</v>
      </c>
      <c r="F188" s="84" t="s">
        <v>335</v>
      </c>
    </row>
    <row r="189" spans="1:6" ht="15.75" customHeight="1">
      <c r="A189" s="85">
        <v>45503</v>
      </c>
      <c r="B189" s="72" t="s">
        <v>798</v>
      </c>
      <c r="C189" s="72" t="s">
        <v>799</v>
      </c>
      <c r="D189" s="72" t="s">
        <v>381</v>
      </c>
      <c r="E189" s="85">
        <v>470</v>
      </c>
      <c r="F189" s="84" t="s">
        <v>381</v>
      </c>
    </row>
    <row r="190" spans="1:6" ht="15.75" customHeight="1">
      <c r="A190" s="85">
        <v>28470</v>
      </c>
      <c r="B190" s="72" t="s">
        <v>800</v>
      </c>
      <c r="C190" s="72" t="s">
        <v>801</v>
      </c>
      <c r="D190" s="72" t="s">
        <v>381</v>
      </c>
      <c r="E190" s="85">
        <v>470</v>
      </c>
      <c r="F190" s="84" t="s">
        <v>381</v>
      </c>
    </row>
    <row r="191" spans="1:6" ht="15.75" customHeight="1">
      <c r="A191" s="85">
        <v>103456</v>
      </c>
      <c r="B191" s="72" t="s">
        <v>802</v>
      </c>
      <c r="C191" s="72" t="s">
        <v>801</v>
      </c>
      <c r="D191" s="72" t="s">
        <v>381</v>
      </c>
      <c r="E191" s="85">
        <v>470</v>
      </c>
      <c r="F191" s="84" t="s">
        <v>381</v>
      </c>
    </row>
    <row r="192" spans="1:6" ht="15.75" customHeight="1">
      <c r="A192" s="85">
        <v>1553096</v>
      </c>
      <c r="B192" s="72" t="s">
        <v>803</v>
      </c>
      <c r="C192" s="72" t="s">
        <v>801</v>
      </c>
      <c r="D192" s="72" t="s">
        <v>381</v>
      </c>
      <c r="E192" s="85">
        <v>470</v>
      </c>
      <c r="F192" s="84" t="s">
        <v>381</v>
      </c>
    </row>
    <row r="193" spans="1:6" ht="15.75" customHeight="1">
      <c r="A193" s="85">
        <v>1636234</v>
      </c>
      <c r="B193" s="72" t="s">
        <v>804</v>
      </c>
      <c r="C193" s="72" t="s">
        <v>801</v>
      </c>
      <c r="D193" s="72" t="s">
        <v>381</v>
      </c>
      <c r="E193" s="85">
        <v>470</v>
      </c>
      <c r="F193" s="84" t="s">
        <v>381</v>
      </c>
    </row>
    <row r="194" spans="1:6" ht="15.75" customHeight="1">
      <c r="A194" s="85">
        <v>47703</v>
      </c>
      <c r="B194" s="72" t="s">
        <v>805</v>
      </c>
      <c r="C194" s="72" t="s">
        <v>801</v>
      </c>
      <c r="D194" s="72" t="s">
        <v>381</v>
      </c>
      <c r="E194" s="85">
        <v>470</v>
      </c>
      <c r="F194" s="84" t="s">
        <v>381</v>
      </c>
    </row>
    <row r="195" spans="1:6" ht="15.75" customHeight="1">
      <c r="A195" s="85">
        <v>1608931</v>
      </c>
      <c r="B195" s="72" t="s">
        <v>806</v>
      </c>
      <c r="C195" s="72" t="s">
        <v>801</v>
      </c>
      <c r="D195" s="72" t="s">
        <v>381</v>
      </c>
      <c r="E195" s="85">
        <v>470</v>
      </c>
      <c r="F195" s="84" t="s">
        <v>381</v>
      </c>
    </row>
    <row r="196" spans="1:6" ht="15.75" customHeight="1">
      <c r="A196" s="85">
        <v>1553095</v>
      </c>
      <c r="B196" s="72" t="s">
        <v>807</v>
      </c>
      <c r="C196" s="72" t="s">
        <v>801</v>
      </c>
      <c r="D196" s="72" t="s">
        <v>381</v>
      </c>
      <c r="E196" s="85">
        <v>470</v>
      </c>
      <c r="F196" s="84" t="s">
        <v>381</v>
      </c>
    </row>
    <row r="197" spans="1:6" ht="15.75" customHeight="1">
      <c r="A197" s="85">
        <v>60015</v>
      </c>
      <c r="B197" s="72" t="s">
        <v>808</v>
      </c>
      <c r="C197" s="72" t="s">
        <v>799</v>
      </c>
      <c r="D197" s="72" t="s">
        <v>381</v>
      </c>
      <c r="E197" s="85">
        <v>470</v>
      </c>
      <c r="F197" s="84" t="s">
        <v>381</v>
      </c>
    </row>
    <row r="198" spans="1:6" ht="15.75" customHeight="1">
      <c r="A198" s="85">
        <v>1553092</v>
      </c>
      <c r="B198" s="72" t="s">
        <v>809</v>
      </c>
      <c r="C198" s="72" t="s">
        <v>801</v>
      </c>
      <c r="D198" s="72" t="s">
        <v>381</v>
      </c>
      <c r="E198" s="85">
        <v>470</v>
      </c>
      <c r="F198" s="84" t="s">
        <v>381</v>
      </c>
    </row>
    <row r="199" spans="1:6" ht="15.75" customHeight="1">
      <c r="A199" s="85">
        <v>1604741</v>
      </c>
      <c r="B199" s="72" t="s">
        <v>810</v>
      </c>
      <c r="C199" s="72" t="s">
        <v>801</v>
      </c>
      <c r="D199" s="72" t="s">
        <v>381</v>
      </c>
      <c r="E199" s="85">
        <v>470</v>
      </c>
      <c r="F199" s="84" t="s">
        <v>381</v>
      </c>
    </row>
    <row r="200" spans="1:6" ht="15.75" customHeight="1">
      <c r="A200" s="85">
        <v>1553098</v>
      </c>
      <c r="B200" s="72" t="s">
        <v>811</v>
      </c>
      <c r="C200" s="72" t="s">
        <v>801</v>
      </c>
      <c r="D200" s="72" t="s">
        <v>381</v>
      </c>
      <c r="E200" s="85">
        <v>470</v>
      </c>
      <c r="F200" s="84" t="s">
        <v>381</v>
      </c>
    </row>
    <row r="201" spans="1:6" ht="15.75" customHeight="1">
      <c r="A201" s="85">
        <v>64600</v>
      </c>
      <c r="B201" s="72" t="s">
        <v>812</v>
      </c>
      <c r="C201" s="72" t="s">
        <v>801</v>
      </c>
      <c r="D201" s="72" t="s">
        <v>381</v>
      </c>
      <c r="E201" s="85">
        <v>470</v>
      </c>
      <c r="F201" s="84" t="s">
        <v>381</v>
      </c>
    </row>
    <row r="202" spans="1:6" ht="15.75" customHeight="1">
      <c r="A202" s="85">
        <v>1758718</v>
      </c>
      <c r="B202" s="72" t="s">
        <v>813</v>
      </c>
      <c r="C202" s="72" t="s">
        <v>799</v>
      </c>
      <c r="D202" s="72" t="s">
        <v>381</v>
      </c>
      <c r="E202" s="85">
        <v>470</v>
      </c>
      <c r="F202" s="84" t="s">
        <v>381</v>
      </c>
    </row>
    <row r="203" spans="1:6" ht="15.75" customHeight="1">
      <c r="A203" s="85">
        <v>1561885</v>
      </c>
      <c r="B203" s="72" t="s">
        <v>814</v>
      </c>
      <c r="C203" s="72" t="s">
        <v>801</v>
      </c>
      <c r="D203" s="72" t="s">
        <v>381</v>
      </c>
      <c r="E203" s="85">
        <v>470</v>
      </c>
      <c r="F203" s="84" t="s">
        <v>381</v>
      </c>
    </row>
    <row r="204" spans="1:6" ht="15.75" customHeight="1">
      <c r="A204" s="72">
        <v>82350</v>
      </c>
      <c r="B204" s="72" t="s">
        <v>815</v>
      </c>
      <c r="C204" s="72" t="s">
        <v>801</v>
      </c>
      <c r="D204" s="72" t="s">
        <v>381</v>
      </c>
      <c r="E204" s="85">
        <v>470</v>
      </c>
      <c r="F204" s="84" t="s">
        <v>381</v>
      </c>
    </row>
    <row r="205" spans="1:6" ht="15.75" customHeight="1">
      <c r="A205" s="85">
        <v>1707611</v>
      </c>
      <c r="B205" s="72" t="s">
        <v>816</v>
      </c>
      <c r="C205" s="72" t="s">
        <v>799</v>
      </c>
      <c r="D205" s="72" t="s">
        <v>381</v>
      </c>
      <c r="E205" s="85">
        <v>470</v>
      </c>
      <c r="F205" s="84" t="s">
        <v>381</v>
      </c>
    </row>
    <row r="206" spans="1:6" ht="15.75" customHeight="1">
      <c r="A206" s="72">
        <v>1593857</v>
      </c>
      <c r="B206" s="72" t="s">
        <v>817</v>
      </c>
      <c r="C206" s="72" t="s">
        <v>801</v>
      </c>
      <c r="D206" s="72" t="s">
        <v>381</v>
      </c>
      <c r="E206" s="85">
        <v>470</v>
      </c>
      <c r="F206" s="84" t="s">
        <v>381</v>
      </c>
    </row>
    <row r="207" spans="1:6" ht="15.75" customHeight="1">
      <c r="A207" s="85">
        <v>1639436</v>
      </c>
      <c r="B207" s="72" t="s">
        <v>818</v>
      </c>
      <c r="C207" s="72" t="s">
        <v>801</v>
      </c>
      <c r="D207" s="72" t="s">
        <v>381</v>
      </c>
      <c r="E207" s="85">
        <v>470</v>
      </c>
      <c r="F207" s="84" t="s">
        <v>381</v>
      </c>
    </row>
    <row r="208" spans="1:6" ht="15.75" customHeight="1">
      <c r="A208" s="85">
        <v>46768</v>
      </c>
      <c r="B208" s="72" t="s">
        <v>819</v>
      </c>
      <c r="C208" s="72" t="s">
        <v>801</v>
      </c>
      <c r="D208" s="72" t="s">
        <v>381</v>
      </c>
      <c r="E208" s="85">
        <v>470</v>
      </c>
      <c r="F208" s="84" t="s">
        <v>381</v>
      </c>
    </row>
    <row r="209" spans="1:6" ht="15.75" customHeight="1">
      <c r="A209" s="72">
        <v>1543687</v>
      </c>
      <c r="B209" s="72" t="s">
        <v>820</v>
      </c>
      <c r="C209" s="72" t="s">
        <v>801</v>
      </c>
      <c r="D209" s="72" t="s">
        <v>381</v>
      </c>
      <c r="E209" s="85">
        <v>470</v>
      </c>
      <c r="F209" s="84" t="s">
        <v>381</v>
      </c>
    </row>
    <row r="210" spans="1:6" ht="15.75" customHeight="1">
      <c r="A210" s="85">
        <v>1724188</v>
      </c>
      <c r="B210" s="72" t="s">
        <v>821</v>
      </c>
      <c r="C210" s="72" t="s">
        <v>799</v>
      </c>
      <c r="D210" s="72" t="s">
        <v>381</v>
      </c>
      <c r="E210" s="85">
        <v>470</v>
      </c>
      <c r="F210" s="84" t="s">
        <v>381</v>
      </c>
    </row>
    <row r="211" spans="1:6" ht="15.75" customHeight="1">
      <c r="A211" s="85">
        <v>78523</v>
      </c>
      <c r="B211" s="72" t="s">
        <v>822</v>
      </c>
      <c r="C211" s="72" t="s">
        <v>801</v>
      </c>
      <c r="D211" s="72" t="s">
        <v>381</v>
      </c>
      <c r="E211" s="85">
        <v>470</v>
      </c>
      <c r="F211" s="84" t="s">
        <v>381</v>
      </c>
    </row>
    <row r="212" spans="1:6" ht="15.75" customHeight="1">
      <c r="A212" s="85">
        <v>1561882</v>
      </c>
      <c r="B212" s="72" t="s">
        <v>823</v>
      </c>
      <c r="C212" s="72" t="s">
        <v>801</v>
      </c>
      <c r="D212" s="72" t="s">
        <v>381</v>
      </c>
      <c r="E212" s="85">
        <v>470</v>
      </c>
      <c r="F212" s="84" t="s">
        <v>381</v>
      </c>
    </row>
    <row r="213" spans="1:6" ht="15.75" customHeight="1">
      <c r="A213" s="72">
        <v>1553093</v>
      </c>
      <c r="B213" s="72" t="s">
        <v>824</v>
      </c>
      <c r="C213" s="72" t="s">
        <v>799</v>
      </c>
      <c r="D213" s="72" t="s">
        <v>381</v>
      </c>
      <c r="E213" s="85">
        <v>470</v>
      </c>
      <c r="F213" s="84" t="s">
        <v>381</v>
      </c>
    </row>
    <row r="214" spans="1:6" ht="15.75" customHeight="1">
      <c r="A214" s="72">
        <v>1553093</v>
      </c>
      <c r="B214" s="72" t="s">
        <v>824</v>
      </c>
      <c r="C214" s="72" t="s">
        <v>799</v>
      </c>
      <c r="D214" s="72" t="s">
        <v>381</v>
      </c>
      <c r="E214" s="85">
        <v>470</v>
      </c>
      <c r="F214" s="84" t="s">
        <v>381</v>
      </c>
    </row>
    <row r="215" spans="1:6" ht="15.75" customHeight="1">
      <c r="A215" s="72" t="s">
        <v>433</v>
      </c>
      <c r="B215" s="72" t="s">
        <v>381</v>
      </c>
      <c r="C215" s="72" t="s">
        <v>825</v>
      </c>
      <c r="D215" s="72" t="s">
        <v>381</v>
      </c>
      <c r="E215" s="84">
        <v>470</v>
      </c>
      <c r="F215" s="84" t="s">
        <v>381</v>
      </c>
    </row>
    <row r="216" spans="1:6" ht="15.75" customHeight="1">
      <c r="A216" s="85">
        <v>1547828</v>
      </c>
      <c r="B216" s="72" t="s">
        <v>826</v>
      </c>
      <c r="C216" s="72" t="s">
        <v>619</v>
      </c>
      <c r="D216" s="72" t="s">
        <v>232</v>
      </c>
      <c r="E216" s="85">
        <v>480</v>
      </c>
      <c r="F216" s="84" t="s">
        <v>232</v>
      </c>
    </row>
    <row r="217" spans="1:6" ht="15.75" customHeight="1">
      <c r="A217" s="85">
        <v>1771264</v>
      </c>
      <c r="B217" s="72" t="s">
        <v>827</v>
      </c>
      <c r="C217" s="72" t="s">
        <v>801</v>
      </c>
      <c r="D217" s="72" t="s">
        <v>232</v>
      </c>
      <c r="E217" s="85">
        <v>480</v>
      </c>
      <c r="F217" s="84" t="s">
        <v>232</v>
      </c>
    </row>
    <row r="218" spans="1:6" ht="15.75" customHeight="1">
      <c r="A218" s="85">
        <v>102166</v>
      </c>
      <c r="B218" s="72" t="s">
        <v>828</v>
      </c>
      <c r="C218" s="72" t="s">
        <v>801</v>
      </c>
      <c r="D218" s="72" t="s">
        <v>232</v>
      </c>
      <c r="E218" s="85">
        <v>480</v>
      </c>
      <c r="F218" s="84" t="s">
        <v>232</v>
      </c>
    </row>
    <row r="219" spans="1:6" ht="15.75" customHeight="1">
      <c r="A219" s="85">
        <v>1638372</v>
      </c>
      <c r="B219" s="72" t="s">
        <v>829</v>
      </c>
      <c r="C219" s="72" t="s">
        <v>801</v>
      </c>
      <c r="D219" s="72" t="s">
        <v>232</v>
      </c>
      <c r="E219" s="85">
        <v>480</v>
      </c>
      <c r="F219" s="84" t="s">
        <v>232</v>
      </c>
    </row>
    <row r="220" spans="1:6" ht="15.75" customHeight="1">
      <c r="A220" s="85">
        <v>1536222</v>
      </c>
      <c r="B220" s="72" t="s">
        <v>830</v>
      </c>
      <c r="C220" s="72" t="s">
        <v>801</v>
      </c>
      <c r="D220" s="72" t="s">
        <v>232</v>
      </c>
      <c r="E220" s="85">
        <v>480</v>
      </c>
      <c r="F220" s="84" t="s">
        <v>232</v>
      </c>
    </row>
    <row r="221" spans="1:6" ht="15.75" customHeight="1">
      <c r="A221" s="85">
        <v>1535981</v>
      </c>
      <c r="B221" s="72" t="s">
        <v>831</v>
      </c>
      <c r="C221" s="72" t="s">
        <v>801</v>
      </c>
      <c r="D221" s="72" t="s">
        <v>232</v>
      </c>
      <c r="E221" s="85">
        <v>480</v>
      </c>
      <c r="F221" s="84" t="s">
        <v>232</v>
      </c>
    </row>
    <row r="222" spans="1:6" ht="15.75" customHeight="1">
      <c r="A222" s="85">
        <v>86357</v>
      </c>
      <c r="B222" s="72" t="s">
        <v>832</v>
      </c>
      <c r="C222" s="72" t="s">
        <v>801</v>
      </c>
      <c r="D222" s="72" t="s">
        <v>232</v>
      </c>
      <c r="E222" s="85">
        <v>480</v>
      </c>
      <c r="F222" s="84" t="s">
        <v>232</v>
      </c>
    </row>
    <row r="223" spans="1:6" ht="15.75" customHeight="1">
      <c r="A223" s="85">
        <v>1748635</v>
      </c>
      <c r="B223" s="72" t="s">
        <v>833</v>
      </c>
      <c r="C223" s="72" t="s">
        <v>801</v>
      </c>
      <c r="D223" s="72" t="s">
        <v>232</v>
      </c>
      <c r="E223" s="85">
        <v>480</v>
      </c>
      <c r="F223" s="84" t="s">
        <v>232</v>
      </c>
    </row>
    <row r="224" spans="1:6" ht="15.75" customHeight="1">
      <c r="A224" s="85">
        <v>79022</v>
      </c>
      <c r="B224" s="72" t="s">
        <v>834</v>
      </c>
      <c r="C224" s="72" t="s">
        <v>801</v>
      </c>
      <c r="D224" s="72" t="s">
        <v>232</v>
      </c>
      <c r="E224" s="85">
        <v>480</v>
      </c>
      <c r="F224" s="84" t="s">
        <v>232</v>
      </c>
    </row>
    <row r="225" spans="1:6" ht="15.75" customHeight="1">
      <c r="A225" s="85">
        <v>1504371</v>
      </c>
      <c r="B225" s="72" t="s">
        <v>835</v>
      </c>
      <c r="C225" s="72" t="s">
        <v>801</v>
      </c>
      <c r="D225" s="72" t="s">
        <v>232</v>
      </c>
      <c r="E225" s="85">
        <v>480</v>
      </c>
      <c r="F225" s="84" t="s">
        <v>232</v>
      </c>
    </row>
    <row r="226" spans="1:6" ht="15.75" customHeight="1">
      <c r="A226" s="85">
        <v>1771247</v>
      </c>
      <c r="B226" s="72" t="s">
        <v>836</v>
      </c>
      <c r="C226" s="72" t="s">
        <v>801</v>
      </c>
      <c r="D226" s="72" t="s">
        <v>232</v>
      </c>
      <c r="E226" s="85">
        <v>480</v>
      </c>
      <c r="F226" s="84" t="s">
        <v>232</v>
      </c>
    </row>
    <row r="227" spans="1:6" ht="15.75" customHeight="1">
      <c r="A227" s="85">
        <v>86355</v>
      </c>
      <c r="B227" s="72" t="s">
        <v>837</v>
      </c>
      <c r="C227" s="72" t="s">
        <v>801</v>
      </c>
      <c r="D227" s="72" t="s">
        <v>232</v>
      </c>
      <c r="E227" s="85">
        <v>480</v>
      </c>
      <c r="F227" s="84" t="s">
        <v>232</v>
      </c>
    </row>
    <row r="228" spans="1:6" ht="15.75" customHeight="1">
      <c r="A228" s="85">
        <v>86358</v>
      </c>
      <c r="B228" s="72" t="s">
        <v>838</v>
      </c>
      <c r="C228" s="72" t="s">
        <v>619</v>
      </c>
      <c r="D228" s="72" t="s">
        <v>232</v>
      </c>
      <c r="E228" s="85">
        <v>480</v>
      </c>
      <c r="F228" s="84" t="s">
        <v>232</v>
      </c>
    </row>
    <row r="229" spans="1:6" ht="15.75" customHeight="1">
      <c r="A229" s="85">
        <v>5431</v>
      </c>
      <c r="B229" s="72" t="s">
        <v>839</v>
      </c>
      <c r="C229" s="72" t="s">
        <v>801</v>
      </c>
      <c r="D229" s="72" t="s">
        <v>232</v>
      </c>
      <c r="E229" s="85">
        <v>480</v>
      </c>
      <c r="F229" s="84" t="s">
        <v>232</v>
      </c>
    </row>
    <row r="230" spans="1:6" ht="15.75" customHeight="1">
      <c r="A230" s="85">
        <v>1609179</v>
      </c>
      <c r="B230" s="72" t="s">
        <v>840</v>
      </c>
      <c r="C230" s="72" t="s">
        <v>619</v>
      </c>
      <c r="D230" s="72" t="s">
        <v>232</v>
      </c>
      <c r="E230" s="85">
        <v>480</v>
      </c>
      <c r="F230" s="84" t="s">
        <v>232</v>
      </c>
    </row>
    <row r="231" spans="1:6" ht="15.75" customHeight="1">
      <c r="A231" s="85">
        <v>26446</v>
      </c>
      <c r="B231" s="72" t="s">
        <v>841</v>
      </c>
      <c r="C231" s="72" t="s">
        <v>801</v>
      </c>
      <c r="D231" s="72" t="s">
        <v>232</v>
      </c>
      <c r="E231" s="85">
        <v>480</v>
      </c>
      <c r="F231" s="84" t="s">
        <v>232</v>
      </c>
    </row>
    <row r="232" spans="1:6" ht="15.75" customHeight="1">
      <c r="A232" s="85">
        <v>1771245</v>
      </c>
      <c r="B232" s="72" t="s">
        <v>842</v>
      </c>
      <c r="C232" s="72" t="s">
        <v>801</v>
      </c>
      <c r="D232" s="72" t="s">
        <v>232</v>
      </c>
      <c r="E232" s="85">
        <v>480</v>
      </c>
      <c r="F232" s="84" t="s">
        <v>232</v>
      </c>
    </row>
    <row r="233" spans="1:6" ht="15.75" customHeight="1">
      <c r="A233" s="85">
        <v>102604</v>
      </c>
      <c r="B233" s="72" t="s">
        <v>843</v>
      </c>
      <c r="C233" s="72" t="s">
        <v>619</v>
      </c>
      <c r="D233" s="72" t="s">
        <v>232</v>
      </c>
      <c r="E233" s="85">
        <v>480</v>
      </c>
      <c r="F233" s="84" t="s">
        <v>232</v>
      </c>
    </row>
    <row r="234" spans="1:6" ht="15.75" customHeight="1">
      <c r="A234" s="85">
        <v>1771242</v>
      </c>
      <c r="B234" s="72" t="s">
        <v>844</v>
      </c>
      <c r="C234" s="72" t="s">
        <v>801</v>
      </c>
      <c r="D234" s="72" t="s">
        <v>232</v>
      </c>
      <c r="E234" s="85">
        <v>480</v>
      </c>
      <c r="F234" s="84" t="s">
        <v>232</v>
      </c>
    </row>
    <row r="235" spans="1:6" ht="15.75" customHeight="1">
      <c r="A235" s="85">
        <v>1701858</v>
      </c>
      <c r="B235" s="72" t="s">
        <v>845</v>
      </c>
      <c r="C235" s="72" t="s">
        <v>801</v>
      </c>
      <c r="D235" s="72" t="s">
        <v>232</v>
      </c>
      <c r="E235" s="85">
        <v>480</v>
      </c>
      <c r="F235" s="84" t="s">
        <v>232</v>
      </c>
    </row>
    <row r="236" spans="1:6" ht="15.75" customHeight="1">
      <c r="A236" s="85">
        <v>47130</v>
      </c>
      <c r="B236" s="72" t="s">
        <v>846</v>
      </c>
      <c r="C236" s="72" t="s">
        <v>801</v>
      </c>
      <c r="D236" s="72" t="s">
        <v>232</v>
      </c>
      <c r="E236" s="85">
        <v>480</v>
      </c>
      <c r="F236" s="84" t="s">
        <v>232</v>
      </c>
    </row>
    <row r="237" spans="1:6" ht="15.75" customHeight="1">
      <c r="A237" s="85">
        <v>1609190</v>
      </c>
      <c r="B237" s="72" t="s">
        <v>847</v>
      </c>
      <c r="C237" s="72" t="s">
        <v>801</v>
      </c>
      <c r="D237" s="72" t="s">
        <v>232</v>
      </c>
      <c r="E237" s="85">
        <v>480</v>
      </c>
      <c r="F237" s="84" t="s">
        <v>232</v>
      </c>
    </row>
    <row r="238" spans="1:6" ht="15.75" customHeight="1">
      <c r="A238" s="85">
        <v>1536495</v>
      </c>
      <c r="B238" s="72" t="s">
        <v>848</v>
      </c>
      <c r="C238" s="72" t="s">
        <v>801</v>
      </c>
      <c r="D238" s="72" t="s">
        <v>232</v>
      </c>
      <c r="E238" s="85">
        <v>480</v>
      </c>
      <c r="F238" s="84" t="s">
        <v>232</v>
      </c>
    </row>
    <row r="239" spans="1:6" ht="15.75" customHeight="1">
      <c r="A239" s="85">
        <v>1623759</v>
      </c>
      <c r="B239" s="72" t="s">
        <v>849</v>
      </c>
      <c r="C239" s="72" t="s">
        <v>801</v>
      </c>
      <c r="D239" s="72" t="s">
        <v>232</v>
      </c>
      <c r="E239" s="85">
        <v>480</v>
      </c>
      <c r="F239" s="84" t="s">
        <v>232</v>
      </c>
    </row>
    <row r="240" spans="1:6" ht="15.75" customHeight="1">
      <c r="A240" s="85">
        <v>1718339</v>
      </c>
      <c r="B240" s="72" t="s">
        <v>850</v>
      </c>
      <c r="C240" s="72" t="s">
        <v>801</v>
      </c>
      <c r="D240" s="72" t="s">
        <v>232</v>
      </c>
      <c r="E240" s="85">
        <v>480</v>
      </c>
      <c r="F240" s="84" t="s">
        <v>232</v>
      </c>
    </row>
    <row r="241" spans="1:6" ht="15.75" customHeight="1">
      <c r="A241" s="85">
        <v>86354</v>
      </c>
      <c r="B241" s="72" t="s">
        <v>851</v>
      </c>
      <c r="C241" s="72" t="s">
        <v>801</v>
      </c>
      <c r="D241" s="72" t="s">
        <v>232</v>
      </c>
      <c r="E241" s="85">
        <v>480</v>
      </c>
      <c r="F241" s="84" t="s">
        <v>232</v>
      </c>
    </row>
    <row r="242" spans="1:6" ht="15.75" customHeight="1">
      <c r="A242" s="85" t="s">
        <v>438</v>
      </c>
      <c r="B242" s="72" t="s">
        <v>232</v>
      </c>
      <c r="C242" s="72" t="s">
        <v>801</v>
      </c>
      <c r="D242" s="72" t="s">
        <v>232</v>
      </c>
      <c r="E242" s="85">
        <v>480</v>
      </c>
      <c r="F242" s="84" t="s">
        <v>232</v>
      </c>
    </row>
    <row r="243" spans="1:6" ht="15.75" customHeight="1">
      <c r="A243" s="85">
        <v>1524476</v>
      </c>
      <c r="B243" s="72" t="s">
        <v>852</v>
      </c>
      <c r="C243" s="72" t="s">
        <v>853</v>
      </c>
      <c r="D243" s="72" t="s">
        <v>253</v>
      </c>
      <c r="E243" s="85">
        <v>490</v>
      </c>
      <c r="F243" s="84" t="s">
        <v>253</v>
      </c>
    </row>
    <row r="244" spans="1:6" ht="15.75" customHeight="1">
      <c r="A244" s="85" t="s">
        <v>467</v>
      </c>
      <c r="B244" s="72" t="s">
        <v>253</v>
      </c>
      <c r="C244" s="72" t="s">
        <v>854</v>
      </c>
      <c r="D244" s="72" t="s">
        <v>253</v>
      </c>
      <c r="E244" s="85">
        <v>490</v>
      </c>
      <c r="F244" s="84" t="s">
        <v>253</v>
      </c>
    </row>
    <row r="245" spans="1:6" ht="15.75" customHeight="1">
      <c r="A245" s="72">
        <v>1510690</v>
      </c>
      <c r="B245" s="72" t="s">
        <v>855</v>
      </c>
      <c r="C245" s="72" t="s">
        <v>853</v>
      </c>
      <c r="D245" s="72" t="s">
        <v>370</v>
      </c>
      <c r="E245" s="85">
        <v>500</v>
      </c>
      <c r="F245" s="84" t="s">
        <v>370</v>
      </c>
    </row>
    <row r="246" spans="1:6" ht="15.75" customHeight="1">
      <c r="A246" s="85" t="s">
        <v>424</v>
      </c>
      <c r="B246" s="72" t="s">
        <v>856</v>
      </c>
      <c r="C246" s="72" t="s">
        <v>853</v>
      </c>
      <c r="D246" s="72" t="s">
        <v>370</v>
      </c>
      <c r="E246" s="85">
        <v>500</v>
      </c>
      <c r="F246" s="84" t="s">
        <v>370</v>
      </c>
    </row>
    <row r="247" spans="1:6" ht="15.75" customHeight="1">
      <c r="A247" s="72">
        <v>96556</v>
      </c>
      <c r="B247" s="72" t="s">
        <v>857</v>
      </c>
      <c r="C247" s="72" t="s">
        <v>858</v>
      </c>
      <c r="D247" s="72" t="s">
        <v>323</v>
      </c>
      <c r="E247" s="85">
        <v>510</v>
      </c>
      <c r="F247" s="84" t="s">
        <v>323</v>
      </c>
    </row>
    <row r="248" spans="1:6" ht="15.75" customHeight="1">
      <c r="A248" s="72" t="s">
        <v>535</v>
      </c>
      <c r="B248" s="72" t="s">
        <v>859</v>
      </c>
      <c r="C248" s="72" t="s">
        <v>860</v>
      </c>
      <c r="D248" s="72" t="s">
        <v>323</v>
      </c>
      <c r="E248" s="85">
        <v>510</v>
      </c>
      <c r="F248" s="84" t="s">
        <v>323</v>
      </c>
    </row>
    <row r="249" spans="1:6" ht="15.75" customHeight="1">
      <c r="A249" s="72">
        <v>95448</v>
      </c>
      <c r="B249" s="72" t="s">
        <v>861</v>
      </c>
      <c r="C249" s="72" t="s">
        <v>858</v>
      </c>
      <c r="D249" s="72" t="s">
        <v>264</v>
      </c>
      <c r="E249" s="85">
        <v>520</v>
      </c>
      <c r="F249" s="84" t="s">
        <v>264</v>
      </c>
    </row>
    <row r="250" spans="1:6" ht="15.75" customHeight="1">
      <c r="A250" s="85" t="s">
        <v>499</v>
      </c>
      <c r="B250" s="72" t="s">
        <v>862</v>
      </c>
      <c r="C250" s="72" t="s">
        <v>860</v>
      </c>
      <c r="D250" s="72" t="s">
        <v>264</v>
      </c>
      <c r="E250" s="85">
        <v>520</v>
      </c>
      <c r="F250" s="84" t="s">
        <v>264</v>
      </c>
    </row>
    <row r="251" spans="1:6" ht="15.75" customHeight="1">
      <c r="A251" s="85">
        <v>1542207</v>
      </c>
      <c r="B251" s="72" t="s">
        <v>863</v>
      </c>
      <c r="C251" s="72" t="s">
        <v>864</v>
      </c>
      <c r="D251" s="72" t="s">
        <v>266</v>
      </c>
      <c r="E251" s="85">
        <v>540</v>
      </c>
      <c r="F251" s="84" t="s">
        <v>266</v>
      </c>
    </row>
    <row r="252" spans="1:6" ht="15.75" customHeight="1">
      <c r="A252" s="72">
        <v>34178</v>
      </c>
      <c r="B252" s="72" t="s">
        <v>865</v>
      </c>
      <c r="C252" s="72" t="s">
        <v>864</v>
      </c>
      <c r="D252" s="72" t="s">
        <v>266</v>
      </c>
      <c r="E252" s="85">
        <v>540</v>
      </c>
      <c r="F252" s="84" t="s">
        <v>266</v>
      </c>
    </row>
    <row r="253" spans="1:6" ht="15.75" customHeight="1">
      <c r="A253" s="85">
        <v>86413</v>
      </c>
      <c r="B253" s="72" t="s">
        <v>866</v>
      </c>
      <c r="C253" s="72" t="s">
        <v>864</v>
      </c>
      <c r="D253" s="72" t="s">
        <v>266</v>
      </c>
      <c r="E253" s="85">
        <v>540</v>
      </c>
      <c r="F253" s="84" t="s">
        <v>266</v>
      </c>
    </row>
    <row r="254" spans="1:6" ht="15.75" customHeight="1">
      <c r="A254" s="72" t="s">
        <v>867</v>
      </c>
      <c r="B254" s="72" t="s">
        <v>266</v>
      </c>
      <c r="C254" s="72" t="s">
        <v>868</v>
      </c>
      <c r="D254" s="72" t="s">
        <v>266</v>
      </c>
      <c r="E254" s="85">
        <v>540</v>
      </c>
      <c r="F254" s="84" t="s">
        <v>266</v>
      </c>
    </row>
    <row r="255" spans="1:6" ht="15.75" customHeight="1">
      <c r="A255" s="85" t="s">
        <v>465</v>
      </c>
      <c r="B255" s="72" t="s">
        <v>869</v>
      </c>
      <c r="C255" s="72" t="s">
        <v>870</v>
      </c>
      <c r="D255" s="72" t="s">
        <v>345</v>
      </c>
      <c r="E255" s="85">
        <v>550</v>
      </c>
      <c r="F255" s="84" t="s">
        <v>345</v>
      </c>
    </row>
    <row r="256" spans="1:6" ht="15.75" customHeight="1">
      <c r="A256" s="72">
        <v>38396</v>
      </c>
      <c r="B256" s="72" t="s">
        <v>871</v>
      </c>
      <c r="C256" s="72" t="s">
        <v>870</v>
      </c>
      <c r="D256" s="72" t="s">
        <v>371</v>
      </c>
      <c r="E256" s="85">
        <v>560</v>
      </c>
      <c r="F256" s="84" t="s">
        <v>371</v>
      </c>
    </row>
    <row r="257" spans="1:6" ht="15.75" customHeight="1">
      <c r="A257" s="85" t="s">
        <v>425</v>
      </c>
      <c r="B257" s="72" t="s">
        <v>872</v>
      </c>
      <c r="C257" s="72" t="s">
        <v>873</v>
      </c>
      <c r="D257" s="72" t="s">
        <v>371</v>
      </c>
      <c r="E257" s="85">
        <v>560</v>
      </c>
      <c r="F257" s="84" t="s">
        <v>371</v>
      </c>
    </row>
    <row r="258" spans="1:6" ht="15.75" customHeight="1">
      <c r="A258" s="85">
        <v>1736017</v>
      </c>
      <c r="B258" s="72" t="s">
        <v>874</v>
      </c>
      <c r="C258" s="72" t="s">
        <v>870</v>
      </c>
      <c r="D258" s="72" t="s">
        <v>378</v>
      </c>
      <c r="E258" s="85">
        <v>580</v>
      </c>
      <c r="F258" s="84" t="s">
        <v>378</v>
      </c>
    </row>
    <row r="259" spans="1:6" ht="15.75" customHeight="1">
      <c r="A259" s="85" t="s">
        <v>875</v>
      </c>
      <c r="B259" s="72" t="s">
        <v>378</v>
      </c>
      <c r="C259" s="72" t="s">
        <v>873</v>
      </c>
      <c r="D259" s="72" t="s">
        <v>378</v>
      </c>
      <c r="E259" s="85">
        <v>580</v>
      </c>
      <c r="F259" s="84" t="s">
        <v>378</v>
      </c>
    </row>
    <row r="260" spans="1:6" ht="15.75" customHeight="1">
      <c r="A260" s="85">
        <v>20657</v>
      </c>
      <c r="B260" s="72" t="s">
        <v>876</v>
      </c>
      <c r="C260" s="72" t="s">
        <v>877</v>
      </c>
      <c r="D260" s="72" t="s">
        <v>260</v>
      </c>
      <c r="E260" s="85">
        <v>640</v>
      </c>
      <c r="F260" s="84" t="s">
        <v>260</v>
      </c>
    </row>
    <row r="261" spans="1:6" ht="15.75" customHeight="1">
      <c r="A261" s="85" t="s">
        <v>496</v>
      </c>
      <c r="B261" s="72" t="s">
        <v>260</v>
      </c>
      <c r="C261" s="72" t="s">
        <v>878</v>
      </c>
      <c r="D261" s="72" t="s">
        <v>260</v>
      </c>
      <c r="E261" s="85">
        <v>640</v>
      </c>
      <c r="F261" s="84" t="s">
        <v>260</v>
      </c>
    </row>
    <row r="262" spans="1:6" ht="15.75" customHeight="1">
      <c r="A262" s="85">
        <v>1693616</v>
      </c>
      <c r="B262" s="72" t="s">
        <v>879</v>
      </c>
      <c r="C262" s="72" t="s">
        <v>877</v>
      </c>
      <c r="D262" s="72" t="s">
        <v>376</v>
      </c>
      <c r="E262" s="85">
        <v>740</v>
      </c>
      <c r="F262" s="84" t="s">
        <v>376</v>
      </c>
    </row>
    <row r="263" spans="1:6" ht="15.75" customHeight="1">
      <c r="A263" s="72" t="s">
        <v>880</v>
      </c>
      <c r="B263" s="72" t="s">
        <v>376</v>
      </c>
      <c r="C263" s="72" t="s">
        <v>878</v>
      </c>
      <c r="D263" s="72" t="s">
        <v>376</v>
      </c>
      <c r="E263" s="85">
        <v>740</v>
      </c>
      <c r="F263" s="84" t="s">
        <v>376</v>
      </c>
    </row>
    <row r="264" spans="1:6" ht="15.75" customHeight="1">
      <c r="A264" s="85" t="s">
        <v>491</v>
      </c>
      <c r="B264" s="72" t="s">
        <v>881</v>
      </c>
      <c r="C264" s="72" t="s">
        <v>882</v>
      </c>
      <c r="D264" s="72" t="s">
        <v>881</v>
      </c>
      <c r="E264" s="85">
        <v>770</v>
      </c>
      <c r="F264" s="84" t="s">
        <v>881</v>
      </c>
    </row>
    <row r="265" spans="1:6" ht="15.75" customHeight="1">
      <c r="A265" s="85">
        <v>86402</v>
      </c>
      <c r="B265" s="72" t="s">
        <v>883</v>
      </c>
      <c r="C265" s="72" t="s">
        <v>884</v>
      </c>
      <c r="D265" s="72" t="s">
        <v>273</v>
      </c>
      <c r="E265" s="85">
        <v>860</v>
      </c>
      <c r="F265" s="84" t="s">
        <v>273</v>
      </c>
    </row>
    <row r="266" spans="1:6" ht="15.75" customHeight="1">
      <c r="A266" s="85">
        <v>86402</v>
      </c>
      <c r="B266" s="72" t="s">
        <v>883</v>
      </c>
      <c r="C266" s="72" t="s">
        <v>884</v>
      </c>
      <c r="D266" s="72" t="s">
        <v>273</v>
      </c>
      <c r="E266" s="85">
        <v>860</v>
      </c>
      <c r="F266" s="84" t="s">
        <v>273</v>
      </c>
    </row>
    <row r="267" spans="1:6" ht="15.75" customHeight="1">
      <c r="A267" s="85" t="s">
        <v>503</v>
      </c>
      <c r="B267" s="72" t="s">
        <v>883</v>
      </c>
      <c r="C267" s="72" t="s">
        <v>884</v>
      </c>
      <c r="D267" s="72" t="s">
        <v>273</v>
      </c>
      <c r="E267" s="85">
        <v>860</v>
      </c>
      <c r="F267" s="84" t="s">
        <v>273</v>
      </c>
    </row>
    <row r="268" spans="1:6" ht="15.75" customHeight="1">
      <c r="A268" s="85">
        <v>1553308</v>
      </c>
      <c r="B268" s="72" t="s">
        <v>885</v>
      </c>
      <c r="C268" s="72" t="s">
        <v>886</v>
      </c>
      <c r="D268" s="72" t="s">
        <v>276</v>
      </c>
      <c r="E268" s="85">
        <v>870</v>
      </c>
      <c r="F268" s="84" t="s">
        <v>276</v>
      </c>
    </row>
    <row r="269" spans="1:6" ht="15.75" customHeight="1">
      <c r="A269" s="85">
        <v>1521058</v>
      </c>
      <c r="B269" s="72" t="s">
        <v>887</v>
      </c>
      <c r="C269" s="72" t="s">
        <v>886</v>
      </c>
      <c r="D269" s="72" t="s">
        <v>276</v>
      </c>
      <c r="E269" s="85">
        <v>870</v>
      </c>
      <c r="F269" s="84" t="s">
        <v>276</v>
      </c>
    </row>
    <row r="270" spans="1:6" ht="15.75" customHeight="1">
      <c r="A270" s="85">
        <v>1706924</v>
      </c>
      <c r="B270" s="72" t="s">
        <v>888</v>
      </c>
      <c r="C270" s="72" t="s">
        <v>886</v>
      </c>
      <c r="D270" s="72" t="s">
        <v>276</v>
      </c>
      <c r="E270" s="85">
        <v>870</v>
      </c>
      <c r="F270" s="84" t="s">
        <v>276</v>
      </c>
    </row>
    <row r="271" spans="1:6" ht="15.75" customHeight="1">
      <c r="A271" s="85">
        <v>1608453</v>
      </c>
      <c r="B271" s="72" t="s">
        <v>889</v>
      </c>
      <c r="C271" s="72" t="s">
        <v>886</v>
      </c>
      <c r="D271" s="72" t="s">
        <v>276</v>
      </c>
      <c r="E271" s="85">
        <v>870</v>
      </c>
      <c r="F271" s="84" t="s">
        <v>276</v>
      </c>
    </row>
    <row r="272" spans="1:6" ht="15.75" customHeight="1">
      <c r="A272" s="85">
        <v>1758607</v>
      </c>
      <c r="B272" s="72" t="s">
        <v>890</v>
      </c>
      <c r="C272" s="72" t="s">
        <v>886</v>
      </c>
      <c r="D272" s="72" t="s">
        <v>276</v>
      </c>
      <c r="E272" s="85">
        <v>870</v>
      </c>
      <c r="F272" s="84" t="s">
        <v>276</v>
      </c>
    </row>
    <row r="273" spans="1:6" ht="15.75" customHeight="1">
      <c r="A273" s="85">
        <v>102079</v>
      </c>
      <c r="B273" s="72" t="s">
        <v>891</v>
      </c>
      <c r="C273" s="72" t="s">
        <v>886</v>
      </c>
      <c r="D273" s="72" t="s">
        <v>276</v>
      </c>
      <c r="E273" s="85">
        <v>870</v>
      </c>
      <c r="F273" s="84" t="s">
        <v>276</v>
      </c>
    </row>
    <row r="274" spans="1:6" ht="15.75" customHeight="1">
      <c r="A274" s="85" t="s">
        <v>506</v>
      </c>
      <c r="B274" s="72" t="s">
        <v>276</v>
      </c>
      <c r="C274" s="72" t="s">
        <v>892</v>
      </c>
      <c r="D274" s="72" t="s">
        <v>276</v>
      </c>
      <c r="E274" s="85">
        <v>870</v>
      </c>
      <c r="F274" s="84" t="s">
        <v>276</v>
      </c>
    </row>
    <row r="275" spans="1:6" ht="15.75" customHeight="1">
      <c r="A275" s="85">
        <v>85117</v>
      </c>
      <c r="B275" s="72" t="s">
        <v>893</v>
      </c>
      <c r="C275" s="72" t="s">
        <v>894</v>
      </c>
      <c r="D275" s="72" t="s">
        <v>277</v>
      </c>
      <c r="E275" s="85">
        <v>880</v>
      </c>
      <c r="F275" s="84" t="s">
        <v>277</v>
      </c>
    </row>
    <row r="276" spans="1:6" ht="15.75" customHeight="1">
      <c r="A276" s="85">
        <v>85118</v>
      </c>
      <c r="B276" s="72" t="s">
        <v>895</v>
      </c>
      <c r="C276" s="72" t="s">
        <v>894</v>
      </c>
      <c r="D276" s="72" t="s">
        <v>277</v>
      </c>
      <c r="E276" s="85">
        <v>880</v>
      </c>
      <c r="F276" s="84" t="s">
        <v>277</v>
      </c>
    </row>
    <row r="277" spans="1:6" ht="15.75" customHeight="1">
      <c r="A277" s="85">
        <v>84972</v>
      </c>
      <c r="B277" s="72" t="s">
        <v>896</v>
      </c>
      <c r="C277" s="72" t="s">
        <v>894</v>
      </c>
      <c r="D277" s="72" t="s">
        <v>277</v>
      </c>
      <c r="E277" s="85">
        <v>880</v>
      </c>
      <c r="F277" s="84" t="s">
        <v>277</v>
      </c>
    </row>
    <row r="278" spans="1:6" ht="15.75" customHeight="1">
      <c r="A278" s="85">
        <v>97434</v>
      </c>
      <c r="B278" s="72" t="s">
        <v>897</v>
      </c>
      <c r="C278" s="72" t="s">
        <v>894</v>
      </c>
      <c r="D278" s="72" t="s">
        <v>277</v>
      </c>
      <c r="E278" s="85">
        <v>880</v>
      </c>
      <c r="F278" s="84" t="s">
        <v>277</v>
      </c>
    </row>
    <row r="279" spans="1:6" ht="15.75" customHeight="1">
      <c r="A279" s="85">
        <v>85155</v>
      </c>
      <c r="B279" s="72" t="s">
        <v>898</v>
      </c>
      <c r="C279" s="72" t="s">
        <v>894</v>
      </c>
      <c r="D279" s="72" t="s">
        <v>277</v>
      </c>
      <c r="E279" s="85">
        <v>880</v>
      </c>
      <c r="F279" s="84" t="s">
        <v>277</v>
      </c>
    </row>
    <row r="280" spans="1:6" ht="15.75" customHeight="1">
      <c r="A280" s="85">
        <v>84896</v>
      </c>
      <c r="B280" s="72" t="s">
        <v>899</v>
      </c>
      <c r="C280" s="72" t="s">
        <v>894</v>
      </c>
      <c r="D280" s="72" t="s">
        <v>277</v>
      </c>
      <c r="E280" s="85">
        <v>880</v>
      </c>
      <c r="F280" s="84" t="s">
        <v>277</v>
      </c>
    </row>
    <row r="281" spans="1:6" ht="15.75" customHeight="1">
      <c r="A281" s="85">
        <v>1506429</v>
      </c>
      <c r="B281" s="72" t="s">
        <v>900</v>
      </c>
      <c r="C281" s="72" t="s">
        <v>894</v>
      </c>
      <c r="D281" s="72" t="s">
        <v>277</v>
      </c>
      <c r="E281" s="85">
        <v>880</v>
      </c>
      <c r="F281" s="84" t="s">
        <v>277</v>
      </c>
    </row>
    <row r="282" spans="1:6" ht="15.75" customHeight="1">
      <c r="A282" s="85">
        <v>99022</v>
      </c>
      <c r="B282" s="72" t="s">
        <v>901</v>
      </c>
      <c r="C282" s="72" t="s">
        <v>894</v>
      </c>
      <c r="D282" s="72" t="s">
        <v>277</v>
      </c>
      <c r="E282" s="85">
        <v>880</v>
      </c>
      <c r="F282" s="84" t="s">
        <v>277</v>
      </c>
    </row>
    <row r="283" spans="1:6" ht="15.75" customHeight="1">
      <c r="A283" s="85">
        <v>85119</v>
      </c>
      <c r="B283" s="72" t="s">
        <v>902</v>
      </c>
      <c r="C283" s="72" t="s">
        <v>894</v>
      </c>
      <c r="D283" s="72" t="s">
        <v>277</v>
      </c>
      <c r="E283" s="85">
        <v>880</v>
      </c>
      <c r="F283" s="84" t="s">
        <v>277</v>
      </c>
    </row>
    <row r="284" spans="1:6" ht="15.75" customHeight="1">
      <c r="A284" s="85">
        <v>1657005</v>
      </c>
      <c r="B284" s="72" t="s">
        <v>903</v>
      </c>
      <c r="C284" s="72" t="s">
        <v>894</v>
      </c>
      <c r="D284" s="72" t="s">
        <v>277</v>
      </c>
      <c r="E284" s="85">
        <v>880</v>
      </c>
      <c r="F284" s="84" t="s">
        <v>277</v>
      </c>
    </row>
    <row r="285" spans="1:6" ht="15.75" customHeight="1">
      <c r="A285" s="85">
        <v>98741</v>
      </c>
      <c r="B285" s="72" t="s">
        <v>904</v>
      </c>
      <c r="C285" s="72" t="s">
        <v>894</v>
      </c>
      <c r="D285" s="72" t="s">
        <v>277</v>
      </c>
      <c r="E285" s="85">
        <v>880</v>
      </c>
      <c r="F285" s="84" t="s">
        <v>277</v>
      </c>
    </row>
    <row r="286" spans="1:6" ht="15.75" customHeight="1">
      <c r="A286" s="85">
        <v>1689824</v>
      </c>
      <c r="B286" s="72" t="s">
        <v>905</v>
      </c>
      <c r="C286" s="72" t="s">
        <v>894</v>
      </c>
      <c r="D286" s="72" t="s">
        <v>277</v>
      </c>
      <c r="E286" s="85">
        <v>880</v>
      </c>
      <c r="F286" s="84" t="s">
        <v>277</v>
      </c>
    </row>
    <row r="287" spans="1:6" ht="15.75" customHeight="1">
      <c r="A287" s="85">
        <v>85124</v>
      </c>
      <c r="B287" s="72" t="s">
        <v>906</v>
      </c>
      <c r="C287" s="72" t="s">
        <v>894</v>
      </c>
      <c r="D287" s="72" t="s">
        <v>277</v>
      </c>
      <c r="E287" s="85">
        <v>880</v>
      </c>
      <c r="F287" s="84" t="s">
        <v>277</v>
      </c>
    </row>
    <row r="288" spans="1:6" ht="15.75" customHeight="1">
      <c r="A288" s="85">
        <v>8026</v>
      </c>
      <c r="B288" s="72" t="s">
        <v>907</v>
      </c>
      <c r="C288" s="72" t="s">
        <v>894</v>
      </c>
      <c r="D288" s="72" t="s">
        <v>277</v>
      </c>
      <c r="E288" s="85">
        <v>880</v>
      </c>
      <c r="F288" s="84" t="s">
        <v>277</v>
      </c>
    </row>
    <row r="289" spans="1:6" ht="15.75" customHeight="1">
      <c r="A289" s="85">
        <v>77692</v>
      </c>
      <c r="B289" s="72" t="s">
        <v>908</v>
      </c>
      <c r="C289" s="72" t="s">
        <v>894</v>
      </c>
      <c r="D289" s="72" t="s">
        <v>277</v>
      </c>
      <c r="E289" s="85">
        <v>880</v>
      </c>
      <c r="F289" s="84" t="s">
        <v>277</v>
      </c>
    </row>
    <row r="290" spans="1:6" ht="15.75" customHeight="1">
      <c r="A290" s="85">
        <v>1523377</v>
      </c>
      <c r="B290" s="72" t="s">
        <v>909</v>
      </c>
      <c r="C290" s="72" t="s">
        <v>894</v>
      </c>
      <c r="D290" s="72" t="s">
        <v>277</v>
      </c>
      <c r="E290" s="85">
        <v>880</v>
      </c>
      <c r="F290" s="84" t="s">
        <v>277</v>
      </c>
    </row>
    <row r="291" spans="1:6" ht="15.75" customHeight="1">
      <c r="A291" s="85">
        <v>85159</v>
      </c>
      <c r="B291" s="72" t="s">
        <v>910</v>
      </c>
      <c r="C291" s="72" t="s">
        <v>894</v>
      </c>
      <c r="D291" s="72" t="s">
        <v>277</v>
      </c>
      <c r="E291" s="85">
        <v>880</v>
      </c>
      <c r="F291" s="84" t="s">
        <v>277</v>
      </c>
    </row>
    <row r="292" spans="1:6" ht="15.75" customHeight="1">
      <c r="A292" s="85">
        <v>1506444</v>
      </c>
      <c r="B292" s="72" t="s">
        <v>911</v>
      </c>
      <c r="C292" s="72" t="s">
        <v>894</v>
      </c>
      <c r="D292" s="72" t="s">
        <v>277</v>
      </c>
      <c r="E292" s="85">
        <v>880</v>
      </c>
      <c r="F292" s="84" t="s">
        <v>277</v>
      </c>
    </row>
    <row r="293" spans="1:6" ht="15.75" customHeight="1">
      <c r="A293" s="85">
        <v>1736879</v>
      </c>
      <c r="B293" s="72" t="s">
        <v>912</v>
      </c>
      <c r="C293" s="72" t="s">
        <v>894</v>
      </c>
      <c r="D293" s="72" t="s">
        <v>277</v>
      </c>
      <c r="E293" s="85">
        <v>880</v>
      </c>
      <c r="F293" s="84" t="s">
        <v>277</v>
      </c>
    </row>
    <row r="294" spans="1:6" ht="15.75" customHeight="1">
      <c r="A294" s="85">
        <v>1700558</v>
      </c>
      <c r="B294" s="72" t="s">
        <v>913</v>
      </c>
      <c r="C294" s="72" t="s">
        <v>894</v>
      </c>
      <c r="D294" s="72" t="s">
        <v>277</v>
      </c>
      <c r="E294" s="85">
        <v>880</v>
      </c>
      <c r="F294" s="84" t="s">
        <v>277</v>
      </c>
    </row>
    <row r="295" spans="1:6" ht="15.75" customHeight="1">
      <c r="A295" s="85">
        <v>84967</v>
      </c>
      <c r="B295" s="72" t="s">
        <v>914</v>
      </c>
      <c r="C295" s="72" t="s">
        <v>894</v>
      </c>
      <c r="D295" s="72" t="s">
        <v>277</v>
      </c>
      <c r="E295" s="85">
        <v>880</v>
      </c>
      <c r="F295" s="84" t="s">
        <v>277</v>
      </c>
    </row>
    <row r="296" spans="1:6" ht="15.75" customHeight="1">
      <c r="A296" s="85">
        <v>85164</v>
      </c>
      <c r="B296" s="72" t="s">
        <v>915</v>
      </c>
      <c r="C296" s="72" t="s">
        <v>894</v>
      </c>
      <c r="D296" s="72" t="s">
        <v>277</v>
      </c>
      <c r="E296" s="85">
        <v>880</v>
      </c>
      <c r="F296" s="84" t="s">
        <v>277</v>
      </c>
    </row>
    <row r="297" spans="1:6" ht="15.75" customHeight="1">
      <c r="A297" s="85">
        <v>85097</v>
      </c>
      <c r="B297" s="72" t="s">
        <v>916</v>
      </c>
      <c r="C297" s="72" t="s">
        <v>894</v>
      </c>
      <c r="D297" s="72" t="s">
        <v>277</v>
      </c>
      <c r="E297" s="85">
        <v>880</v>
      </c>
      <c r="F297" s="84" t="s">
        <v>277</v>
      </c>
    </row>
    <row r="298" spans="1:6" ht="15.75" customHeight="1">
      <c r="A298" s="85">
        <v>85100</v>
      </c>
      <c r="B298" s="72" t="s">
        <v>917</v>
      </c>
      <c r="C298" s="72" t="s">
        <v>894</v>
      </c>
      <c r="D298" s="72" t="s">
        <v>277</v>
      </c>
      <c r="E298" s="85">
        <v>880</v>
      </c>
      <c r="F298" s="84" t="s">
        <v>277</v>
      </c>
    </row>
    <row r="299" spans="1:6" ht="15.75" customHeight="1">
      <c r="A299" s="85">
        <v>85081</v>
      </c>
      <c r="B299" s="72" t="s">
        <v>918</v>
      </c>
      <c r="C299" s="72" t="s">
        <v>894</v>
      </c>
      <c r="D299" s="72" t="s">
        <v>277</v>
      </c>
      <c r="E299" s="85">
        <v>880</v>
      </c>
      <c r="F299" s="84" t="s">
        <v>277</v>
      </c>
    </row>
    <row r="300" spans="1:6" ht="15.75" customHeight="1">
      <c r="A300" s="85">
        <v>85113</v>
      </c>
      <c r="B300" s="72" t="s">
        <v>919</v>
      </c>
      <c r="C300" s="72" t="s">
        <v>894</v>
      </c>
      <c r="D300" s="72" t="s">
        <v>277</v>
      </c>
      <c r="E300" s="85">
        <v>880</v>
      </c>
      <c r="F300" s="84" t="s">
        <v>277</v>
      </c>
    </row>
    <row r="301" spans="1:6" ht="15.75" customHeight="1">
      <c r="A301" s="85">
        <v>85096</v>
      </c>
      <c r="B301" s="72" t="s">
        <v>920</v>
      </c>
      <c r="C301" s="72" t="s">
        <v>894</v>
      </c>
      <c r="D301" s="72" t="s">
        <v>277</v>
      </c>
      <c r="E301" s="85">
        <v>880</v>
      </c>
      <c r="F301" s="84" t="s">
        <v>277</v>
      </c>
    </row>
    <row r="302" spans="1:6" ht="15.75" customHeight="1">
      <c r="A302" s="85">
        <v>1657003</v>
      </c>
      <c r="B302" s="72" t="s">
        <v>921</v>
      </c>
      <c r="C302" s="72" t="s">
        <v>894</v>
      </c>
      <c r="D302" s="72" t="s">
        <v>277</v>
      </c>
      <c r="E302" s="85">
        <v>880</v>
      </c>
      <c r="F302" s="84" t="s">
        <v>277</v>
      </c>
    </row>
    <row r="303" spans="1:6" ht="15.75" customHeight="1">
      <c r="A303" s="85">
        <v>85083</v>
      </c>
      <c r="B303" s="72" t="s">
        <v>922</v>
      </c>
      <c r="C303" s="72" t="s">
        <v>894</v>
      </c>
      <c r="D303" s="72" t="s">
        <v>277</v>
      </c>
      <c r="E303" s="85">
        <v>880</v>
      </c>
      <c r="F303" s="84" t="s">
        <v>277</v>
      </c>
    </row>
    <row r="304" spans="1:6" ht="15.75" customHeight="1">
      <c r="A304" s="85">
        <v>85105</v>
      </c>
      <c r="B304" s="72" t="s">
        <v>923</v>
      </c>
      <c r="C304" s="72" t="s">
        <v>894</v>
      </c>
      <c r="D304" s="72" t="s">
        <v>277</v>
      </c>
      <c r="E304" s="85">
        <v>880</v>
      </c>
      <c r="F304" s="84" t="s">
        <v>277</v>
      </c>
    </row>
    <row r="305" spans="1:6" ht="15.75" customHeight="1">
      <c r="A305" s="85">
        <v>1672913</v>
      </c>
      <c r="B305" s="72" t="s">
        <v>924</v>
      </c>
      <c r="C305" s="72" t="s">
        <v>894</v>
      </c>
      <c r="D305" s="72" t="s">
        <v>277</v>
      </c>
      <c r="E305" s="85">
        <v>880</v>
      </c>
      <c r="F305" s="84" t="s">
        <v>277</v>
      </c>
    </row>
    <row r="306" spans="1:6" ht="15.75" customHeight="1">
      <c r="A306" s="85">
        <v>85099</v>
      </c>
      <c r="B306" s="72" t="s">
        <v>925</v>
      </c>
      <c r="C306" s="72" t="s">
        <v>894</v>
      </c>
      <c r="D306" s="72" t="s">
        <v>277</v>
      </c>
      <c r="E306" s="85">
        <v>880</v>
      </c>
      <c r="F306" s="84" t="s">
        <v>277</v>
      </c>
    </row>
    <row r="307" spans="1:6" ht="15.75" customHeight="1">
      <c r="A307" s="85">
        <v>85101</v>
      </c>
      <c r="B307" s="72" t="s">
        <v>926</v>
      </c>
      <c r="C307" s="72" t="s">
        <v>894</v>
      </c>
      <c r="D307" s="72" t="s">
        <v>277</v>
      </c>
      <c r="E307" s="85">
        <v>880</v>
      </c>
      <c r="F307" s="84" t="s">
        <v>277</v>
      </c>
    </row>
    <row r="308" spans="1:6" ht="15.75" customHeight="1">
      <c r="A308" s="85">
        <v>1506442</v>
      </c>
      <c r="B308" s="72" t="s">
        <v>927</v>
      </c>
      <c r="C308" s="72" t="s">
        <v>894</v>
      </c>
      <c r="D308" s="72" t="s">
        <v>277</v>
      </c>
      <c r="E308" s="85">
        <v>880</v>
      </c>
      <c r="F308" s="84" t="s">
        <v>277</v>
      </c>
    </row>
    <row r="309" spans="1:6" ht="15.75" customHeight="1">
      <c r="A309" s="85">
        <v>1608834</v>
      </c>
      <c r="B309" s="72" t="s">
        <v>928</v>
      </c>
      <c r="C309" s="72" t="s">
        <v>894</v>
      </c>
      <c r="D309" s="72" t="s">
        <v>277</v>
      </c>
      <c r="E309" s="85">
        <v>880</v>
      </c>
      <c r="F309" s="84" t="s">
        <v>277</v>
      </c>
    </row>
    <row r="310" spans="1:6" ht="15.75" customHeight="1">
      <c r="A310" s="85">
        <v>1546587</v>
      </c>
      <c r="B310" s="72" t="s">
        <v>929</v>
      </c>
      <c r="C310" s="72" t="s">
        <v>894</v>
      </c>
      <c r="D310" s="72" t="s">
        <v>277</v>
      </c>
      <c r="E310" s="85">
        <v>880</v>
      </c>
      <c r="F310" s="84" t="s">
        <v>277</v>
      </c>
    </row>
    <row r="311" spans="1:6" ht="15.75" customHeight="1">
      <c r="A311" s="85">
        <v>85115</v>
      </c>
      <c r="B311" s="72" t="s">
        <v>930</v>
      </c>
      <c r="C311" s="72" t="s">
        <v>894</v>
      </c>
      <c r="D311" s="72" t="s">
        <v>277</v>
      </c>
      <c r="E311" s="85">
        <v>880</v>
      </c>
      <c r="F311" s="84" t="s">
        <v>277</v>
      </c>
    </row>
    <row r="312" spans="1:6" ht="15.75" customHeight="1">
      <c r="A312" s="85">
        <v>84970</v>
      </c>
      <c r="B312" s="72" t="s">
        <v>931</v>
      </c>
      <c r="C312" s="72" t="s">
        <v>894</v>
      </c>
      <c r="D312" s="72" t="s">
        <v>277</v>
      </c>
      <c r="E312" s="85">
        <v>880</v>
      </c>
      <c r="F312" s="84" t="s">
        <v>277</v>
      </c>
    </row>
    <row r="313" spans="1:6" ht="15.75" customHeight="1">
      <c r="A313" s="85">
        <v>84969</v>
      </c>
      <c r="B313" s="72" t="s">
        <v>932</v>
      </c>
      <c r="C313" s="72" t="s">
        <v>894</v>
      </c>
      <c r="D313" s="72" t="s">
        <v>277</v>
      </c>
      <c r="E313" s="85">
        <v>880</v>
      </c>
      <c r="F313" s="84" t="s">
        <v>277</v>
      </c>
    </row>
    <row r="314" spans="1:6" ht="15.75" customHeight="1">
      <c r="A314" s="85">
        <v>84968</v>
      </c>
      <c r="B314" s="72" t="s">
        <v>933</v>
      </c>
      <c r="C314" s="72" t="s">
        <v>894</v>
      </c>
      <c r="D314" s="72" t="s">
        <v>277</v>
      </c>
      <c r="E314" s="85">
        <v>880</v>
      </c>
      <c r="F314" s="84" t="s">
        <v>277</v>
      </c>
    </row>
    <row r="315" spans="1:6" ht="15.75" customHeight="1">
      <c r="A315" s="85">
        <v>97712</v>
      </c>
      <c r="B315" s="72" t="s">
        <v>934</v>
      </c>
      <c r="C315" s="72" t="s">
        <v>894</v>
      </c>
      <c r="D315" s="72" t="s">
        <v>277</v>
      </c>
      <c r="E315" s="85">
        <v>880</v>
      </c>
      <c r="F315" s="84" t="s">
        <v>277</v>
      </c>
    </row>
    <row r="316" spans="1:6" ht="15.75" customHeight="1">
      <c r="A316" s="85">
        <v>85156</v>
      </c>
      <c r="B316" s="72" t="s">
        <v>935</v>
      </c>
      <c r="C316" s="72" t="s">
        <v>894</v>
      </c>
      <c r="D316" s="72" t="s">
        <v>277</v>
      </c>
      <c r="E316" s="85">
        <v>880</v>
      </c>
      <c r="F316" s="84" t="s">
        <v>277</v>
      </c>
    </row>
    <row r="317" spans="1:6" ht="15.75" customHeight="1">
      <c r="A317" s="85">
        <v>1641842</v>
      </c>
      <c r="B317" s="72" t="s">
        <v>936</v>
      </c>
      <c r="C317" s="72" t="s">
        <v>894</v>
      </c>
      <c r="D317" s="72" t="s">
        <v>277</v>
      </c>
      <c r="E317" s="85">
        <v>880</v>
      </c>
      <c r="F317" s="84" t="s">
        <v>277</v>
      </c>
    </row>
    <row r="318" spans="1:6" ht="15.75" customHeight="1">
      <c r="A318" s="85">
        <v>1657010</v>
      </c>
      <c r="B318" s="72" t="s">
        <v>937</v>
      </c>
      <c r="C318" s="72" t="s">
        <v>894</v>
      </c>
      <c r="D318" s="72" t="s">
        <v>277</v>
      </c>
      <c r="E318" s="85">
        <v>880</v>
      </c>
      <c r="F318" s="84" t="s">
        <v>277</v>
      </c>
    </row>
    <row r="319" spans="1:6" ht="15.75" customHeight="1">
      <c r="A319" s="85">
        <v>84898</v>
      </c>
      <c r="B319" s="72" t="s">
        <v>938</v>
      </c>
      <c r="C319" s="72" t="s">
        <v>894</v>
      </c>
      <c r="D319" s="72" t="s">
        <v>277</v>
      </c>
      <c r="E319" s="85">
        <v>880</v>
      </c>
      <c r="F319" s="84" t="s">
        <v>277</v>
      </c>
    </row>
    <row r="320" spans="1:6" ht="15.75" customHeight="1">
      <c r="A320" s="85">
        <v>1515621</v>
      </c>
      <c r="B320" s="72" t="s">
        <v>939</v>
      </c>
      <c r="C320" s="72" t="s">
        <v>894</v>
      </c>
      <c r="D320" s="72" t="s">
        <v>277</v>
      </c>
      <c r="E320" s="85">
        <v>880</v>
      </c>
      <c r="F320" s="84" t="s">
        <v>277</v>
      </c>
    </row>
    <row r="321" spans="1:6" ht="15.75" customHeight="1">
      <c r="A321" s="85">
        <v>30122</v>
      </c>
      <c r="B321" s="72" t="s">
        <v>940</v>
      </c>
      <c r="C321" s="72" t="s">
        <v>894</v>
      </c>
      <c r="D321" s="72" t="s">
        <v>277</v>
      </c>
      <c r="E321" s="85">
        <v>880</v>
      </c>
      <c r="F321" s="84" t="s">
        <v>277</v>
      </c>
    </row>
    <row r="322" spans="1:6" ht="15.75" customHeight="1">
      <c r="A322" s="85">
        <v>85082</v>
      </c>
      <c r="B322" s="72" t="s">
        <v>941</v>
      </c>
      <c r="C322" s="72" t="s">
        <v>894</v>
      </c>
      <c r="D322" s="72" t="s">
        <v>277</v>
      </c>
      <c r="E322" s="85">
        <v>880</v>
      </c>
      <c r="F322" s="84" t="s">
        <v>277</v>
      </c>
    </row>
    <row r="323" spans="1:6" ht="15.75" customHeight="1">
      <c r="A323" s="85">
        <v>85049</v>
      </c>
      <c r="B323" s="72" t="s">
        <v>942</v>
      </c>
      <c r="C323" s="72" t="s">
        <v>894</v>
      </c>
      <c r="D323" s="72" t="s">
        <v>277</v>
      </c>
      <c r="E323" s="85">
        <v>880</v>
      </c>
      <c r="F323" s="84" t="s">
        <v>277</v>
      </c>
    </row>
    <row r="324" spans="1:6" ht="15.75" customHeight="1">
      <c r="A324" s="85">
        <v>85146</v>
      </c>
      <c r="B324" s="72" t="s">
        <v>943</v>
      </c>
      <c r="C324" s="72" t="s">
        <v>894</v>
      </c>
      <c r="D324" s="72" t="s">
        <v>277</v>
      </c>
      <c r="E324" s="85">
        <v>880</v>
      </c>
      <c r="F324" s="84" t="s">
        <v>277</v>
      </c>
    </row>
    <row r="325" spans="1:6" ht="15.75" customHeight="1">
      <c r="A325" s="85">
        <v>85146</v>
      </c>
      <c r="B325" s="72" t="s">
        <v>943</v>
      </c>
      <c r="C325" s="72" t="s">
        <v>894</v>
      </c>
      <c r="D325" s="72" t="s">
        <v>277</v>
      </c>
      <c r="E325" s="85">
        <v>880</v>
      </c>
      <c r="F325" s="84" t="s">
        <v>277</v>
      </c>
    </row>
    <row r="326" spans="1:6" ht="15.75" customHeight="1">
      <c r="A326" s="85">
        <v>9650</v>
      </c>
      <c r="B326" s="72" t="s">
        <v>944</v>
      </c>
      <c r="C326" s="72" t="s">
        <v>894</v>
      </c>
      <c r="D326" s="72" t="s">
        <v>277</v>
      </c>
      <c r="E326" s="85">
        <v>880</v>
      </c>
      <c r="F326" s="84" t="s">
        <v>277</v>
      </c>
    </row>
    <row r="327" spans="1:6" ht="15.75" customHeight="1">
      <c r="A327" s="85">
        <v>85123</v>
      </c>
      <c r="B327" s="72" t="s">
        <v>945</v>
      </c>
      <c r="C327" s="72" t="s">
        <v>894</v>
      </c>
      <c r="D327" s="72" t="s">
        <v>277</v>
      </c>
      <c r="E327" s="85">
        <v>880</v>
      </c>
      <c r="F327" s="84" t="s">
        <v>277</v>
      </c>
    </row>
    <row r="328" spans="1:6" ht="15.75" customHeight="1">
      <c r="A328" s="85">
        <v>1554109</v>
      </c>
      <c r="B328" s="72" t="s">
        <v>946</v>
      </c>
      <c r="C328" s="72" t="s">
        <v>894</v>
      </c>
      <c r="D328" s="72" t="s">
        <v>277</v>
      </c>
      <c r="E328" s="85">
        <v>880</v>
      </c>
      <c r="F328" s="84" t="s">
        <v>277</v>
      </c>
    </row>
    <row r="329" spans="1:6" ht="15.75" customHeight="1">
      <c r="A329" s="85">
        <v>1554053</v>
      </c>
      <c r="B329" s="72" t="s">
        <v>947</v>
      </c>
      <c r="C329" s="72" t="s">
        <v>894</v>
      </c>
      <c r="D329" s="72" t="s">
        <v>277</v>
      </c>
      <c r="E329" s="85">
        <v>880</v>
      </c>
      <c r="F329" s="84" t="s">
        <v>277</v>
      </c>
    </row>
    <row r="330" spans="1:6" ht="15.75" customHeight="1">
      <c r="A330" s="85">
        <v>85103</v>
      </c>
      <c r="B330" s="72" t="s">
        <v>948</v>
      </c>
      <c r="C330" s="72" t="s">
        <v>894</v>
      </c>
      <c r="D330" s="72" t="s">
        <v>277</v>
      </c>
      <c r="E330" s="85">
        <v>880</v>
      </c>
      <c r="F330" s="84" t="s">
        <v>277</v>
      </c>
    </row>
    <row r="331" spans="1:6" ht="15.75" customHeight="1">
      <c r="A331" s="85">
        <v>1585303</v>
      </c>
      <c r="B331" s="72" t="s">
        <v>949</v>
      </c>
      <c r="C331" s="72" t="s">
        <v>894</v>
      </c>
      <c r="D331" s="72" t="s">
        <v>277</v>
      </c>
      <c r="E331" s="85">
        <v>880</v>
      </c>
      <c r="F331" s="84" t="s">
        <v>277</v>
      </c>
    </row>
    <row r="332" spans="1:6" ht="15.75" customHeight="1">
      <c r="A332" s="85">
        <v>98045</v>
      </c>
      <c r="B332" s="72" t="s">
        <v>950</v>
      </c>
      <c r="C332" s="72" t="s">
        <v>894</v>
      </c>
      <c r="D332" s="72" t="s">
        <v>277</v>
      </c>
      <c r="E332" s="85">
        <v>880</v>
      </c>
      <c r="F332" s="84" t="s">
        <v>277</v>
      </c>
    </row>
    <row r="333" spans="1:6" ht="15.75" customHeight="1">
      <c r="A333" s="85">
        <v>85143</v>
      </c>
      <c r="B333" s="72" t="s">
        <v>951</v>
      </c>
      <c r="C333" s="72" t="s">
        <v>894</v>
      </c>
      <c r="D333" s="72" t="s">
        <v>277</v>
      </c>
      <c r="E333" s="85">
        <v>880</v>
      </c>
      <c r="F333" s="84" t="s">
        <v>277</v>
      </c>
    </row>
    <row r="334" spans="1:6" ht="15.75" customHeight="1">
      <c r="A334" s="85">
        <v>104653</v>
      </c>
      <c r="B334" s="72" t="s">
        <v>952</v>
      </c>
      <c r="C334" s="72" t="s">
        <v>894</v>
      </c>
      <c r="D334" s="72" t="s">
        <v>277</v>
      </c>
      <c r="E334" s="85">
        <v>880</v>
      </c>
      <c r="F334" s="84" t="s">
        <v>277</v>
      </c>
    </row>
    <row r="335" spans="1:6" ht="15.75" customHeight="1">
      <c r="A335" s="85">
        <v>1545108</v>
      </c>
      <c r="B335" s="72" t="s">
        <v>953</v>
      </c>
      <c r="C335" s="72" t="s">
        <v>894</v>
      </c>
      <c r="D335" s="72" t="s">
        <v>277</v>
      </c>
      <c r="E335" s="85">
        <v>880</v>
      </c>
      <c r="F335" s="84" t="s">
        <v>277</v>
      </c>
    </row>
    <row r="336" spans="1:6" ht="15.75" customHeight="1">
      <c r="A336" s="85">
        <v>14807</v>
      </c>
      <c r="B336" s="72" t="s">
        <v>954</v>
      </c>
      <c r="C336" s="72" t="s">
        <v>894</v>
      </c>
      <c r="D336" s="72" t="s">
        <v>277</v>
      </c>
      <c r="E336" s="85">
        <v>880</v>
      </c>
      <c r="F336" s="84" t="s">
        <v>277</v>
      </c>
    </row>
    <row r="337" spans="1:6" ht="15.75" customHeight="1">
      <c r="A337" s="85">
        <v>1672870</v>
      </c>
      <c r="B337" s="72" t="s">
        <v>955</v>
      </c>
      <c r="C337" s="72" t="s">
        <v>894</v>
      </c>
      <c r="D337" s="72" t="s">
        <v>277</v>
      </c>
      <c r="E337" s="85">
        <v>880</v>
      </c>
      <c r="F337" s="84" t="s">
        <v>277</v>
      </c>
    </row>
    <row r="338" spans="1:6" ht="15.75" customHeight="1">
      <c r="A338" s="85">
        <v>85114</v>
      </c>
      <c r="B338" s="72" t="s">
        <v>956</v>
      </c>
      <c r="C338" s="72" t="s">
        <v>894</v>
      </c>
      <c r="D338" s="72" t="s">
        <v>277</v>
      </c>
      <c r="E338" s="85">
        <v>880</v>
      </c>
      <c r="F338" s="84" t="s">
        <v>277</v>
      </c>
    </row>
    <row r="339" spans="1:6" ht="15.75" customHeight="1">
      <c r="A339" s="85">
        <v>85157</v>
      </c>
      <c r="B339" s="72" t="s">
        <v>957</v>
      </c>
      <c r="C339" s="72" t="s">
        <v>894</v>
      </c>
      <c r="D339" s="72" t="s">
        <v>277</v>
      </c>
      <c r="E339" s="85">
        <v>880</v>
      </c>
      <c r="F339" s="84" t="s">
        <v>277</v>
      </c>
    </row>
    <row r="340" spans="1:6" ht="15.75" customHeight="1">
      <c r="A340" s="85">
        <v>85110</v>
      </c>
      <c r="B340" s="72" t="s">
        <v>958</v>
      </c>
      <c r="C340" s="72" t="s">
        <v>894</v>
      </c>
      <c r="D340" s="72" t="s">
        <v>277</v>
      </c>
      <c r="E340" s="85">
        <v>880</v>
      </c>
      <c r="F340" s="84" t="s">
        <v>277</v>
      </c>
    </row>
    <row r="341" spans="1:6" ht="15.75" customHeight="1">
      <c r="A341" s="85">
        <v>1721699</v>
      </c>
      <c r="B341" s="72" t="s">
        <v>959</v>
      </c>
      <c r="C341" s="72" t="s">
        <v>894</v>
      </c>
      <c r="D341" s="72" t="s">
        <v>277</v>
      </c>
      <c r="E341" s="85">
        <v>880</v>
      </c>
      <c r="F341" s="84" t="s">
        <v>277</v>
      </c>
    </row>
    <row r="342" spans="1:6" ht="15.75" customHeight="1">
      <c r="A342" s="85">
        <v>1637549</v>
      </c>
      <c r="B342" s="72" t="s">
        <v>960</v>
      </c>
      <c r="C342" s="72" t="s">
        <v>894</v>
      </c>
      <c r="D342" s="72" t="s">
        <v>277</v>
      </c>
      <c r="E342" s="85">
        <v>880</v>
      </c>
      <c r="F342" s="84" t="s">
        <v>277</v>
      </c>
    </row>
    <row r="343" spans="1:6" ht="15.75" customHeight="1">
      <c r="A343" s="85">
        <v>1671637</v>
      </c>
      <c r="B343" s="72" t="s">
        <v>961</v>
      </c>
      <c r="C343" s="72" t="s">
        <v>894</v>
      </c>
      <c r="D343" s="72" t="s">
        <v>277</v>
      </c>
      <c r="E343" s="85">
        <v>880</v>
      </c>
      <c r="F343" s="84" t="s">
        <v>277</v>
      </c>
    </row>
    <row r="344" spans="1:6" ht="15.75" customHeight="1">
      <c r="A344" s="85">
        <v>1658145</v>
      </c>
      <c r="B344" s="72" t="s">
        <v>962</v>
      </c>
      <c r="C344" s="72" t="s">
        <v>894</v>
      </c>
      <c r="D344" s="72" t="s">
        <v>277</v>
      </c>
      <c r="E344" s="85">
        <v>880</v>
      </c>
      <c r="F344" s="84" t="s">
        <v>277</v>
      </c>
    </row>
    <row r="345" spans="1:6" ht="15.75" customHeight="1">
      <c r="A345" s="85">
        <v>84893</v>
      </c>
      <c r="B345" s="72" t="s">
        <v>963</v>
      </c>
      <c r="C345" s="72" t="s">
        <v>894</v>
      </c>
      <c r="D345" s="72" t="s">
        <v>277</v>
      </c>
      <c r="E345" s="85">
        <v>880</v>
      </c>
      <c r="F345" s="84" t="s">
        <v>277</v>
      </c>
    </row>
    <row r="346" spans="1:6" ht="15.75" customHeight="1">
      <c r="A346" s="85">
        <v>84897</v>
      </c>
      <c r="B346" s="72" t="s">
        <v>964</v>
      </c>
      <c r="C346" s="72" t="s">
        <v>894</v>
      </c>
      <c r="D346" s="72" t="s">
        <v>277</v>
      </c>
      <c r="E346" s="85">
        <v>880</v>
      </c>
      <c r="F346" s="84" t="s">
        <v>277</v>
      </c>
    </row>
    <row r="347" spans="1:6" ht="15.75" customHeight="1">
      <c r="A347" s="85">
        <v>85161</v>
      </c>
      <c r="B347" s="72" t="s">
        <v>965</v>
      </c>
      <c r="C347" s="72" t="s">
        <v>894</v>
      </c>
      <c r="D347" s="72" t="s">
        <v>277</v>
      </c>
      <c r="E347" s="85">
        <v>880</v>
      </c>
      <c r="F347" s="84" t="s">
        <v>277</v>
      </c>
    </row>
    <row r="348" spans="1:6" ht="15.75" customHeight="1">
      <c r="A348" s="85">
        <v>1672908</v>
      </c>
      <c r="B348" s="72" t="s">
        <v>966</v>
      </c>
      <c r="C348" s="72" t="s">
        <v>894</v>
      </c>
      <c r="D348" s="72" t="s">
        <v>277</v>
      </c>
      <c r="E348" s="85">
        <v>880</v>
      </c>
      <c r="F348" s="84" t="s">
        <v>277</v>
      </c>
    </row>
    <row r="349" spans="1:6" ht="15.75" customHeight="1">
      <c r="A349" s="85">
        <v>1552799</v>
      </c>
      <c r="B349" s="72" t="s">
        <v>967</v>
      </c>
      <c r="C349" s="72" t="s">
        <v>894</v>
      </c>
      <c r="D349" s="72" t="s">
        <v>277</v>
      </c>
      <c r="E349" s="85">
        <v>880</v>
      </c>
      <c r="F349" s="84" t="s">
        <v>277</v>
      </c>
    </row>
    <row r="350" spans="1:6" ht="15.75" customHeight="1">
      <c r="A350" s="85">
        <v>8025</v>
      </c>
      <c r="B350" s="72" t="s">
        <v>968</v>
      </c>
      <c r="C350" s="72" t="s">
        <v>894</v>
      </c>
      <c r="D350" s="72" t="s">
        <v>277</v>
      </c>
      <c r="E350" s="85">
        <v>880</v>
      </c>
      <c r="F350" s="84" t="s">
        <v>277</v>
      </c>
    </row>
    <row r="351" spans="1:6" ht="15.75" customHeight="1">
      <c r="A351" s="85">
        <v>104654</v>
      </c>
      <c r="B351" s="72" t="s">
        <v>969</v>
      </c>
      <c r="C351" s="72" t="s">
        <v>894</v>
      </c>
      <c r="D351" s="72" t="s">
        <v>277</v>
      </c>
      <c r="E351" s="85">
        <v>880</v>
      </c>
      <c r="F351" s="84" t="s">
        <v>277</v>
      </c>
    </row>
    <row r="352" spans="1:6" ht="15.75" customHeight="1">
      <c r="A352" s="85">
        <v>91383</v>
      </c>
      <c r="B352" s="72" t="s">
        <v>970</v>
      </c>
      <c r="C352" s="72" t="s">
        <v>894</v>
      </c>
      <c r="D352" s="72" t="s">
        <v>277</v>
      </c>
      <c r="E352" s="85">
        <v>880</v>
      </c>
      <c r="F352" s="84" t="s">
        <v>277</v>
      </c>
    </row>
    <row r="353" spans="1:6" ht="15.75" customHeight="1">
      <c r="A353" s="85">
        <v>1506430</v>
      </c>
      <c r="B353" s="72" t="s">
        <v>971</v>
      </c>
      <c r="C353" s="72" t="s">
        <v>894</v>
      </c>
      <c r="D353" s="72" t="s">
        <v>277</v>
      </c>
      <c r="E353" s="85">
        <v>880</v>
      </c>
      <c r="F353" s="84" t="s">
        <v>277</v>
      </c>
    </row>
    <row r="354" spans="1:6" ht="15.75" customHeight="1">
      <c r="A354" s="72">
        <v>85127</v>
      </c>
      <c r="B354" s="72" t="s">
        <v>972</v>
      </c>
      <c r="C354" s="72" t="s">
        <v>894</v>
      </c>
      <c r="D354" s="72" t="s">
        <v>277</v>
      </c>
      <c r="E354" s="85">
        <v>880</v>
      </c>
      <c r="F354" s="84" t="s">
        <v>277</v>
      </c>
    </row>
    <row r="355" spans="1:6" ht="15.75" customHeight="1">
      <c r="A355" s="85">
        <v>84974</v>
      </c>
      <c r="B355" s="72" t="s">
        <v>973</v>
      </c>
      <c r="C355" s="72" t="s">
        <v>894</v>
      </c>
      <c r="D355" s="72" t="s">
        <v>277</v>
      </c>
      <c r="E355" s="85">
        <v>880</v>
      </c>
      <c r="F355" s="84" t="s">
        <v>277</v>
      </c>
    </row>
    <row r="356" spans="1:6" ht="15.75" customHeight="1">
      <c r="A356" s="72">
        <v>1554412</v>
      </c>
      <c r="B356" s="72" t="s">
        <v>974</v>
      </c>
      <c r="C356" s="72" t="s">
        <v>894</v>
      </c>
      <c r="D356" s="72" t="s">
        <v>277</v>
      </c>
      <c r="E356" s="85">
        <v>880</v>
      </c>
      <c r="F356" s="84" t="s">
        <v>277</v>
      </c>
    </row>
    <row r="357" spans="1:6" ht="15.75" customHeight="1">
      <c r="A357" s="85">
        <v>85125</v>
      </c>
      <c r="B357" s="72" t="s">
        <v>975</v>
      </c>
      <c r="C357" s="72" t="s">
        <v>894</v>
      </c>
      <c r="D357" s="72" t="s">
        <v>277</v>
      </c>
      <c r="E357" s="85">
        <v>880</v>
      </c>
      <c r="F357" s="84" t="s">
        <v>277</v>
      </c>
    </row>
    <row r="358" spans="1:6" ht="15.75" customHeight="1">
      <c r="A358" s="72">
        <v>1641846</v>
      </c>
      <c r="B358" s="72" t="s">
        <v>976</v>
      </c>
      <c r="C358" s="72" t="s">
        <v>894</v>
      </c>
      <c r="D358" s="72" t="s">
        <v>277</v>
      </c>
      <c r="E358" s="85">
        <v>880</v>
      </c>
      <c r="F358" s="84" t="s">
        <v>277</v>
      </c>
    </row>
    <row r="359" spans="1:6" ht="15.75" customHeight="1">
      <c r="A359" s="85">
        <v>84892</v>
      </c>
      <c r="B359" s="72" t="s">
        <v>977</v>
      </c>
      <c r="C359" s="72" t="s">
        <v>894</v>
      </c>
      <c r="D359" s="72" t="s">
        <v>277</v>
      </c>
      <c r="E359" s="85">
        <v>880</v>
      </c>
      <c r="F359" s="84" t="s">
        <v>277</v>
      </c>
    </row>
    <row r="360" spans="1:6" ht="15.75" customHeight="1">
      <c r="A360" s="85">
        <v>84895</v>
      </c>
      <c r="B360" s="72" t="s">
        <v>978</v>
      </c>
      <c r="C360" s="72" t="s">
        <v>894</v>
      </c>
      <c r="D360" s="72" t="s">
        <v>277</v>
      </c>
      <c r="E360" s="85">
        <v>880</v>
      </c>
      <c r="F360" s="84" t="s">
        <v>277</v>
      </c>
    </row>
    <row r="361" spans="1:6" ht="15.75" customHeight="1">
      <c r="A361" s="85">
        <v>84895</v>
      </c>
      <c r="B361" s="72" t="s">
        <v>978</v>
      </c>
      <c r="C361" s="72" t="s">
        <v>894</v>
      </c>
      <c r="D361" s="72" t="s">
        <v>277</v>
      </c>
      <c r="E361" s="85">
        <v>880</v>
      </c>
      <c r="F361" s="84" t="s">
        <v>277</v>
      </c>
    </row>
    <row r="362" spans="1:6" ht="15.75" customHeight="1">
      <c r="A362" s="85">
        <v>1719842</v>
      </c>
      <c r="B362" s="72" t="s">
        <v>979</v>
      </c>
      <c r="C362" s="72" t="s">
        <v>894</v>
      </c>
      <c r="D362" s="72" t="s">
        <v>277</v>
      </c>
      <c r="E362" s="85">
        <v>880</v>
      </c>
      <c r="F362" s="84" t="s">
        <v>277</v>
      </c>
    </row>
    <row r="363" spans="1:6" ht="15.75" customHeight="1">
      <c r="A363" s="85">
        <v>85098</v>
      </c>
      <c r="B363" s="72" t="s">
        <v>980</v>
      </c>
      <c r="C363" s="72" t="s">
        <v>894</v>
      </c>
      <c r="D363" s="72" t="s">
        <v>277</v>
      </c>
      <c r="E363" s="85">
        <v>880</v>
      </c>
      <c r="F363" s="84" t="s">
        <v>277</v>
      </c>
    </row>
    <row r="364" spans="1:6" ht="15.75" customHeight="1">
      <c r="A364" s="85">
        <v>85160</v>
      </c>
      <c r="B364" s="72" t="s">
        <v>981</v>
      </c>
      <c r="C364" s="72" t="s">
        <v>894</v>
      </c>
      <c r="D364" s="72" t="s">
        <v>277</v>
      </c>
      <c r="E364" s="85">
        <v>880</v>
      </c>
      <c r="F364" s="84" t="s">
        <v>277</v>
      </c>
    </row>
    <row r="365" spans="1:6" ht="15.75" customHeight="1">
      <c r="A365" s="85" t="s">
        <v>507</v>
      </c>
      <c r="B365" s="72" t="s">
        <v>277</v>
      </c>
      <c r="C365" s="72" t="s">
        <v>894</v>
      </c>
      <c r="D365" s="72" t="s">
        <v>277</v>
      </c>
      <c r="E365" s="85">
        <v>880</v>
      </c>
      <c r="F365" s="84" t="s">
        <v>277</v>
      </c>
    </row>
    <row r="366" spans="1:6" ht="15.75" customHeight="1">
      <c r="A366" s="85">
        <v>92385</v>
      </c>
      <c r="B366" s="72" t="s">
        <v>982</v>
      </c>
      <c r="C366" s="72" t="s">
        <v>983</v>
      </c>
      <c r="D366" s="72" t="s">
        <v>279</v>
      </c>
      <c r="E366" s="85">
        <v>890</v>
      </c>
      <c r="F366" s="84" t="s">
        <v>279</v>
      </c>
    </row>
    <row r="367" spans="1:6" ht="15.75" customHeight="1">
      <c r="A367" s="85" t="s">
        <v>508</v>
      </c>
      <c r="B367" s="72" t="s">
        <v>984</v>
      </c>
      <c r="C367" s="72" t="s">
        <v>985</v>
      </c>
      <c r="D367" s="72" t="s">
        <v>279</v>
      </c>
      <c r="E367" s="85">
        <v>890</v>
      </c>
      <c r="F367" s="84" t="s">
        <v>279</v>
      </c>
    </row>
    <row r="368" spans="1:6" ht="15.75" customHeight="1">
      <c r="A368" s="85">
        <v>32064</v>
      </c>
      <c r="B368" s="72" t="s">
        <v>986</v>
      </c>
      <c r="C368" s="72" t="s">
        <v>987</v>
      </c>
      <c r="D368" s="72" t="s">
        <v>281</v>
      </c>
      <c r="E368" s="85">
        <v>900</v>
      </c>
      <c r="F368" s="84" t="s">
        <v>281</v>
      </c>
    </row>
    <row r="369" spans="1:6" ht="15.75" customHeight="1">
      <c r="A369" s="85">
        <v>31787</v>
      </c>
      <c r="B369" s="72" t="s">
        <v>988</v>
      </c>
      <c r="C369" s="72" t="s">
        <v>987</v>
      </c>
      <c r="D369" s="72" t="s">
        <v>281</v>
      </c>
      <c r="E369" s="85">
        <v>900</v>
      </c>
      <c r="F369" s="84" t="s">
        <v>281</v>
      </c>
    </row>
    <row r="370" spans="1:6" ht="15.75" customHeight="1">
      <c r="A370" s="85">
        <v>1598569</v>
      </c>
      <c r="B370" s="72" t="s">
        <v>989</v>
      </c>
      <c r="C370" s="72" t="s">
        <v>987</v>
      </c>
      <c r="D370" s="72" t="s">
        <v>281</v>
      </c>
      <c r="E370" s="85">
        <v>900</v>
      </c>
      <c r="F370" s="84" t="s">
        <v>281</v>
      </c>
    </row>
    <row r="371" spans="1:6" ht="15.75" customHeight="1">
      <c r="A371" s="85">
        <v>1534644</v>
      </c>
      <c r="B371" s="72" t="s">
        <v>990</v>
      </c>
      <c r="C371" s="72" t="s">
        <v>987</v>
      </c>
      <c r="D371" s="72" t="s">
        <v>281</v>
      </c>
      <c r="E371" s="85">
        <v>900</v>
      </c>
      <c r="F371" s="84" t="s">
        <v>281</v>
      </c>
    </row>
    <row r="372" spans="1:6" ht="15.75" customHeight="1">
      <c r="A372" s="85">
        <v>1549762</v>
      </c>
      <c r="B372" s="72" t="s">
        <v>991</v>
      </c>
      <c r="C372" s="72" t="s">
        <v>987</v>
      </c>
      <c r="D372" s="72" t="s">
        <v>281</v>
      </c>
      <c r="E372" s="85">
        <v>900</v>
      </c>
      <c r="F372" s="84" t="s">
        <v>281</v>
      </c>
    </row>
    <row r="373" spans="1:6" ht="15.75" customHeight="1">
      <c r="A373" s="85">
        <v>90098</v>
      </c>
      <c r="B373" s="72" t="s">
        <v>992</v>
      </c>
      <c r="C373" s="72" t="s">
        <v>987</v>
      </c>
      <c r="D373" s="72" t="s">
        <v>281</v>
      </c>
      <c r="E373" s="85">
        <v>900</v>
      </c>
      <c r="F373" s="84" t="s">
        <v>281</v>
      </c>
    </row>
    <row r="374" spans="1:6" ht="15.75" customHeight="1">
      <c r="A374" s="85">
        <v>40899</v>
      </c>
      <c r="B374" s="72" t="s">
        <v>993</v>
      </c>
      <c r="C374" s="72" t="s">
        <v>987</v>
      </c>
      <c r="D374" s="72" t="s">
        <v>281</v>
      </c>
      <c r="E374" s="85">
        <v>900</v>
      </c>
      <c r="F374" s="84" t="s">
        <v>281</v>
      </c>
    </row>
    <row r="375" spans="1:6" ht="15.75" customHeight="1">
      <c r="A375" s="85">
        <v>1641559</v>
      </c>
      <c r="B375" s="72" t="s">
        <v>994</v>
      </c>
      <c r="C375" s="72" t="s">
        <v>987</v>
      </c>
      <c r="D375" s="72" t="s">
        <v>281</v>
      </c>
      <c r="E375" s="85">
        <v>900</v>
      </c>
      <c r="F375" s="84" t="s">
        <v>281</v>
      </c>
    </row>
    <row r="376" spans="1:6" ht="15.75" customHeight="1">
      <c r="A376" s="85">
        <v>1504945</v>
      </c>
      <c r="B376" s="72" t="s">
        <v>995</v>
      </c>
      <c r="C376" s="72" t="s">
        <v>987</v>
      </c>
      <c r="D376" s="72" t="s">
        <v>281</v>
      </c>
      <c r="E376" s="85">
        <v>900</v>
      </c>
      <c r="F376" s="84" t="s">
        <v>281</v>
      </c>
    </row>
    <row r="377" spans="1:6" ht="15.75" customHeight="1">
      <c r="A377" s="85">
        <v>1519422</v>
      </c>
      <c r="B377" s="72" t="s">
        <v>996</v>
      </c>
      <c r="C377" s="72" t="s">
        <v>987</v>
      </c>
      <c r="D377" s="72" t="s">
        <v>281</v>
      </c>
      <c r="E377" s="85">
        <v>900</v>
      </c>
      <c r="F377" s="84" t="s">
        <v>281</v>
      </c>
    </row>
    <row r="378" spans="1:6" ht="15.75" customHeight="1">
      <c r="A378" s="85">
        <v>31790</v>
      </c>
      <c r="B378" s="72" t="s">
        <v>997</v>
      </c>
      <c r="C378" s="72" t="s">
        <v>987</v>
      </c>
      <c r="D378" s="72" t="s">
        <v>281</v>
      </c>
      <c r="E378" s="85">
        <v>900</v>
      </c>
      <c r="F378" s="84" t="s">
        <v>281</v>
      </c>
    </row>
    <row r="379" spans="1:6" ht="15.75" customHeight="1">
      <c r="A379" s="85">
        <v>1504944</v>
      </c>
      <c r="B379" s="72" t="s">
        <v>998</v>
      </c>
      <c r="C379" s="72" t="s">
        <v>987</v>
      </c>
      <c r="D379" s="72" t="s">
        <v>281</v>
      </c>
      <c r="E379" s="85">
        <v>900</v>
      </c>
      <c r="F379" s="84" t="s">
        <v>281</v>
      </c>
    </row>
    <row r="380" spans="1:6" ht="15.75" customHeight="1">
      <c r="A380" s="85">
        <v>31779</v>
      </c>
      <c r="B380" s="72" t="s">
        <v>999</v>
      </c>
      <c r="C380" s="72" t="s">
        <v>987</v>
      </c>
      <c r="D380" s="72" t="s">
        <v>281</v>
      </c>
      <c r="E380" s="85">
        <v>900</v>
      </c>
      <c r="F380" s="84" t="s">
        <v>281</v>
      </c>
    </row>
    <row r="381" spans="1:6" ht="15.75" customHeight="1">
      <c r="A381" s="85">
        <v>103253</v>
      </c>
      <c r="B381" s="72" t="s">
        <v>1000</v>
      </c>
      <c r="C381" s="72" t="s">
        <v>987</v>
      </c>
      <c r="D381" s="72" t="s">
        <v>281</v>
      </c>
      <c r="E381" s="85">
        <v>900</v>
      </c>
      <c r="F381" s="84" t="s">
        <v>281</v>
      </c>
    </row>
    <row r="382" spans="1:6" ht="15.75" customHeight="1">
      <c r="A382" s="85">
        <v>1564754</v>
      </c>
      <c r="B382" s="72" t="s">
        <v>1001</v>
      </c>
      <c r="C382" s="72" t="s">
        <v>987</v>
      </c>
      <c r="D382" s="72" t="s">
        <v>281</v>
      </c>
      <c r="E382" s="85">
        <v>900</v>
      </c>
      <c r="F382" s="84" t="s">
        <v>281</v>
      </c>
    </row>
    <row r="383" spans="1:6" ht="15.75" customHeight="1">
      <c r="A383" s="85">
        <v>31791</v>
      </c>
      <c r="B383" s="72" t="s">
        <v>1002</v>
      </c>
      <c r="C383" s="72" t="s">
        <v>987</v>
      </c>
      <c r="D383" s="72" t="s">
        <v>281</v>
      </c>
      <c r="E383" s="85">
        <v>900</v>
      </c>
      <c r="F383" s="84" t="s">
        <v>281</v>
      </c>
    </row>
    <row r="384" spans="1:6" ht="15.75" customHeight="1">
      <c r="A384" s="85">
        <v>1519423</v>
      </c>
      <c r="B384" s="72" t="s">
        <v>1003</v>
      </c>
      <c r="C384" s="72" t="s">
        <v>987</v>
      </c>
      <c r="D384" s="72" t="s">
        <v>281</v>
      </c>
      <c r="E384" s="85">
        <v>900</v>
      </c>
      <c r="F384" s="84" t="s">
        <v>281</v>
      </c>
    </row>
    <row r="385" spans="1:6" ht="15.75" customHeight="1">
      <c r="A385" s="85">
        <v>1598519</v>
      </c>
      <c r="B385" s="72" t="s">
        <v>1004</v>
      </c>
      <c r="C385" s="72" t="s">
        <v>987</v>
      </c>
      <c r="D385" s="72" t="s">
        <v>281</v>
      </c>
      <c r="E385" s="85">
        <v>900</v>
      </c>
      <c r="F385" s="84" t="s">
        <v>281</v>
      </c>
    </row>
    <row r="386" spans="1:6" ht="15.75" customHeight="1">
      <c r="A386" s="85">
        <v>1548484</v>
      </c>
      <c r="B386" s="72" t="s">
        <v>1005</v>
      </c>
      <c r="C386" s="72" t="s">
        <v>987</v>
      </c>
      <c r="D386" s="72" t="s">
        <v>281</v>
      </c>
      <c r="E386" s="85">
        <v>900</v>
      </c>
      <c r="F386" s="84" t="s">
        <v>281</v>
      </c>
    </row>
    <row r="387" spans="1:6" ht="15.75" customHeight="1">
      <c r="A387" s="85">
        <v>1564755</v>
      </c>
      <c r="B387" s="72" t="s">
        <v>1006</v>
      </c>
      <c r="C387" s="72" t="s">
        <v>987</v>
      </c>
      <c r="D387" s="72" t="s">
        <v>281</v>
      </c>
      <c r="E387" s="85">
        <v>900</v>
      </c>
      <c r="F387" s="84" t="s">
        <v>281</v>
      </c>
    </row>
    <row r="388" spans="1:6" ht="15.75" customHeight="1">
      <c r="A388" s="85">
        <v>1513602</v>
      </c>
      <c r="B388" s="72" t="s">
        <v>1007</v>
      </c>
      <c r="C388" s="72" t="s">
        <v>987</v>
      </c>
      <c r="D388" s="72" t="s">
        <v>281</v>
      </c>
      <c r="E388" s="85">
        <v>900</v>
      </c>
      <c r="F388" s="84" t="s">
        <v>281</v>
      </c>
    </row>
    <row r="389" spans="1:6" ht="15.75" customHeight="1">
      <c r="A389" s="85">
        <v>1530336</v>
      </c>
      <c r="B389" s="72" t="s">
        <v>1008</v>
      </c>
      <c r="C389" s="72" t="s">
        <v>987</v>
      </c>
      <c r="D389" s="72" t="s">
        <v>281</v>
      </c>
      <c r="E389" s="85">
        <v>900</v>
      </c>
      <c r="F389" s="84" t="s">
        <v>281</v>
      </c>
    </row>
    <row r="390" spans="1:6" ht="15.75" customHeight="1">
      <c r="A390" s="85">
        <v>13583</v>
      </c>
      <c r="B390" s="72" t="s">
        <v>1009</v>
      </c>
      <c r="C390" s="72" t="s">
        <v>987</v>
      </c>
      <c r="D390" s="72" t="s">
        <v>281</v>
      </c>
      <c r="E390" s="85">
        <v>900</v>
      </c>
      <c r="F390" s="84" t="s">
        <v>281</v>
      </c>
    </row>
    <row r="391" spans="1:6" ht="15.75" customHeight="1">
      <c r="A391" s="85">
        <v>1553656</v>
      </c>
      <c r="B391" s="72" t="s">
        <v>1010</v>
      </c>
      <c r="C391" s="72" t="s">
        <v>987</v>
      </c>
      <c r="D391" s="72" t="s">
        <v>281</v>
      </c>
      <c r="E391" s="85">
        <v>900</v>
      </c>
      <c r="F391" s="84" t="s">
        <v>281</v>
      </c>
    </row>
    <row r="392" spans="1:6" ht="15.75" customHeight="1">
      <c r="A392" s="85">
        <v>85220</v>
      </c>
      <c r="B392" s="72" t="s">
        <v>1011</v>
      </c>
      <c r="C392" s="72" t="s">
        <v>987</v>
      </c>
      <c r="D392" s="72" t="s">
        <v>281</v>
      </c>
      <c r="E392" s="85">
        <v>900</v>
      </c>
      <c r="F392" s="84" t="s">
        <v>281</v>
      </c>
    </row>
    <row r="393" spans="1:6" ht="15.75" customHeight="1">
      <c r="A393" s="85">
        <v>103255</v>
      </c>
      <c r="B393" s="72" t="s">
        <v>1012</v>
      </c>
      <c r="C393" s="72" t="s">
        <v>987</v>
      </c>
      <c r="D393" s="72" t="s">
        <v>281</v>
      </c>
      <c r="E393" s="85">
        <v>900</v>
      </c>
      <c r="F393" s="84" t="s">
        <v>281</v>
      </c>
    </row>
    <row r="394" spans="1:6" ht="15.75" customHeight="1">
      <c r="A394" s="85">
        <v>1598568</v>
      </c>
      <c r="B394" s="72" t="s">
        <v>1013</v>
      </c>
      <c r="C394" s="72" t="s">
        <v>987</v>
      </c>
      <c r="D394" s="72" t="s">
        <v>281</v>
      </c>
      <c r="E394" s="85">
        <v>900</v>
      </c>
      <c r="F394" s="84" t="s">
        <v>281</v>
      </c>
    </row>
    <row r="395" spans="1:6" ht="15.75" customHeight="1">
      <c r="A395" s="85">
        <v>1721343</v>
      </c>
      <c r="B395" s="72" t="s">
        <v>1014</v>
      </c>
      <c r="C395" s="72" t="s">
        <v>987</v>
      </c>
      <c r="D395" s="72" t="s">
        <v>281</v>
      </c>
      <c r="E395" s="85">
        <v>900</v>
      </c>
      <c r="F395" s="84" t="s">
        <v>281</v>
      </c>
    </row>
    <row r="396" spans="1:6" ht="15.75" customHeight="1">
      <c r="A396" s="85">
        <v>31777</v>
      </c>
      <c r="B396" s="72" t="s">
        <v>1015</v>
      </c>
      <c r="C396" s="72" t="s">
        <v>987</v>
      </c>
      <c r="D396" s="72" t="s">
        <v>281</v>
      </c>
      <c r="E396" s="85">
        <v>900</v>
      </c>
      <c r="F396" s="84" t="s">
        <v>281</v>
      </c>
    </row>
    <row r="397" spans="1:6" ht="15.75" customHeight="1">
      <c r="A397" s="85">
        <v>1553654</v>
      </c>
      <c r="B397" s="72" t="s">
        <v>1016</v>
      </c>
      <c r="C397" s="72" t="s">
        <v>987</v>
      </c>
      <c r="D397" s="72" t="s">
        <v>281</v>
      </c>
      <c r="E397" s="85">
        <v>900</v>
      </c>
      <c r="F397" s="84" t="s">
        <v>281</v>
      </c>
    </row>
    <row r="398" spans="1:6" ht="15.75" customHeight="1">
      <c r="A398" s="85">
        <v>1623870</v>
      </c>
      <c r="B398" s="72" t="s">
        <v>1017</v>
      </c>
      <c r="C398" s="72" t="s">
        <v>987</v>
      </c>
      <c r="D398" s="72" t="s">
        <v>281</v>
      </c>
      <c r="E398" s="85">
        <v>900</v>
      </c>
      <c r="F398" s="84" t="s">
        <v>281</v>
      </c>
    </row>
    <row r="399" spans="1:6" ht="15.75" customHeight="1">
      <c r="A399" s="85">
        <v>1600774</v>
      </c>
      <c r="B399" s="72" t="s">
        <v>1018</v>
      </c>
      <c r="C399" s="72" t="s">
        <v>987</v>
      </c>
      <c r="D399" s="72" t="s">
        <v>281</v>
      </c>
      <c r="E399" s="85">
        <v>900</v>
      </c>
      <c r="F399" s="84" t="s">
        <v>281</v>
      </c>
    </row>
    <row r="400" spans="1:6" ht="15.75" customHeight="1">
      <c r="A400" s="85">
        <v>1534648</v>
      </c>
      <c r="B400" s="72" t="s">
        <v>1019</v>
      </c>
      <c r="C400" s="72" t="s">
        <v>987</v>
      </c>
      <c r="D400" s="72" t="s">
        <v>281</v>
      </c>
      <c r="E400" s="85">
        <v>900</v>
      </c>
      <c r="F400" s="84" t="s">
        <v>281</v>
      </c>
    </row>
    <row r="401" spans="1:6" ht="15.75" customHeight="1">
      <c r="A401" s="72">
        <v>1553652</v>
      </c>
      <c r="B401" s="72" t="s">
        <v>1020</v>
      </c>
      <c r="C401" s="72" t="s">
        <v>987</v>
      </c>
      <c r="D401" s="72" t="s">
        <v>281</v>
      </c>
      <c r="E401" s="85">
        <v>900</v>
      </c>
      <c r="F401" s="84" t="s">
        <v>281</v>
      </c>
    </row>
    <row r="402" spans="1:6" ht="15.75" customHeight="1">
      <c r="A402" s="85">
        <v>86403</v>
      </c>
      <c r="B402" s="72" t="s">
        <v>1021</v>
      </c>
      <c r="C402" s="72" t="s">
        <v>987</v>
      </c>
      <c r="D402" s="72" t="s">
        <v>281</v>
      </c>
      <c r="E402" s="85">
        <v>900</v>
      </c>
      <c r="F402" s="84" t="s">
        <v>281</v>
      </c>
    </row>
    <row r="403" spans="1:6" ht="15.75" customHeight="1">
      <c r="A403" s="85">
        <v>1592509</v>
      </c>
      <c r="B403" s="72" t="s">
        <v>1022</v>
      </c>
      <c r="C403" s="72" t="s">
        <v>987</v>
      </c>
      <c r="D403" s="72" t="s">
        <v>281</v>
      </c>
      <c r="E403" s="85">
        <v>900</v>
      </c>
      <c r="F403" s="84" t="s">
        <v>281</v>
      </c>
    </row>
    <row r="404" spans="1:6" ht="15.75" customHeight="1">
      <c r="A404" s="85">
        <v>1534643</v>
      </c>
      <c r="B404" s="72" t="s">
        <v>1023</v>
      </c>
      <c r="C404" s="72" t="s">
        <v>987</v>
      </c>
      <c r="D404" s="72" t="s">
        <v>281</v>
      </c>
      <c r="E404" s="85">
        <v>900</v>
      </c>
      <c r="F404" s="84" t="s">
        <v>281</v>
      </c>
    </row>
    <row r="405" spans="1:6" ht="15.75" customHeight="1">
      <c r="A405" s="85">
        <v>31769</v>
      </c>
      <c r="B405" s="72" t="s">
        <v>1024</v>
      </c>
      <c r="C405" s="72" t="s">
        <v>987</v>
      </c>
      <c r="D405" s="72" t="s">
        <v>281</v>
      </c>
      <c r="E405" s="85">
        <v>900</v>
      </c>
      <c r="F405" s="84" t="s">
        <v>281</v>
      </c>
    </row>
    <row r="406" spans="1:6" ht="15.75" customHeight="1">
      <c r="A406" s="85">
        <v>1528854</v>
      </c>
      <c r="B406" s="72" t="s">
        <v>1025</v>
      </c>
      <c r="C406" s="72" t="s">
        <v>987</v>
      </c>
      <c r="D406" s="72" t="s">
        <v>281</v>
      </c>
      <c r="E406" s="85">
        <v>900</v>
      </c>
      <c r="F406" s="84" t="s">
        <v>281</v>
      </c>
    </row>
    <row r="407" spans="1:6" ht="15.75" customHeight="1">
      <c r="A407" s="85">
        <v>1545071</v>
      </c>
      <c r="B407" s="72" t="s">
        <v>1026</v>
      </c>
      <c r="C407" s="72" t="s">
        <v>987</v>
      </c>
      <c r="D407" s="72" t="s">
        <v>281</v>
      </c>
      <c r="E407" s="85">
        <v>900</v>
      </c>
      <c r="F407" s="84" t="s">
        <v>281</v>
      </c>
    </row>
    <row r="408" spans="1:6" ht="15.75" customHeight="1">
      <c r="A408" s="85">
        <v>1721342</v>
      </c>
      <c r="B408" s="72" t="s">
        <v>1027</v>
      </c>
      <c r="C408" s="72" t="s">
        <v>987</v>
      </c>
      <c r="D408" s="72" t="s">
        <v>281</v>
      </c>
      <c r="E408" s="85">
        <v>900</v>
      </c>
      <c r="F408" s="84" t="s">
        <v>281</v>
      </c>
    </row>
    <row r="409" spans="1:6" ht="15.75" customHeight="1">
      <c r="A409" s="72">
        <v>1553658</v>
      </c>
      <c r="B409" s="72" t="s">
        <v>1028</v>
      </c>
      <c r="C409" s="72" t="s">
        <v>987</v>
      </c>
      <c r="D409" s="72" t="s">
        <v>281</v>
      </c>
      <c r="E409" s="85">
        <v>900</v>
      </c>
      <c r="F409" s="84" t="s">
        <v>281</v>
      </c>
    </row>
    <row r="410" spans="1:6" ht="15.75" customHeight="1">
      <c r="A410" s="85" t="s">
        <v>510</v>
      </c>
      <c r="B410" s="72" t="s">
        <v>281</v>
      </c>
      <c r="C410" s="72" t="s">
        <v>1029</v>
      </c>
      <c r="D410" s="72" t="s">
        <v>281</v>
      </c>
      <c r="E410" s="85">
        <v>900</v>
      </c>
      <c r="F410" s="84" t="s">
        <v>281</v>
      </c>
    </row>
    <row r="411" spans="1:6" ht="15.75" customHeight="1">
      <c r="A411" s="85">
        <v>1542617</v>
      </c>
      <c r="B411" s="72" t="s">
        <v>1030</v>
      </c>
      <c r="C411" s="72" t="s">
        <v>1031</v>
      </c>
      <c r="D411" s="72" t="s">
        <v>283</v>
      </c>
      <c r="E411" s="85">
        <v>910</v>
      </c>
      <c r="F411" s="84" t="s">
        <v>283</v>
      </c>
    </row>
    <row r="412" spans="1:6" ht="15.75" customHeight="1">
      <c r="A412" s="85">
        <v>1625213</v>
      </c>
      <c r="B412" s="72" t="s">
        <v>1032</v>
      </c>
      <c r="C412" s="72" t="s">
        <v>1031</v>
      </c>
      <c r="D412" s="72" t="s">
        <v>283</v>
      </c>
      <c r="E412" s="85">
        <v>910</v>
      </c>
      <c r="F412" s="84" t="s">
        <v>283</v>
      </c>
    </row>
    <row r="413" spans="1:6" ht="15.75" customHeight="1">
      <c r="A413" s="85">
        <v>1607165</v>
      </c>
      <c r="B413" s="72" t="s">
        <v>1033</v>
      </c>
      <c r="C413" s="72" t="s">
        <v>1031</v>
      </c>
      <c r="D413" s="72" t="s">
        <v>283</v>
      </c>
      <c r="E413" s="85">
        <v>910</v>
      </c>
      <c r="F413" s="84" t="s">
        <v>283</v>
      </c>
    </row>
    <row r="414" spans="1:6" ht="15.75" customHeight="1">
      <c r="A414" s="85">
        <v>1535966</v>
      </c>
      <c r="B414" s="72" t="s">
        <v>1034</v>
      </c>
      <c r="C414" s="72" t="s">
        <v>1031</v>
      </c>
      <c r="D414" s="72" t="s">
        <v>283</v>
      </c>
      <c r="E414" s="85">
        <v>910</v>
      </c>
      <c r="F414" s="84" t="s">
        <v>283</v>
      </c>
    </row>
    <row r="415" spans="1:6" ht="15.75" customHeight="1">
      <c r="A415" s="85">
        <v>96472</v>
      </c>
      <c r="B415" s="72" t="s">
        <v>1035</v>
      </c>
      <c r="C415" s="72" t="s">
        <v>1031</v>
      </c>
      <c r="D415" s="72" t="s">
        <v>283</v>
      </c>
      <c r="E415" s="85">
        <v>910</v>
      </c>
      <c r="F415" s="84" t="s">
        <v>283</v>
      </c>
    </row>
    <row r="416" spans="1:6" ht="15.75" customHeight="1">
      <c r="A416" s="85">
        <v>1504931</v>
      </c>
      <c r="B416" s="72" t="s">
        <v>1036</v>
      </c>
      <c r="C416" s="72" t="s">
        <v>1031</v>
      </c>
      <c r="D416" s="72" t="s">
        <v>283</v>
      </c>
      <c r="E416" s="85">
        <v>910</v>
      </c>
      <c r="F416" s="84" t="s">
        <v>283</v>
      </c>
    </row>
    <row r="417" spans="1:6" ht="15.75" customHeight="1">
      <c r="A417" s="72">
        <v>1655053</v>
      </c>
      <c r="B417" s="72" t="s">
        <v>1037</v>
      </c>
      <c r="C417" s="72" t="s">
        <v>1031</v>
      </c>
      <c r="D417" s="72" t="s">
        <v>283</v>
      </c>
      <c r="E417" s="85">
        <v>910</v>
      </c>
      <c r="F417" s="84" t="s">
        <v>283</v>
      </c>
    </row>
    <row r="418" spans="1:6" ht="15.75" customHeight="1">
      <c r="A418" s="85" t="s">
        <v>513</v>
      </c>
      <c r="B418" s="72" t="s">
        <v>283</v>
      </c>
      <c r="C418" s="72" t="s">
        <v>1038</v>
      </c>
      <c r="D418" s="72" t="s">
        <v>283</v>
      </c>
      <c r="E418" s="85">
        <v>910</v>
      </c>
      <c r="F418" s="84" t="s">
        <v>283</v>
      </c>
    </row>
    <row r="419" spans="1:6" ht="15.75" customHeight="1">
      <c r="A419" s="85">
        <v>11923</v>
      </c>
      <c r="B419" s="72" t="s">
        <v>1039</v>
      </c>
      <c r="C419" s="72" t="s">
        <v>1040</v>
      </c>
      <c r="D419" s="72" t="s">
        <v>290</v>
      </c>
      <c r="E419" s="85">
        <v>920</v>
      </c>
      <c r="F419" s="84" t="s">
        <v>290</v>
      </c>
    </row>
    <row r="420" spans="1:6" ht="15.75" customHeight="1">
      <c r="A420" s="72">
        <v>1504376</v>
      </c>
      <c r="B420" s="72" t="s">
        <v>1041</v>
      </c>
      <c r="C420" s="72" t="s">
        <v>1040</v>
      </c>
      <c r="D420" s="72" t="s">
        <v>290</v>
      </c>
      <c r="E420" s="85">
        <v>920</v>
      </c>
      <c r="F420" s="84" t="s">
        <v>290</v>
      </c>
    </row>
    <row r="421" spans="1:6" ht="15.75" customHeight="1">
      <c r="A421" s="72" t="s">
        <v>516</v>
      </c>
      <c r="B421" s="72" t="s">
        <v>290</v>
      </c>
      <c r="C421" s="72" t="s">
        <v>1042</v>
      </c>
      <c r="D421" s="72" t="s">
        <v>290</v>
      </c>
      <c r="E421" s="85">
        <v>920</v>
      </c>
      <c r="F421" s="84" t="s">
        <v>290</v>
      </c>
    </row>
    <row r="422" spans="1:6" ht="15.75" customHeight="1">
      <c r="A422" s="72">
        <v>18852</v>
      </c>
      <c r="B422" s="72" t="s">
        <v>1043</v>
      </c>
      <c r="C422" s="72" t="s">
        <v>1040</v>
      </c>
      <c r="D422" s="72" t="s">
        <v>1044</v>
      </c>
      <c r="E422" s="85">
        <v>930</v>
      </c>
      <c r="F422" s="84" t="s">
        <v>1044</v>
      </c>
    </row>
    <row r="423" spans="1:6" ht="15.75" customHeight="1">
      <c r="A423" s="85" t="s">
        <v>469</v>
      </c>
      <c r="B423" s="72" t="s">
        <v>1044</v>
      </c>
      <c r="C423" s="72" t="s">
        <v>1040</v>
      </c>
      <c r="D423" s="72" t="s">
        <v>1044</v>
      </c>
      <c r="E423" s="85">
        <v>930</v>
      </c>
      <c r="F423" s="84" t="s">
        <v>1044</v>
      </c>
    </row>
    <row r="424" spans="1:6" ht="15.75" customHeight="1">
      <c r="A424" s="72">
        <v>1504493</v>
      </c>
      <c r="B424" s="72" t="s">
        <v>1045</v>
      </c>
      <c r="C424" s="72" t="s">
        <v>1040</v>
      </c>
      <c r="D424" s="72" t="s">
        <v>251</v>
      </c>
      <c r="E424" s="85">
        <v>940</v>
      </c>
      <c r="F424" s="84" t="s">
        <v>251</v>
      </c>
    </row>
    <row r="425" spans="1:6" ht="15.75" customHeight="1">
      <c r="A425" s="85" t="s">
        <v>429</v>
      </c>
      <c r="B425" s="72" t="s">
        <v>1046</v>
      </c>
      <c r="C425" s="72" t="s">
        <v>1042</v>
      </c>
      <c r="D425" s="72" t="s">
        <v>251</v>
      </c>
      <c r="E425" s="85">
        <v>940</v>
      </c>
      <c r="F425" s="84" t="s">
        <v>251</v>
      </c>
    </row>
    <row r="426" spans="1:6" ht="15.75" customHeight="1">
      <c r="A426" s="72">
        <v>97432</v>
      </c>
      <c r="B426" s="72" t="s">
        <v>1047</v>
      </c>
      <c r="C426" s="72" t="s">
        <v>1040</v>
      </c>
      <c r="D426" s="72" t="s">
        <v>289</v>
      </c>
      <c r="E426" s="85">
        <v>950</v>
      </c>
      <c r="F426" s="84" t="s">
        <v>289</v>
      </c>
    </row>
    <row r="427" spans="1:6" ht="15.75" customHeight="1">
      <c r="A427" s="85" t="s">
        <v>515</v>
      </c>
      <c r="B427" s="72" t="s">
        <v>1048</v>
      </c>
      <c r="C427" s="72" t="s">
        <v>1042</v>
      </c>
      <c r="D427" s="72" t="s">
        <v>289</v>
      </c>
      <c r="E427" s="85">
        <v>950</v>
      </c>
      <c r="F427" s="84" t="s">
        <v>289</v>
      </c>
    </row>
    <row r="428" spans="1:6" ht="15.75" customHeight="1">
      <c r="A428" s="72">
        <v>1726173</v>
      </c>
      <c r="B428" s="72" t="s">
        <v>238</v>
      </c>
      <c r="C428" s="72" t="s">
        <v>1040</v>
      </c>
      <c r="D428" s="72" t="s">
        <v>238</v>
      </c>
      <c r="E428" s="85">
        <v>960</v>
      </c>
      <c r="F428" s="84" t="s">
        <v>238</v>
      </c>
    </row>
    <row r="429" spans="1:6" ht="15.75" customHeight="1">
      <c r="A429" s="85" t="s">
        <v>511</v>
      </c>
      <c r="B429" s="72" t="s">
        <v>238</v>
      </c>
      <c r="C429" s="72" t="s">
        <v>1042</v>
      </c>
      <c r="D429" s="72" t="s">
        <v>238</v>
      </c>
      <c r="E429" s="85">
        <v>960</v>
      </c>
      <c r="F429" s="84" t="s">
        <v>238</v>
      </c>
    </row>
    <row r="430" spans="1:6" ht="15.75" customHeight="1">
      <c r="A430" s="85">
        <v>94883</v>
      </c>
      <c r="B430" s="72" t="s">
        <v>1049</v>
      </c>
      <c r="C430" s="72" t="s">
        <v>1050</v>
      </c>
      <c r="D430" s="72" t="s">
        <v>257</v>
      </c>
      <c r="E430" s="85">
        <v>970</v>
      </c>
      <c r="F430" s="84" t="s">
        <v>257</v>
      </c>
    </row>
    <row r="431" spans="1:6" ht="15.75" customHeight="1">
      <c r="A431" s="72" t="s">
        <v>492</v>
      </c>
      <c r="B431" s="72" t="s">
        <v>257</v>
      </c>
      <c r="C431" s="72" t="s">
        <v>1051</v>
      </c>
      <c r="D431" s="72" t="s">
        <v>257</v>
      </c>
      <c r="E431" s="85">
        <v>970</v>
      </c>
      <c r="F431" s="84" t="s">
        <v>257</v>
      </c>
    </row>
    <row r="432" spans="1:6" ht="15.75" customHeight="1">
      <c r="A432" s="85" t="s">
        <v>470</v>
      </c>
      <c r="B432" s="72" t="s">
        <v>307</v>
      </c>
      <c r="C432" s="72" t="s">
        <v>1050</v>
      </c>
      <c r="D432" s="72" t="s">
        <v>307</v>
      </c>
      <c r="E432" s="85">
        <v>980</v>
      </c>
      <c r="F432" s="84" t="s">
        <v>307</v>
      </c>
    </row>
    <row r="433" spans="1:6" ht="15.75" customHeight="1">
      <c r="A433" s="72">
        <v>6007</v>
      </c>
      <c r="B433" s="72" t="s">
        <v>1052</v>
      </c>
      <c r="C433" s="72" t="s">
        <v>1050</v>
      </c>
      <c r="D433" s="72" t="s">
        <v>400</v>
      </c>
      <c r="E433" s="85">
        <v>990</v>
      </c>
      <c r="F433" s="84" t="s">
        <v>400</v>
      </c>
    </row>
    <row r="434" spans="1:6" ht="15.75" customHeight="1">
      <c r="A434" s="85">
        <v>41173</v>
      </c>
      <c r="B434" s="72" t="s">
        <v>1053</v>
      </c>
      <c r="C434" s="72" t="s">
        <v>1050</v>
      </c>
      <c r="D434" s="72" t="s">
        <v>400</v>
      </c>
      <c r="E434" s="85">
        <v>990</v>
      </c>
      <c r="F434" s="84" t="s">
        <v>400</v>
      </c>
    </row>
    <row r="435" spans="1:6" ht="15.75" customHeight="1">
      <c r="A435" s="72">
        <v>1542575</v>
      </c>
      <c r="B435" s="72" t="s">
        <v>1054</v>
      </c>
      <c r="C435" s="72" t="s">
        <v>1050</v>
      </c>
      <c r="D435" s="72" t="s">
        <v>400</v>
      </c>
      <c r="E435" s="85">
        <v>990</v>
      </c>
      <c r="F435" s="84" t="s">
        <v>400</v>
      </c>
    </row>
    <row r="436" spans="1:6" ht="15.75" customHeight="1">
      <c r="A436" s="85">
        <v>1732588</v>
      </c>
      <c r="B436" s="72" t="s">
        <v>1055</v>
      </c>
      <c r="C436" s="72" t="s">
        <v>1050</v>
      </c>
      <c r="D436" s="72" t="s">
        <v>400</v>
      </c>
      <c r="E436" s="85">
        <v>990</v>
      </c>
      <c r="F436" s="84" t="s">
        <v>400</v>
      </c>
    </row>
    <row r="437" spans="1:6" ht="15.75" customHeight="1">
      <c r="A437" s="72" t="s">
        <v>451</v>
      </c>
      <c r="B437" s="72" t="s">
        <v>400</v>
      </c>
      <c r="C437" s="72" t="s">
        <v>1051</v>
      </c>
      <c r="D437" s="72" t="s">
        <v>400</v>
      </c>
      <c r="E437" s="85">
        <v>990</v>
      </c>
      <c r="F437" s="84" t="s">
        <v>400</v>
      </c>
    </row>
    <row r="438" spans="1:6" ht="15.75" customHeight="1">
      <c r="A438" s="85">
        <v>1671095</v>
      </c>
      <c r="B438" s="72" t="s">
        <v>1056</v>
      </c>
      <c r="C438" s="72" t="s">
        <v>1050</v>
      </c>
      <c r="D438" s="72" t="s">
        <v>295</v>
      </c>
      <c r="E438" s="85">
        <v>1000</v>
      </c>
      <c r="F438" s="84" t="s">
        <v>295</v>
      </c>
    </row>
    <row r="439" spans="1:6" ht="15.75" customHeight="1">
      <c r="A439" s="85">
        <v>1596710</v>
      </c>
      <c r="B439" s="72" t="s">
        <v>1057</v>
      </c>
      <c r="C439" s="72" t="s">
        <v>1050</v>
      </c>
      <c r="D439" s="72" t="s">
        <v>295</v>
      </c>
      <c r="E439" s="85">
        <v>1000</v>
      </c>
      <c r="F439" s="84" t="s">
        <v>295</v>
      </c>
    </row>
    <row r="440" spans="1:6" ht="15.75" customHeight="1">
      <c r="A440" s="85">
        <v>1767488</v>
      </c>
      <c r="B440" s="72" t="s">
        <v>1058</v>
      </c>
      <c r="C440" s="72" t="s">
        <v>1050</v>
      </c>
      <c r="D440" s="72" t="s">
        <v>295</v>
      </c>
      <c r="E440" s="85">
        <v>1000</v>
      </c>
      <c r="F440" s="84" t="s">
        <v>295</v>
      </c>
    </row>
    <row r="441" spans="1:6" ht="15.75" customHeight="1">
      <c r="A441" s="72" t="s">
        <v>520</v>
      </c>
      <c r="B441" s="72" t="s">
        <v>295</v>
      </c>
      <c r="C441" s="72" t="s">
        <v>1051</v>
      </c>
      <c r="D441" s="72" t="s">
        <v>295</v>
      </c>
      <c r="E441" s="85">
        <v>1000</v>
      </c>
      <c r="F441" s="84" t="s">
        <v>295</v>
      </c>
    </row>
    <row r="442" spans="1:6" ht="15.75" customHeight="1">
      <c r="A442" s="72">
        <v>1547776</v>
      </c>
      <c r="B442" s="72" t="s">
        <v>1059</v>
      </c>
      <c r="C442" s="72" t="s">
        <v>1050</v>
      </c>
      <c r="D442" s="72" t="s">
        <v>268</v>
      </c>
      <c r="E442" s="85">
        <v>1010</v>
      </c>
      <c r="F442" s="84" t="s">
        <v>268</v>
      </c>
    </row>
    <row r="443" spans="1:6" ht="15.75" customHeight="1">
      <c r="A443" s="85">
        <v>1773848</v>
      </c>
      <c r="B443" s="72" t="s">
        <v>1060</v>
      </c>
      <c r="C443" s="72" t="s">
        <v>1050</v>
      </c>
      <c r="D443" s="72" t="s">
        <v>268</v>
      </c>
      <c r="E443" s="85">
        <v>1010</v>
      </c>
      <c r="F443" s="84" t="s">
        <v>268</v>
      </c>
    </row>
    <row r="444" spans="1:6" ht="15.75" customHeight="1">
      <c r="A444" s="85">
        <v>1535985</v>
      </c>
      <c r="B444" s="72" t="s">
        <v>1061</v>
      </c>
      <c r="C444" s="72" t="s">
        <v>1050</v>
      </c>
      <c r="D444" s="72" t="s">
        <v>268</v>
      </c>
      <c r="E444" s="85">
        <v>1010</v>
      </c>
      <c r="F444" s="84" t="s">
        <v>268</v>
      </c>
    </row>
    <row r="445" spans="1:6" ht="15.75" customHeight="1">
      <c r="A445" s="72">
        <v>86431</v>
      </c>
      <c r="B445" s="72" t="s">
        <v>1062</v>
      </c>
      <c r="C445" s="72" t="s">
        <v>1050</v>
      </c>
      <c r="D445" s="72" t="s">
        <v>268</v>
      </c>
      <c r="E445" s="85">
        <v>1010</v>
      </c>
      <c r="F445" s="84" t="s">
        <v>268</v>
      </c>
    </row>
    <row r="446" spans="1:6" ht="15.75" customHeight="1">
      <c r="A446" s="85">
        <v>13239</v>
      </c>
      <c r="B446" s="72" t="s">
        <v>1063</v>
      </c>
      <c r="C446" s="72" t="s">
        <v>1050</v>
      </c>
      <c r="D446" s="72" t="s">
        <v>268</v>
      </c>
      <c r="E446" s="85">
        <v>1010</v>
      </c>
      <c r="F446" s="84" t="s">
        <v>268</v>
      </c>
    </row>
    <row r="447" spans="1:6" ht="15.75" customHeight="1">
      <c r="A447" s="72">
        <v>1561877</v>
      </c>
      <c r="B447" s="72" t="s">
        <v>1064</v>
      </c>
      <c r="C447" s="72" t="s">
        <v>1050</v>
      </c>
      <c r="D447" s="72" t="s">
        <v>268</v>
      </c>
      <c r="E447" s="85">
        <v>1010</v>
      </c>
      <c r="F447" s="84" t="s">
        <v>268</v>
      </c>
    </row>
    <row r="448" spans="1:6" ht="15.75" customHeight="1">
      <c r="A448" s="85">
        <v>1536367</v>
      </c>
      <c r="B448" s="72" t="s">
        <v>1065</v>
      </c>
      <c r="C448" s="72" t="s">
        <v>1050</v>
      </c>
      <c r="D448" s="72" t="s">
        <v>268</v>
      </c>
      <c r="E448" s="85">
        <v>1010</v>
      </c>
      <c r="F448" s="84" t="s">
        <v>268</v>
      </c>
    </row>
    <row r="449" spans="1:6" ht="15.75" customHeight="1">
      <c r="A449" s="85">
        <v>86455</v>
      </c>
      <c r="B449" s="72" t="s">
        <v>1066</v>
      </c>
      <c r="C449" s="72" t="s">
        <v>1050</v>
      </c>
      <c r="D449" s="72" t="s">
        <v>268</v>
      </c>
      <c r="E449" s="85">
        <v>1010</v>
      </c>
      <c r="F449" s="84" t="s">
        <v>268</v>
      </c>
    </row>
    <row r="450" spans="1:6" ht="15.75" customHeight="1">
      <c r="A450" s="85">
        <v>13243</v>
      </c>
      <c r="B450" s="72" t="s">
        <v>1067</v>
      </c>
      <c r="C450" s="72" t="s">
        <v>1050</v>
      </c>
      <c r="D450" s="72" t="s">
        <v>268</v>
      </c>
      <c r="E450" s="85">
        <v>1010</v>
      </c>
      <c r="F450" s="84" t="s">
        <v>268</v>
      </c>
    </row>
    <row r="451" spans="1:6" ht="15.75" customHeight="1">
      <c r="A451" s="72">
        <v>1536368</v>
      </c>
      <c r="B451" s="72" t="s">
        <v>1068</v>
      </c>
      <c r="C451" s="72" t="s">
        <v>1050</v>
      </c>
      <c r="D451" s="72" t="s">
        <v>268</v>
      </c>
      <c r="E451" s="85">
        <v>1010</v>
      </c>
      <c r="F451" s="84" t="s">
        <v>268</v>
      </c>
    </row>
    <row r="452" spans="1:6" ht="15.75" customHeight="1">
      <c r="A452" s="85">
        <v>1561500</v>
      </c>
      <c r="B452" s="72" t="s">
        <v>1069</v>
      </c>
      <c r="C452" s="72" t="s">
        <v>1050</v>
      </c>
      <c r="D452" s="72" t="s">
        <v>268</v>
      </c>
      <c r="E452" s="85">
        <v>1010</v>
      </c>
      <c r="F452" s="84" t="s">
        <v>268</v>
      </c>
    </row>
    <row r="453" spans="1:6" ht="15.75" customHeight="1">
      <c r="A453" s="85">
        <v>86461</v>
      </c>
      <c r="B453" s="72" t="s">
        <v>1070</v>
      </c>
      <c r="C453" s="72" t="s">
        <v>1050</v>
      </c>
      <c r="D453" s="72" t="s">
        <v>268</v>
      </c>
      <c r="E453" s="85">
        <v>1010</v>
      </c>
      <c r="F453" s="84" t="s">
        <v>268</v>
      </c>
    </row>
    <row r="454" spans="1:6" ht="15.75" customHeight="1">
      <c r="A454" s="85">
        <v>1746121</v>
      </c>
      <c r="B454" s="72" t="s">
        <v>1071</v>
      </c>
      <c r="C454" s="72" t="s">
        <v>1050</v>
      </c>
      <c r="D454" s="72" t="s">
        <v>268</v>
      </c>
      <c r="E454" s="85">
        <v>1010</v>
      </c>
      <c r="F454" s="84" t="s">
        <v>268</v>
      </c>
    </row>
    <row r="455" spans="1:6" ht="15.75" customHeight="1">
      <c r="A455" s="85">
        <v>86462</v>
      </c>
      <c r="B455" s="72" t="s">
        <v>1072</v>
      </c>
      <c r="C455" s="72" t="s">
        <v>1050</v>
      </c>
      <c r="D455" s="72" t="s">
        <v>268</v>
      </c>
      <c r="E455" s="85">
        <v>1010</v>
      </c>
      <c r="F455" s="84" t="s">
        <v>268</v>
      </c>
    </row>
    <row r="456" spans="1:6" ht="15.75" customHeight="1">
      <c r="A456" s="85">
        <v>13244</v>
      </c>
      <c r="B456" s="72" t="s">
        <v>1073</v>
      </c>
      <c r="C456" s="72" t="s">
        <v>1050</v>
      </c>
      <c r="D456" s="72" t="s">
        <v>268</v>
      </c>
      <c r="E456" s="85">
        <v>1010</v>
      </c>
      <c r="F456" s="84" t="s">
        <v>268</v>
      </c>
    </row>
    <row r="457" spans="1:6" ht="15.75" customHeight="1">
      <c r="A457" s="85">
        <v>1545948</v>
      </c>
      <c r="B457" s="72" t="s">
        <v>1074</v>
      </c>
      <c r="C457" s="72" t="s">
        <v>1050</v>
      </c>
      <c r="D457" s="72" t="s">
        <v>268</v>
      </c>
      <c r="E457" s="85">
        <v>1010</v>
      </c>
      <c r="F457" s="84" t="s">
        <v>268</v>
      </c>
    </row>
    <row r="458" spans="1:6" ht="15.75" customHeight="1">
      <c r="A458" s="72">
        <v>42226</v>
      </c>
      <c r="B458" s="72" t="s">
        <v>1075</v>
      </c>
      <c r="C458" s="72" t="s">
        <v>1050</v>
      </c>
      <c r="D458" s="72" t="s">
        <v>268</v>
      </c>
      <c r="E458" s="85">
        <v>1010</v>
      </c>
      <c r="F458" s="84" t="s">
        <v>268</v>
      </c>
    </row>
    <row r="459" spans="1:6" ht="15.75" customHeight="1">
      <c r="A459" s="85">
        <v>1703292</v>
      </c>
      <c r="B459" s="72" t="s">
        <v>1076</v>
      </c>
      <c r="C459" s="72" t="s">
        <v>1050</v>
      </c>
      <c r="D459" s="72" t="s">
        <v>268</v>
      </c>
      <c r="E459" s="85">
        <v>1010</v>
      </c>
      <c r="F459" s="84" t="s">
        <v>268</v>
      </c>
    </row>
    <row r="460" spans="1:6" ht="15.75" customHeight="1">
      <c r="A460" s="72">
        <v>1547774</v>
      </c>
      <c r="B460" s="72" t="s">
        <v>1077</v>
      </c>
      <c r="C460" s="72" t="s">
        <v>1050</v>
      </c>
      <c r="D460" s="72" t="s">
        <v>268</v>
      </c>
      <c r="E460" s="85">
        <v>1010</v>
      </c>
      <c r="F460" s="84" t="s">
        <v>268</v>
      </c>
    </row>
    <row r="461" spans="1:6" ht="15.75" customHeight="1">
      <c r="A461" s="85">
        <v>115</v>
      </c>
      <c r="B461" s="72" t="s">
        <v>1078</v>
      </c>
      <c r="C461" s="72" t="s">
        <v>1050</v>
      </c>
      <c r="D461" s="72" t="s">
        <v>268</v>
      </c>
      <c r="E461" s="85">
        <v>1010</v>
      </c>
      <c r="F461" s="84" t="s">
        <v>268</v>
      </c>
    </row>
    <row r="462" spans="1:6" ht="15.75" customHeight="1">
      <c r="A462" s="72">
        <v>1686076</v>
      </c>
      <c r="B462" s="72" t="s">
        <v>1079</v>
      </c>
      <c r="C462" s="72" t="s">
        <v>1050</v>
      </c>
      <c r="D462" s="72" t="s">
        <v>268</v>
      </c>
      <c r="E462" s="85">
        <v>1010</v>
      </c>
      <c r="F462" s="84" t="s">
        <v>268</v>
      </c>
    </row>
    <row r="463" spans="1:6" ht="15.75" customHeight="1">
      <c r="A463" s="85">
        <v>1732345</v>
      </c>
      <c r="B463" s="72" t="s">
        <v>1080</v>
      </c>
      <c r="C463" s="72" t="s">
        <v>1050</v>
      </c>
      <c r="D463" s="72" t="s">
        <v>268</v>
      </c>
      <c r="E463" s="85">
        <v>1010</v>
      </c>
      <c r="F463" s="84" t="s">
        <v>268</v>
      </c>
    </row>
    <row r="464" spans="1:6" ht="15.75" customHeight="1">
      <c r="A464" s="72">
        <v>1547777</v>
      </c>
      <c r="B464" s="72" t="s">
        <v>1081</v>
      </c>
      <c r="C464" s="72" t="s">
        <v>1050</v>
      </c>
      <c r="D464" s="72" t="s">
        <v>268</v>
      </c>
      <c r="E464" s="85">
        <v>1010</v>
      </c>
      <c r="F464" s="84" t="s">
        <v>268</v>
      </c>
    </row>
    <row r="465" spans="1:6" ht="15.75" customHeight="1">
      <c r="A465" s="85">
        <v>1514744</v>
      </c>
      <c r="B465" s="72" t="s">
        <v>1082</v>
      </c>
      <c r="C465" s="72" t="s">
        <v>1050</v>
      </c>
      <c r="D465" s="72" t="s">
        <v>268</v>
      </c>
      <c r="E465" s="85">
        <v>1010</v>
      </c>
      <c r="F465" s="84" t="s">
        <v>268</v>
      </c>
    </row>
    <row r="466" spans="1:6" ht="15.75" customHeight="1">
      <c r="A466" s="85">
        <v>1547775</v>
      </c>
      <c r="B466" s="72" t="s">
        <v>1083</v>
      </c>
      <c r="C466" s="72" t="s">
        <v>1050</v>
      </c>
      <c r="D466" s="72" t="s">
        <v>268</v>
      </c>
      <c r="E466" s="85">
        <v>1010</v>
      </c>
      <c r="F466" s="84" t="s">
        <v>268</v>
      </c>
    </row>
    <row r="467" spans="1:6" ht="15.75" customHeight="1">
      <c r="A467" s="85">
        <v>86456</v>
      </c>
      <c r="B467" s="72" t="s">
        <v>1084</v>
      </c>
      <c r="C467" s="72" t="s">
        <v>1050</v>
      </c>
      <c r="D467" s="72" t="s">
        <v>268</v>
      </c>
      <c r="E467" s="85">
        <v>1010</v>
      </c>
      <c r="F467" s="84" t="s">
        <v>268</v>
      </c>
    </row>
    <row r="468" spans="1:6" ht="15.75" customHeight="1">
      <c r="A468" s="85">
        <v>1718337</v>
      </c>
      <c r="B468" s="72" t="s">
        <v>1085</v>
      </c>
      <c r="C468" s="72" t="s">
        <v>1050</v>
      </c>
      <c r="D468" s="72" t="s">
        <v>268</v>
      </c>
      <c r="E468" s="85">
        <v>1010</v>
      </c>
      <c r="F468" s="84" t="s">
        <v>268</v>
      </c>
    </row>
    <row r="469" spans="1:6" ht="15.75" customHeight="1">
      <c r="A469" s="85">
        <v>1732353</v>
      </c>
      <c r="B469" s="72" t="s">
        <v>1086</v>
      </c>
      <c r="C469" s="72" t="s">
        <v>1050</v>
      </c>
      <c r="D469" s="72" t="s">
        <v>268</v>
      </c>
      <c r="E469" s="85">
        <v>1010</v>
      </c>
      <c r="F469" s="84" t="s">
        <v>268</v>
      </c>
    </row>
    <row r="470" spans="1:6" ht="15.75" customHeight="1">
      <c r="A470" s="85">
        <v>1561886</v>
      </c>
      <c r="B470" s="72" t="s">
        <v>1087</v>
      </c>
      <c r="C470" s="72" t="s">
        <v>1050</v>
      </c>
      <c r="D470" s="72" t="s">
        <v>268</v>
      </c>
      <c r="E470" s="85">
        <v>1010</v>
      </c>
      <c r="F470" s="84" t="s">
        <v>268</v>
      </c>
    </row>
    <row r="471" spans="1:6" ht="15.75" customHeight="1">
      <c r="A471" s="85" t="s">
        <v>502</v>
      </c>
      <c r="B471" s="72" t="s">
        <v>1088</v>
      </c>
      <c r="C471" s="72" t="s">
        <v>1050</v>
      </c>
      <c r="D471" s="72" t="s">
        <v>268</v>
      </c>
      <c r="E471" s="85">
        <v>1010</v>
      </c>
      <c r="F471" s="84" t="s">
        <v>268</v>
      </c>
    </row>
    <row r="472" spans="1:6" ht="15.75" customHeight="1">
      <c r="A472" s="72">
        <v>106667</v>
      </c>
      <c r="B472" s="72" t="s">
        <v>1089</v>
      </c>
      <c r="C472" s="72" t="s">
        <v>1050</v>
      </c>
      <c r="D472" s="72" t="s">
        <v>265</v>
      </c>
      <c r="E472" s="85">
        <v>1020</v>
      </c>
      <c r="F472" s="84" t="s">
        <v>265</v>
      </c>
    </row>
    <row r="473" spans="1:6" ht="15.75" customHeight="1">
      <c r="A473" s="85">
        <v>106667</v>
      </c>
      <c r="B473" s="72" t="s">
        <v>1089</v>
      </c>
      <c r="C473" s="72" t="s">
        <v>1050</v>
      </c>
      <c r="D473" s="72" t="s">
        <v>265</v>
      </c>
      <c r="E473" s="85">
        <v>1020</v>
      </c>
      <c r="F473" s="84" t="s">
        <v>265</v>
      </c>
    </row>
    <row r="474" spans="1:6" ht="15.75" customHeight="1">
      <c r="A474" s="72" t="s">
        <v>500</v>
      </c>
      <c r="B474" s="72" t="s">
        <v>265</v>
      </c>
      <c r="C474" s="72" t="s">
        <v>1051</v>
      </c>
      <c r="D474" s="72" t="s">
        <v>265</v>
      </c>
      <c r="E474" s="85">
        <v>1020</v>
      </c>
      <c r="F474" s="84" t="s">
        <v>265</v>
      </c>
    </row>
    <row r="475" spans="1:6" ht="15.75" customHeight="1">
      <c r="A475" s="85">
        <v>1534704</v>
      </c>
      <c r="B475" s="72" t="s">
        <v>1090</v>
      </c>
      <c r="C475" s="72" t="s">
        <v>1050</v>
      </c>
      <c r="D475" s="72" t="s">
        <v>333</v>
      </c>
      <c r="E475" s="85">
        <v>1030</v>
      </c>
      <c r="F475" s="84" t="s">
        <v>333</v>
      </c>
    </row>
    <row r="476" spans="1:6" ht="15.75" customHeight="1">
      <c r="A476" s="72">
        <v>84823</v>
      </c>
      <c r="B476" s="72" t="s">
        <v>1091</v>
      </c>
      <c r="C476" s="72" t="s">
        <v>1050</v>
      </c>
      <c r="D476" s="72" t="s">
        <v>333</v>
      </c>
      <c r="E476" s="85">
        <v>1030</v>
      </c>
      <c r="F476" s="84" t="s">
        <v>333</v>
      </c>
    </row>
    <row r="477" spans="1:6" ht="15.75" customHeight="1">
      <c r="A477" s="72" t="s">
        <v>542</v>
      </c>
      <c r="B477" s="72" t="s">
        <v>333</v>
      </c>
      <c r="C477" s="72" t="s">
        <v>1051</v>
      </c>
      <c r="D477" s="72" t="s">
        <v>333</v>
      </c>
      <c r="E477" s="85">
        <v>1030</v>
      </c>
      <c r="F477" s="84" t="s">
        <v>333</v>
      </c>
    </row>
    <row r="478" spans="1:6" ht="15.75" customHeight="1">
      <c r="A478" s="85">
        <v>1543203</v>
      </c>
      <c r="B478" s="72" t="s">
        <v>1092</v>
      </c>
      <c r="C478" s="72" t="s">
        <v>1050</v>
      </c>
      <c r="D478" s="72" t="s">
        <v>234</v>
      </c>
      <c r="E478" s="85">
        <v>1040</v>
      </c>
      <c r="F478" s="84" t="s">
        <v>234</v>
      </c>
    </row>
    <row r="479" spans="1:6" ht="15.75" customHeight="1">
      <c r="A479" s="72">
        <v>104905</v>
      </c>
      <c r="B479" s="72" t="s">
        <v>1093</v>
      </c>
      <c r="C479" s="72" t="s">
        <v>1050</v>
      </c>
      <c r="D479" s="72" t="s">
        <v>234</v>
      </c>
      <c r="E479" s="85">
        <v>1040</v>
      </c>
      <c r="F479" s="84" t="s">
        <v>234</v>
      </c>
    </row>
    <row r="480" spans="1:6" ht="15.75" customHeight="1">
      <c r="A480" s="85">
        <v>104905</v>
      </c>
      <c r="B480" s="72" t="s">
        <v>1093</v>
      </c>
      <c r="C480" s="72" t="s">
        <v>1050</v>
      </c>
      <c r="D480" s="72" t="s">
        <v>234</v>
      </c>
      <c r="E480" s="85">
        <v>1040</v>
      </c>
      <c r="F480" s="84" t="s">
        <v>234</v>
      </c>
    </row>
    <row r="481" spans="1:6" ht="15.75" customHeight="1">
      <c r="A481" s="72">
        <v>1549319</v>
      </c>
      <c r="B481" s="72" t="s">
        <v>1094</v>
      </c>
      <c r="C481" s="72" t="s">
        <v>1050</v>
      </c>
      <c r="D481" s="72" t="s">
        <v>234</v>
      </c>
      <c r="E481" s="85">
        <v>1040</v>
      </c>
      <c r="F481" s="84" t="s">
        <v>234</v>
      </c>
    </row>
    <row r="482" spans="1:6" ht="15.75" customHeight="1">
      <c r="A482" s="85">
        <v>19462</v>
      </c>
      <c r="B482" s="72" t="s">
        <v>1095</v>
      </c>
      <c r="C482" s="72" t="s">
        <v>1050</v>
      </c>
      <c r="D482" s="72" t="s">
        <v>234</v>
      </c>
      <c r="E482" s="85">
        <v>1040</v>
      </c>
      <c r="F482" s="84" t="s">
        <v>234</v>
      </c>
    </row>
    <row r="483" spans="1:6" ht="15.75" customHeight="1">
      <c r="A483" s="72">
        <v>1773740</v>
      </c>
      <c r="B483" s="72" t="s">
        <v>1096</v>
      </c>
      <c r="C483" s="72" t="s">
        <v>1050</v>
      </c>
      <c r="D483" s="72" t="s">
        <v>234</v>
      </c>
      <c r="E483" s="85">
        <v>1040</v>
      </c>
      <c r="F483" s="84" t="s">
        <v>234</v>
      </c>
    </row>
    <row r="484" spans="1:6" ht="15.75" customHeight="1">
      <c r="A484" s="85">
        <v>1543205</v>
      </c>
      <c r="B484" s="72" t="s">
        <v>1097</v>
      </c>
      <c r="C484" s="72" t="s">
        <v>1050</v>
      </c>
      <c r="D484" s="72" t="s">
        <v>234</v>
      </c>
      <c r="E484" s="85">
        <v>1040</v>
      </c>
      <c r="F484" s="84" t="s">
        <v>234</v>
      </c>
    </row>
    <row r="485" spans="1:6" ht="15.75" customHeight="1">
      <c r="A485" s="72">
        <v>1543205</v>
      </c>
      <c r="B485" s="72" t="s">
        <v>1097</v>
      </c>
      <c r="C485" s="72" t="s">
        <v>1050</v>
      </c>
      <c r="D485" s="72" t="s">
        <v>234</v>
      </c>
      <c r="E485" s="85">
        <v>1040</v>
      </c>
      <c r="F485" s="84" t="s">
        <v>234</v>
      </c>
    </row>
    <row r="486" spans="1:6" ht="15.75" customHeight="1">
      <c r="A486" s="72">
        <v>1755728</v>
      </c>
      <c r="B486" s="72" t="s">
        <v>1098</v>
      </c>
      <c r="C486" s="72" t="s">
        <v>1050</v>
      </c>
      <c r="D486" s="72" t="s">
        <v>234</v>
      </c>
      <c r="E486" s="85">
        <v>1040</v>
      </c>
      <c r="F486" s="84" t="s">
        <v>234</v>
      </c>
    </row>
    <row r="487" spans="1:6" ht="15.75" customHeight="1">
      <c r="A487" s="85">
        <v>1535749</v>
      </c>
      <c r="B487" s="72" t="s">
        <v>1099</v>
      </c>
      <c r="C487" s="72" t="s">
        <v>1050</v>
      </c>
      <c r="D487" s="72" t="s">
        <v>234</v>
      </c>
      <c r="E487" s="85">
        <v>1040</v>
      </c>
      <c r="F487" s="84" t="s">
        <v>234</v>
      </c>
    </row>
    <row r="488" spans="1:6" ht="15.75" customHeight="1">
      <c r="A488" s="72">
        <v>1528816</v>
      </c>
      <c r="B488" s="72" t="s">
        <v>1100</v>
      </c>
      <c r="C488" s="72" t="s">
        <v>1050</v>
      </c>
      <c r="D488" s="72" t="s">
        <v>234</v>
      </c>
      <c r="E488" s="85">
        <v>1040</v>
      </c>
      <c r="F488" s="84" t="s">
        <v>234</v>
      </c>
    </row>
    <row r="489" spans="1:6" ht="15.75" customHeight="1">
      <c r="A489" s="72">
        <v>1642351</v>
      </c>
      <c r="B489" s="72" t="s">
        <v>1101</v>
      </c>
      <c r="C489" s="72" t="s">
        <v>1050</v>
      </c>
      <c r="D489" s="72" t="s">
        <v>234</v>
      </c>
      <c r="E489" s="85">
        <v>1040</v>
      </c>
      <c r="F489" s="84" t="s">
        <v>234</v>
      </c>
    </row>
    <row r="490" spans="1:6" ht="15.75" customHeight="1">
      <c r="A490" s="85">
        <v>1688629</v>
      </c>
      <c r="B490" s="72" t="s">
        <v>1102</v>
      </c>
      <c r="C490" s="72" t="s">
        <v>1050</v>
      </c>
      <c r="D490" s="72" t="s">
        <v>234</v>
      </c>
      <c r="E490" s="85">
        <v>1040</v>
      </c>
      <c r="F490" s="84" t="s">
        <v>234</v>
      </c>
    </row>
    <row r="491" spans="1:6" ht="15.75" customHeight="1">
      <c r="A491" s="72">
        <v>86352</v>
      </c>
      <c r="B491" s="72" t="s">
        <v>1103</v>
      </c>
      <c r="C491" s="72" t="s">
        <v>1050</v>
      </c>
      <c r="D491" s="72" t="s">
        <v>234</v>
      </c>
      <c r="E491" s="85">
        <v>1040</v>
      </c>
      <c r="F491" s="84" t="s">
        <v>234</v>
      </c>
    </row>
    <row r="492" spans="1:6" ht="15.75" customHeight="1">
      <c r="A492" s="85">
        <v>1724081</v>
      </c>
      <c r="B492" s="72" t="s">
        <v>1104</v>
      </c>
      <c r="C492" s="72" t="s">
        <v>1050</v>
      </c>
      <c r="D492" s="72" t="s">
        <v>234</v>
      </c>
      <c r="E492" s="85">
        <v>1040</v>
      </c>
      <c r="F492" s="84" t="s">
        <v>234</v>
      </c>
    </row>
    <row r="493" spans="1:6" ht="15.75" customHeight="1">
      <c r="A493" s="72" t="s">
        <v>410</v>
      </c>
      <c r="B493" s="72" t="s">
        <v>234</v>
      </c>
      <c r="C493" s="72" t="s">
        <v>1051</v>
      </c>
      <c r="D493" s="72" t="s">
        <v>234</v>
      </c>
      <c r="E493" s="85">
        <v>1040</v>
      </c>
      <c r="F493" s="84" t="s">
        <v>234</v>
      </c>
    </row>
    <row r="494" spans="1:6" ht="15.75" customHeight="1">
      <c r="A494" s="85">
        <v>1535914</v>
      </c>
      <c r="B494" s="72" t="s">
        <v>1105</v>
      </c>
      <c r="C494" s="72" t="s">
        <v>1050</v>
      </c>
      <c r="D494" s="72" t="s">
        <v>291</v>
      </c>
      <c r="E494" s="85">
        <v>1050</v>
      </c>
      <c r="F494" s="84" t="s">
        <v>291</v>
      </c>
    </row>
    <row r="495" spans="1:6" ht="15.75" customHeight="1">
      <c r="A495" s="72" t="s">
        <v>517</v>
      </c>
      <c r="B495" s="72" t="s">
        <v>1105</v>
      </c>
      <c r="C495" s="72" t="s">
        <v>1050</v>
      </c>
      <c r="D495" s="72" t="s">
        <v>291</v>
      </c>
      <c r="E495" s="85">
        <v>1050</v>
      </c>
      <c r="F495" s="84" t="s">
        <v>291</v>
      </c>
    </row>
    <row r="496" spans="1:6" ht="15.75" customHeight="1">
      <c r="A496" s="85">
        <v>1504203</v>
      </c>
      <c r="B496" s="72" t="s">
        <v>1106</v>
      </c>
      <c r="C496" s="72" t="s">
        <v>1050</v>
      </c>
      <c r="D496" s="72" t="s">
        <v>352</v>
      </c>
      <c r="E496" s="85">
        <v>1060</v>
      </c>
      <c r="F496" s="84" t="s">
        <v>352</v>
      </c>
    </row>
    <row r="497" spans="1:6" ht="15.75" customHeight="1">
      <c r="A497" s="85" t="s">
        <v>560</v>
      </c>
      <c r="B497" s="72" t="s">
        <v>352</v>
      </c>
      <c r="C497" s="72" t="s">
        <v>1051</v>
      </c>
      <c r="D497" s="72" t="s">
        <v>352</v>
      </c>
      <c r="E497" s="85">
        <v>1060</v>
      </c>
      <c r="F497" s="84" t="s">
        <v>352</v>
      </c>
    </row>
    <row r="498" spans="1:6" ht="15.75" customHeight="1">
      <c r="A498" s="85">
        <v>1549964</v>
      </c>
      <c r="B498" s="72" t="s">
        <v>1107</v>
      </c>
      <c r="C498" s="72" t="s">
        <v>1050</v>
      </c>
      <c r="D498" s="72" t="s">
        <v>306</v>
      </c>
      <c r="E498" s="85">
        <v>1070</v>
      </c>
      <c r="F498" s="84" t="s">
        <v>306</v>
      </c>
    </row>
    <row r="499" spans="1:6" ht="15.75" customHeight="1">
      <c r="A499" s="85" t="s">
        <v>528</v>
      </c>
      <c r="B499" s="72" t="s">
        <v>1108</v>
      </c>
      <c r="C499" s="72" t="s">
        <v>1051</v>
      </c>
      <c r="D499" s="72" t="s">
        <v>306</v>
      </c>
      <c r="E499" s="85">
        <v>1070</v>
      </c>
      <c r="F499" s="84" t="s">
        <v>306</v>
      </c>
    </row>
    <row r="500" spans="1:6" ht="15.75" customHeight="1">
      <c r="A500" s="85">
        <v>1597491</v>
      </c>
      <c r="B500" s="72" t="s">
        <v>1109</v>
      </c>
      <c r="C500" s="72" t="s">
        <v>1050</v>
      </c>
      <c r="D500" s="72" t="s">
        <v>328</v>
      </c>
      <c r="E500" s="85">
        <v>1080</v>
      </c>
      <c r="F500" s="84" t="s">
        <v>328</v>
      </c>
    </row>
    <row r="501" spans="1:6" ht="15.75" customHeight="1">
      <c r="A501" s="85">
        <v>1540803</v>
      </c>
      <c r="B501" s="72" t="s">
        <v>1110</v>
      </c>
      <c r="C501" s="72" t="s">
        <v>1050</v>
      </c>
      <c r="D501" s="72" t="s">
        <v>328</v>
      </c>
      <c r="E501" s="85">
        <v>1080</v>
      </c>
      <c r="F501" s="84" t="s">
        <v>328</v>
      </c>
    </row>
    <row r="502" spans="1:6" ht="15.75" customHeight="1">
      <c r="A502" s="85">
        <v>1536280</v>
      </c>
      <c r="B502" s="72" t="s">
        <v>1111</v>
      </c>
      <c r="C502" s="72" t="s">
        <v>1050</v>
      </c>
      <c r="D502" s="72" t="s">
        <v>328</v>
      </c>
      <c r="E502" s="85">
        <v>1080</v>
      </c>
      <c r="F502" s="84" t="s">
        <v>328</v>
      </c>
    </row>
    <row r="503" spans="1:6" ht="15.75" customHeight="1">
      <c r="A503" s="85">
        <v>86351</v>
      </c>
      <c r="B503" s="72" t="s">
        <v>1112</v>
      </c>
      <c r="C503" s="72" t="s">
        <v>1050</v>
      </c>
      <c r="D503" s="72" t="s">
        <v>328</v>
      </c>
      <c r="E503" s="85">
        <v>1080</v>
      </c>
      <c r="F503" s="84" t="s">
        <v>328</v>
      </c>
    </row>
    <row r="504" spans="1:6" ht="15.75" customHeight="1">
      <c r="A504" s="85" t="s">
        <v>539</v>
      </c>
      <c r="B504" s="72" t="s">
        <v>328</v>
      </c>
      <c r="C504" s="72" t="s">
        <v>1051</v>
      </c>
      <c r="D504" s="72" t="s">
        <v>328</v>
      </c>
      <c r="E504" s="85">
        <v>1080</v>
      </c>
      <c r="F504" s="84" t="s">
        <v>328</v>
      </c>
    </row>
    <row r="505" spans="1:6" ht="15.75" customHeight="1">
      <c r="A505" s="85">
        <v>100375</v>
      </c>
      <c r="B505" s="72" t="s">
        <v>1113</v>
      </c>
      <c r="C505" s="72" t="s">
        <v>1050</v>
      </c>
      <c r="D505" s="72" t="s">
        <v>1114</v>
      </c>
      <c r="E505" s="85">
        <v>1110</v>
      </c>
      <c r="F505" s="84" t="s">
        <v>1114</v>
      </c>
    </row>
    <row r="506" spans="1:6" ht="15.75" customHeight="1">
      <c r="A506" s="85">
        <v>1770283</v>
      </c>
      <c r="B506" s="72" t="s">
        <v>1115</v>
      </c>
      <c r="C506" s="72" t="s">
        <v>1050</v>
      </c>
      <c r="D506" s="72" t="s">
        <v>1114</v>
      </c>
      <c r="E506" s="85">
        <v>1110</v>
      </c>
      <c r="F506" s="84" t="s">
        <v>1114</v>
      </c>
    </row>
    <row r="507" spans="1:6" ht="15.75" customHeight="1">
      <c r="A507" s="85">
        <v>1721086</v>
      </c>
      <c r="B507" s="72" t="s">
        <v>1116</v>
      </c>
      <c r="C507" s="72" t="s">
        <v>1050</v>
      </c>
      <c r="D507" s="72" t="s">
        <v>1114</v>
      </c>
      <c r="E507" s="85">
        <v>1110</v>
      </c>
      <c r="F507" s="84" t="s">
        <v>1114</v>
      </c>
    </row>
    <row r="508" spans="1:6" ht="15.75" customHeight="1">
      <c r="A508" s="85">
        <v>1511403</v>
      </c>
      <c r="B508" s="72" t="s">
        <v>1117</v>
      </c>
      <c r="C508" s="72" t="s">
        <v>1050</v>
      </c>
      <c r="D508" s="72" t="s">
        <v>1114</v>
      </c>
      <c r="E508" s="85">
        <v>1110</v>
      </c>
      <c r="F508" s="84" t="s">
        <v>1114</v>
      </c>
    </row>
    <row r="509" spans="1:6" ht="15.75" customHeight="1">
      <c r="A509" s="85">
        <v>1543571</v>
      </c>
      <c r="B509" s="72" t="s">
        <v>1118</v>
      </c>
      <c r="C509" s="72" t="s">
        <v>1050</v>
      </c>
      <c r="D509" s="72" t="s">
        <v>1114</v>
      </c>
      <c r="E509" s="85">
        <v>1110</v>
      </c>
      <c r="F509" s="84" t="s">
        <v>1114</v>
      </c>
    </row>
    <row r="510" spans="1:6" ht="15.75" customHeight="1">
      <c r="A510" s="85">
        <v>1543572</v>
      </c>
      <c r="B510" s="72" t="s">
        <v>1119</v>
      </c>
      <c r="C510" s="72" t="s">
        <v>1050</v>
      </c>
      <c r="D510" s="72" t="s">
        <v>1114</v>
      </c>
      <c r="E510" s="85">
        <v>1110</v>
      </c>
      <c r="F510" s="84" t="s">
        <v>1114</v>
      </c>
    </row>
    <row r="511" spans="1:6" ht="15.75" customHeight="1">
      <c r="A511" s="85">
        <v>1553738</v>
      </c>
      <c r="B511" s="72" t="s">
        <v>1120</v>
      </c>
      <c r="C511" s="72" t="s">
        <v>1050</v>
      </c>
      <c r="D511" s="72" t="s">
        <v>1114</v>
      </c>
      <c r="E511" s="85">
        <v>1110</v>
      </c>
      <c r="F511" s="84" t="s">
        <v>1114</v>
      </c>
    </row>
    <row r="512" spans="1:6" ht="15.75" customHeight="1">
      <c r="A512" s="85">
        <v>39973</v>
      </c>
      <c r="B512" s="72" t="s">
        <v>1121</v>
      </c>
      <c r="C512" s="72" t="s">
        <v>1050</v>
      </c>
      <c r="D512" s="72" t="s">
        <v>1114</v>
      </c>
      <c r="E512" s="85">
        <v>1110</v>
      </c>
      <c r="F512" s="84" t="s">
        <v>1114</v>
      </c>
    </row>
    <row r="513" spans="1:6" ht="15.75" customHeight="1">
      <c r="A513" s="85">
        <v>80205</v>
      </c>
      <c r="B513" s="72" t="s">
        <v>1122</v>
      </c>
      <c r="C513" s="72" t="s">
        <v>1050</v>
      </c>
      <c r="D513" s="72" t="s">
        <v>1114</v>
      </c>
      <c r="E513" s="85">
        <v>1110</v>
      </c>
      <c r="F513" s="84" t="s">
        <v>1114</v>
      </c>
    </row>
    <row r="514" spans="1:6" ht="15.75" customHeight="1">
      <c r="A514" s="85">
        <v>1732667</v>
      </c>
      <c r="B514" s="72" t="s">
        <v>1123</v>
      </c>
      <c r="C514" s="72" t="s">
        <v>1050</v>
      </c>
      <c r="D514" s="72" t="s">
        <v>1114</v>
      </c>
      <c r="E514" s="85">
        <v>1110</v>
      </c>
      <c r="F514" s="84" t="s">
        <v>1114</v>
      </c>
    </row>
    <row r="515" spans="1:6" ht="15.75" customHeight="1">
      <c r="A515" s="85" t="s">
        <v>427</v>
      </c>
      <c r="B515" s="72" t="s">
        <v>1114</v>
      </c>
      <c r="C515" s="72" t="s">
        <v>1051</v>
      </c>
      <c r="D515" s="72" t="s">
        <v>1114</v>
      </c>
      <c r="E515" s="85">
        <v>1110</v>
      </c>
      <c r="F515" s="84" t="s">
        <v>1114</v>
      </c>
    </row>
    <row r="516" spans="1:6" ht="15.75" customHeight="1">
      <c r="A516" s="85">
        <v>1536822</v>
      </c>
      <c r="B516" s="72" t="s">
        <v>1124</v>
      </c>
      <c r="C516" s="72" t="s">
        <v>1050</v>
      </c>
      <c r="D516" s="72" t="s">
        <v>287</v>
      </c>
      <c r="E516" s="85">
        <v>1120</v>
      </c>
      <c r="F516" s="84" t="s">
        <v>287</v>
      </c>
    </row>
    <row r="517" spans="1:6" ht="15.75" customHeight="1">
      <c r="A517" s="85" t="s">
        <v>1125</v>
      </c>
      <c r="B517" s="72" t="s">
        <v>1126</v>
      </c>
      <c r="C517" s="72" t="s">
        <v>1051</v>
      </c>
      <c r="D517" s="72" t="s">
        <v>287</v>
      </c>
      <c r="E517" s="85">
        <v>1120</v>
      </c>
      <c r="F517" s="84" t="s">
        <v>287</v>
      </c>
    </row>
    <row r="518" spans="1:6" ht="15.75" customHeight="1">
      <c r="A518" s="85">
        <v>1513137</v>
      </c>
      <c r="B518" s="72" t="s">
        <v>1127</v>
      </c>
      <c r="C518" s="72" t="s">
        <v>1050</v>
      </c>
      <c r="D518" s="72" t="s">
        <v>338</v>
      </c>
      <c r="E518" s="85">
        <v>1130</v>
      </c>
      <c r="F518" s="84" t="s">
        <v>338</v>
      </c>
    </row>
    <row r="519" spans="1:6" ht="15.75" customHeight="1">
      <c r="A519" s="85" t="s">
        <v>548</v>
      </c>
      <c r="B519" s="72" t="s">
        <v>1128</v>
      </c>
      <c r="C519" s="72" t="s">
        <v>1051</v>
      </c>
      <c r="D519" s="72" t="s">
        <v>338</v>
      </c>
      <c r="E519" s="85">
        <v>1130</v>
      </c>
      <c r="F519" s="84" t="s">
        <v>338</v>
      </c>
    </row>
    <row r="520" spans="1:6" ht="15.75" customHeight="1">
      <c r="A520" s="85">
        <v>1559396</v>
      </c>
      <c r="B520" s="72" t="s">
        <v>1129</v>
      </c>
      <c r="C520" s="72" t="s">
        <v>1130</v>
      </c>
      <c r="D520" s="72" t="s">
        <v>259</v>
      </c>
      <c r="E520" s="85">
        <v>1140</v>
      </c>
      <c r="F520" s="84" t="s">
        <v>259</v>
      </c>
    </row>
    <row r="521" spans="1:6" ht="15.75" customHeight="1">
      <c r="A521" s="85">
        <v>1746485</v>
      </c>
      <c r="B521" s="72" t="s">
        <v>1131</v>
      </c>
      <c r="C521" s="72" t="s">
        <v>1130</v>
      </c>
      <c r="D521" s="72" t="s">
        <v>259</v>
      </c>
      <c r="E521" s="85">
        <v>1140</v>
      </c>
      <c r="F521" s="84" t="s">
        <v>259</v>
      </c>
    </row>
    <row r="522" spans="1:6" ht="15.75" customHeight="1">
      <c r="A522" s="85" t="s">
        <v>495</v>
      </c>
      <c r="B522" s="72" t="s">
        <v>259</v>
      </c>
      <c r="C522" s="72" t="s">
        <v>1130</v>
      </c>
      <c r="D522" s="72" t="s">
        <v>259</v>
      </c>
      <c r="E522" s="85">
        <v>1140</v>
      </c>
      <c r="F522" s="84" t="s">
        <v>259</v>
      </c>
    </row>
    <row r="523" spans="1:6" ht="15.75" customHeight="1">
      <c r="A523" s="85">
        <v>1726457</v>
      </c>
      <c r="B523" s="72" t="s">
        <v>1132</v>
      </c>
      <c r="C523" s="72" t="s">
        <v>1130</v>
      </c>
      <c r="D523" s="72" t="s">
        <v>297</v>
      </c>
      <c r="E523" s="85">
        <v>1150</v>
      </c>
      <c r="F523" s="84" t="s">
        <v>297</v>
      </c>
    </row>
    <row r="524" spans="1:6" ht="15.75" customHeight="1">
      <c r="A524" s="85">
        <v>1732923</v>
      </c>
      <c r="B524" s="72" t="s">
        <v>1133</v>
      </c>
      <c r="C524" s="72" t="s">
        <v>1130</v>
      </c>
      <c r="D524" s="72" t="s">
        <v>297</v>
      </c>
      <c r="E524" s="85">
        <v>1150</v>
      </c>
      <c r="F524" s="84" t="s">
        <v>297</v>
      </c>
    </row>
    <row r="525" spans="1:6" ht="15.75" customHeight="1">
      <c r="A525" s="85" t="s">
        <v>521</v>
      </c>
      <c r="B525" s="72" t="s">
        <v>297</v>
      </c>
      <c r="C525" s="72" t="s">
        <v>1134</v>
      </c>
      <c r="D525" s="72" t="s">
        <v>297</v>
      </c>
      <c r="E525" s="85">
        <v>1150</v>
      </c>
      <c r="F525" s="84" t="s">
        <v>297</v>
      </c>
    </row>
    <row r="526" spans="1:6" ht="15.75" customHeight="1">
      <c r="A526" s="85">
        <v>1535124</v>
      </c>
      <c r="B526" s="72" t="s">
        <v>1135</v>
      </c>
      <c r="C526" s="72" t="s">
        <v>1130</v>
      </c>
      <c r="D526" s="72" t="s">
        <v>269</v>
      </c>
      <c r="E526" s="85">
        <v>1160</v>
      </c>
      <c r="F526" s="84" t="s">
        <v>269</v>
      </c>
    </row>
    <row r="527" spans="1:6" ht="15.75" customHeight="1">
      <c r="A527" s="85" t="s">
        <v>1136</v>
      </c>
      <c r="B527" s="72" t="s">
        <v>1135</v>
      </c>
      <c r="C527" s="72" t="s">
        <v>1130</v>
      </c>
      <c r="D527" s="72" t="s">
        <v>269</v>
      </c>
      <c r="E527" s="85">
        <v>1160</v>
      </c>
      <c r="F527" s="84" t="s">
        <v>269</v>
      </c>
    </row>
    <row r="528" spans="1:6" ht="15.75" customHeight="1">
      <c r="A528" s="85">
        <v>88835</v>
      </c>
      <c r="B528" s="72" t="s">
        <v>1137</v>
      </c>
      <c r="C528" s="72" t="s">
        <v>1031</v>
      </c>
      <c r="D528" s="72" t="s">
        <v>368</v>
      </c>
      <c r="E528" s="85">
        <v>1180</v>
      </c>
      <c r="F528" s="84" t="s">
        <v>368</v>
      </c>
    </row>
    <row r="529" spans="1:6" ht="15.75" customHeight="1">
      <c r="A529" s="85">
        <v>1504739</v>
      </c>
      <c r="B529" s="72" t="s">
        <v>1138</v>
      </c>
      <c r="C529" s="72" t="s">
        <v>1139</v>
      </c>
      <c r="D529" s="72" t="s">
        <v>368</v>
      </c>
      <c r="E529" s="85">
        <v>1180</v>
      </c>
      <c r="F529" s="84" t="s">
        <v>368</v>
      </c>
    </row>
    <row r="530" spans="1:6" ht="15.75" customHeight="1">
      <c r="A530" s="85">
        <v>26432</v>
      </c>
      <c r="B530" s="72" t="s">
        <v>1140</v>
      </c>
      <c r="C530" s="72" t="s">
        <v>1139</v>
      </c>
      <c r="D530" s="72" t="s">
        <v>368</v>
      </c>
      <c r="E530" s="85">
        <v>1180</v>
      </c>
      <c r="F530" s="84" t="s">
        <v>368</v>
      </c>
    </row>
    <row r="531" spans="1:6" ht="15.75" customHeight="1">
      <c r="A531" s="85">
        <v>21616</v>
      </c>
      <c r="B531" s="72" t="s">
        <v>1141</v>
      </c>
      <c r="C531" s="72" t="s">
        <v>1139</v>
      </c>
      <c r="D531" s="72" t="s">
        <v>368</v>
      </c>
      <c r="E531" s="85">
        <v>1180</v>
      </c>
      <c r="F531" s="84" t="s">
        <v>368</v>
      </c>
    </row>
    <row r="532" spans="1:6" ht="15.75" customHeight="1">
      <c r="A532" s="85">
        <v>1705966</v>
      </c>
      <c r="B532" s="72" t="s">
        <v>1142</v>
      </c>
      <c r="C532" s="72" t="s">
        <v>1139</v>
      </c>
      <c r="D532" s="72" t="s">
        <v>368</v>
      </c>
      <c r="E532" s="85">
        <v>1180</v>
      </c>
      <c r="F532" s="84" t="s">
        <v>368</v>
      </c>
    </row>
    <row r="533" spans="1:6" ht="15.75" customHeight="1">
      <c r="A533" s="85" t="s">
        <v>423</v>
      </c>
      <c r="B533" s="72" t="s">
        <v>368</v>
      </c>
      <c r="C533" s="72" t="s">
        <v>1143</v>
      </c>
      <c r="D533" s="72" t="s">
        <v>368</v>
      </c>
      <c r="E533" s="85">
        <v>1180</v>
      </c>
      <c r="F533" s="84" t="s">
        <v>368</v>
      </c>
    </row>
    <row r="534" spans="1:6" ht="15.75" customHeight="1">
      <c r="A534" s="85">
        <v>1585355</v>
      </c>
      <c r="B534" s="72" t="s">
        <v>1144</v>
      </c>
      <c r="C534" s="72" t="s">
        <v>1139</v>
      </c>
      <c r="D534" s="72" t="s">
        <v>300</v>
      </c>
      <c r="E534" s="85">
        <v>1195</v>
      </c>
      <c r="F534" s="84" t="s">
        <v>300</v>
      </c>
    </row>
    <row r="535" spans="1:6" ht="15.75" customHeight="1">
      <c r="A535" s="85">
        <v>1521919</v>
      </c>
      <c r="B535" s="72" t="s">
        <v>1145</v>
      </c>
      <c r="C535" s="72" t="s">
        <v>1139</v>
      </c>
      <c r="D535" s="72" t="s">
        <v>300</v>
      </c>
      <c r="E535" s="85">
        <v>1195</v>
      </c>
      <c r="F535" s="84" t="s">
        <v>300</v>
      </c>
    </row>
    <row r="536" spans="1:6" ht="15.75" customHeight="1">
      <c r="A536" s="85">
        <v>1554820</v>
      </c>
      <c r="B536" s="72" t="s">
        <v>1146</v>
      </c>
      <c r="C536" s="72" t="s">
        <v>1139</v>
      </c>
      <c r="D536" s="72" t="s">
        <v>300</v>
      </c>
      <c r="E536" s="85">
        <v>1195</v>
      </c>
      <c r="F536" s="84" t="s">
        <v>300</v>
      </c>
    </row>
    <row r="537" spans="1:6" ht="15.75" customHeight="1">
      <c r="A537" s="85">
        <v>11040</v>
      </c>
      <c r="B537" s="72" t="s">
        <v>1147</v>
      </c>
      <c r="C537" s="72" t="s">
        <v>1139</v>
      </c>
      <c r="D537" s="72" t="s">
        <v>300</v>
      </c>
      <c r="E537" s="85">
        <v>1195</v>
      </c>
      <c r="F537" s="84" t="s">
        <v>300</v>
      </c>
    </row>
    <row r="538" spans="1:6" ht="15.75" customHeight="1">
      <c r="A538" s="85">
        <v>84557</v>
      </c>
      <c r="B538" s="72" t="s">
        <v>1148</v>
      </c>
      <c r="C538" s="72" t="s">
        <v>1139</v>
      </c>
      <c r="D538" s="72" t="s">
        <v>300</v>
      </c>
      <c r="E538" s="85">
        <v>1195</v>
      </c>
      <c r="F538" s="84" t="s">
        <v>300</v>
      </c>
    </row>
    <row r="539" spans="1:6" ht="15.75" customHeight="1">
      <c r="A539" s="85">
        <v>18720</v>
      </c>
      <c r="B539" s="72" t="s">
        <v>1149</v>
      </c>
      <c r="C539" s="72" t="s">
        <v>1139</v>
      </c>
      <c r="D539" s="72" t="s">
        <v>300</v>
      </c>
      <c r="E539" s="85">
        <v>1195</v>
      </c>
      <c r="F539" s="84" t="s">
        <v>300</v>
      </c>
    </row>
    <row r="540" spans="1:6" ht="15.75" customHeight="1">
      <c r="A540" s="85" t="s">
        <v>523</v>
      </c>
      <c r="B540" s="72" t="s">
        <v>300</v>
      </c>
      <c r="C540" s="72" t="s">
        <v>1143</v>
      </c>
      <c r="D540" s="72" t="s">
        <v>300</v>
      </c>
      <c r="E540" s="85">
        <v>1195</v>
      </c>
      <c r="F540" s="84" t="s">
        <v>300</v>
      </c>
    </row>
    <row r="541" spans="1:6" ht="15.75" customHeight="1">
      <c r="A541" s="85">
        <v>1756778</v>
      </c>
      <c r="B541" s="72" t="s">
        <v>1150</v>
      </c>
      <c r="C541" s="72" t="s">
        <v>1139</v>
      </c>
      <c r="D541" s="72" t="s">
        <v>299</v>
      </c>
      <c r="E541" s="85">
        <v>1220</v>
      </c>
      <c r="F541" s="84" t="s">
        <v>299</v>
      </c>
    </row>
    <row r="542" spans="1:6" ht="15.75" customHeight="1">
      <c r="A542" s="85">
        <v>2803</v>
      </c>
      <c r="B542" s="72" t="s">
        <v>1151</v>
      </c>
      <c r="C542" s="72" t="s">
        <v>1139</v>
      </c>
      <c r="D542" s="72" t="s">
        <v>299</v>
      </c>
      <c r="E542" s="85">
        <v>1220</v>
      </c>
      <c r="F542" s="84" t="s">
        <v>299</v>
      </c>
    </row>
    <row r="543" spans="1:6" ht="15.75" customHeight="1">
      <c r="A543" s="85">
        <v>2803</v>
      </c>
      <c r="B543" s="72" t="s">
        <v>1151</v>
      </c>
      <c r="C543" s="72" t="s">
        <v>1139</v>
      </c>
      <c r="D543" s="72" t="s">
        <v>299</v>
      </c>
      <c r="E543" s="85">
        <v>1220</v>
      </c>
      <c r="F543" s="84" t="s">
        <v>299</v>
      </c>
    </row>
    <row r="544" spans="1:6" ht="15.75" customHeight="1">
      <c r="A544" s="85" t="s">
        <v>522</v>
      </c>
      <c r="B544" s="72" t="s">
        <v>1152</v>
      </c>
      <c r="C544" s="72" t="s">
        <v>737</v>
      </c>
      <c r="D544" s="72" t="s">
        <v>299</v>
      </c>
      <c r="E544" s="85">
        <v>1220</v>
      </c>
      <c r="F544" s="84" t="s">
        <v>299</v>
      </c>
    </row>
    <row r="545" spans="1:6" ht="15.75" customHeight="1">
      <c r="A545" s="85">
        <v>86359</v>
      </c>
      <c r="B545" s="72" t="s">
        <v>1153</v>
      </c>
      <c r="C545" s="72" t="s">
        <v>1154</v>
      </c>
      <c r="D545" s="72" t="s">
        <v>302</v>
      </c>
      <c r="E545" s="85">
        <v>1330</v>
      </c>
      <c r="F545" s="84" t="s">
        <v>302</v>
      </c>
    </row>
    <row r="546" spans="1:6" ht="15.75" customHeight="1">
      <c r="A546" s="85" t="s">
        <v>1155</v>
      </c>
      <c r="B546" s="72" t="s">
        <v>302</v>
      </c>
      <c r="C546" s="72" t="s">
        <v>1156</v>
      </c>
      <c r="D546" s="72" t="s">
        <v>302</v>
      </c>
      <c r="E546" s="85">
        <v>1330</v>
      </c>
      <c r="F546" s="84" t="s">
        <v>302</v>
      </c>
    </row>
    <row r="547" spans="1:6" ht="15.75" customHeight="1">
      <c r="A547" s="85">
        <v>46255</v>
      </c>
      <c r="B547" s="72" t="s">
        <v>1157</v>
      </c>
      <c r="C547" s="72" t="s">
        <v>1158</v>
      </c>
      <c r="D547" s="72" t="s">
        <v>398</v>
      </c>
      <c r="E547" s="85">
        <v>1340</v>
      </c>
      <c r="F547" s="84" t="s">
        <v>398</v>
      </c>
    </row>
    <row r="548" spans="1:6" ht="15.75" customHeight="1">
      <c r="A548" s="85">
        <v>1736396</v>
      </c>
      <c r="B548" s="72" t="s">
        <v>1159</v>
      </c>
      <c r="C548" s="72" t="s">
        <v>1158</v>
      </c>
      <c r="D548" s="72" t="s">
        <v>398</v>
      </c>
      <c r="E548" s="85">
        <v>1340</v>
      </c>
      <c r="F548" s="84" t="s">
        <v>398</v>
      </c>
    </row>
    <row r="549" spans="1:6" ht="15.75" customHeight="1">
      <c r="A549" s="85" t="s">
        <v>449</v>
      </c>
      <c r="B549" s="72" t="s">
        <v>1160</v>
      </c>
      <c r="C549" s="72" t="s">
        <v>1161</v>
      </c>
      <c r="D549" s="72" t="s">
        <v>398</v>
      </c>
      <c r="E549" s="85">
        <v>1340</v>
      </c>
      <c r="F549" s="84" t="s">
        <v>398</v>
      </c>
    </row>
    <row r="550" spans="1:6" ht="15.75" customHeight="1">
      <c r="A550" s="85">
        <v>87460</v>
      </c>
      <c r="B550" s="72" t="s">
        <v>1162</v>
      </c>
      <c r="C550" s="72" t="s">
        <v>1158</v>
      </c>
      <c r="D550" s="72" t="s">
        <v>284</v>
      </c>
      <c r="E550" s="85">
        <v>1350</v>
      </c>
      <c r="F550" s="84" t="s">
        <v>284</v>
      </c>
    </row>
    <row r="551" spans="1:6" ht="15.75" customHeight="1">
      <c r="A551" s="85">
        <v>1553299</v>
      </c>
      <c r="B551" s="72" t="s">
        <v>1163</v>
      </c>
      <c r="C551" s="72" t="s">
        <v>1158</v>
      </c>
      <c r="D551" s="72" t="s">
        <v>284</v>
      </c>
      <c r="E551" s="85">
        <v>1350</v>
      </c>
      <c r="F551" s="84" t="s">
        <v>284</v>
      </c>
    </row>
    <row r="552" spans="1:6" ht="15.75" customHeight="1">
      <c r="A552" s="85" t="s">
        <v>514</v>
      </c>
      <c r="B552" s="72" t="s">
        <v>284</v>
      </c>
      <c r="C552" s="72" t="s">
        <v>1161</v>
      </c>
      <c r="D552" s="72" t="s">
        <v>284</v>
      </c>
      <c r="E552" s="85">
        <v>1350</v>
      </c>
      <c r="F552" s="84" t="s">
        <v>284</v>
      </c>
    </row>
    <row r="553" spans="1:6" ht="15.75" customHeight="1">
      <c r="A553" s="85">
        <v>10270</v>
      </c>
      <c r="B553" s="72" t="s">
        <v>1164</v>
      </c>
      <c r="C553" s="72" t="s">
        <v>1165</v>
      </c>
      <c r="D553" s="72" t="s">
        <v>305</v>
      </c>
      <c r="E553" s="85">
        <v>1360</v>
      </c>
      <c r="F553" s="84" t="s">
        <v>305</v>
      </c>
    </row>
    <row r="554" spans="1:6" ht="15.75" customHeight="1">
      <c r="A554" s="85" t="s">
        <v>527</v>
      </c>
      <c r="B554" s="72" t="s">
        <v>1166</v>
      </c>
      <c r="C554" s="72" t="s">
        <v>1167</v>
      </c>
      <c r="D554" s="72" t="s">
        <v>305</v>
      </c>
      <c r="E554" s="85">
        <v>1360</v>
      </c>
      <c r="F554" s="84" t="s">
        <v>305</v>
      </c>
    </row>
    <row r="555" spans="1:6" ht="15.75" customHeight="1">
      <c r="A555" s="72">
        <v>1503646</v>
      </c>
      <c r="B555" s="72" t="s">
        <v>1168</v>
      </c>
      <c r="C555" s="72" t="s">
        <v>1169</v>
      </c>
      <c r="D555" s="72" t="s">
        <v>310</v>
      </c>
      <c r="E555" s="85">
        <v>1380</v>
      </c>
      <c r="F555" s="84" t="s">
        <v>310</v>
      </c>
    </row>
    <row r="556" spans="1:6" ht="15.75" customHeight="1">
      <c r="A556" s="85" t="s">
        <v>531</v>
      </c>
      <c r="B556" s="72" t="s">
        <v>1168</v>
      </c>
      <c r="C556" s="72" t="s">
        <v>1170</v>
      </c>
      <c r="D556" s="72" t="s">
        <v>310</v>
      </c>
      <c r="E556" s="85">
        <v>1380</v>
      </c>
      <c r="F556" s="84" t="s">
        <v>310</v>
      </c>
    </row>
    <row r="557" spans="1:6" ht="15.75" customHeight="1">
      <c r="A557" s="72">
        <v>64946</v>
      </c>
      <c r="B557" s="72" t="s">
        <v>1171</v>
      </c>
      <c r="C557" s="72" t="s">
        <v>1172</v>
      </c>
      <c r="D557" s="72" t="s">
        <v>314</v>
      </c>
      <c r="E557" s="85">
        <v>1390</v>
      </c>
      <c r="F557" s="84" t="s">
        <v>314</v>
      </c>
    </row>
    <row r="558" spans="1:6" ht="15.75" customHeight="1">
      <c r="A558" s="85" t="s">
        <v>532</v>
      </c>
      <c r="B558" s="72" t="s">
        <v>314</v>
      </c>
      <c r="C558" s="72" t="s">
        <v>1173</v>
      </c>
      <c r="D558" s="72" t="s">
        <v>314</v>
      </c>
      <c r="E558" s="85">
        <v>1390</v>
      </c>
      <c r="F558" s="84" t="s">
        <v>314</v>
      </c>
    </row>
    <row r="559" spans="1:6" ht="15.75" customHeight="1">
      <c r="A559" s="72">
        <v>4779</v>
      </c>
      <c r="B559" s="72" t="s">
        <v>1174</v>
      </c>
      <c r="C559" s="72" t="s">
        <v>1172</v>
      </c>
      <c r="D559" s="72" t="s">
        <v>324</v>
      </c>
      <c r="E559" s="85">
        <v>1400</v>
      </c>
      <c r="F559" s="84" t="s">
        <v>324</v>
      </c>
    </row>
    <row r="560" spans="1:6" ht="15.75" customHeight="1">
      <c r="A560" s="85" t="s">
        <v>536</v>
      </c>
      <c r="B560" s="72" t="s">
        <v>324</v>
      </c>
      <c r="C560" s="72" t="s">
        <v>1173</v>
      </c>
      <c r="D560" s="72" t="s">
        <v>324</v>
      </c>
      <c r="E560" s="85">
        <v>1400</v>
      </c>
      <c r="F560" s="84" t="s">
        <v>324</v>
      </c>
    </row>
    <row r="561" spans="1:6" ht="15.75" customHeight="1">
      <c r="A561" s="72">
        <v>85487</v>
      </c>
      <c r="B561" s="72" t="s">
        <v>1175</v>
      </c>
      <c r="C561" s="72" t="s">
        <v>1176</v>
      </c>
      <c r="D561" s="72" t="s">
        <v>346</v>
      </c>
      <c r="E561" s="85">
        <v>1410</v>
      </c>
      <c r="F561" s="84" t="s">
        <v>346</v>
      </c>
    </row>
    <row r="562" spans="1:6" ht="15.75" customHeight="1">
      <c r="A562" s="85" t="s">
        <v>555</v>
      </c>
      <c r="B562" s="72" t="s">
        <v>1175</v>
      </c>
      <c r="C562" s="72" t="s">
        <v>1177</v>
      </c>
      <c r="D562" s="72" t="s">
        <v>346</v>
      </c>
      <c r="E562" s="85">
        <v>1410</v>
      </c>
      <c r="F562" s="84" t="s">
        <v>346</v>
      </c>
    </row>
    <row r="563" spans="1:6" ht="15.75" customHeight="1">
      <c r="A563" s="72">
        <v>20222</v>
      </c>
      <c r="B563" s="72" t="s">
        <v>1178</v>
      </c>
      <c r="C563" s="72" t="s">
        <v>1179</v>
      </c>
      <c r="D563" s="72" t="s">
        <v>317</v>
      </c>
      <c r="E563" s="85">
        <v>1420</v>
      </c>
      <c r="F563" s="84" t="s">
        <v>317</v>
      </c>
    </row>
    <row r="564" spans="1:6" ht="15.75" customHeight="1">
      <c r="A564" s="85">
        <v>45473</v>
      </c>
      <c r="B564" s="72" t="s">
        <v>1180</v>
      </c>
      <c r="C564" s="72" t="s">
        <v>1179</v>
      </c>
      <c r="D564" s="72" t="s">
        <v>317</v>
      </c>
      <c r="E564" s="85">
        <v>1420</v>
      </c>
      <c r="F564" s="84" t="s">
        <v>317</v>
      </c>
    </row>
    <row r="565" spans="1:6" ht="15.75" customHeight="1">
      <c r="A565" s="72">
        <v>71810</v>
      </c>
      <c r="B565" s="72" t="s">
        <v>1181</v>
      </c>
      <c r="C565" s="72" t="s">
        <v>1179</v>
      </c>
      <c r="D565" s="72" t="s">
        <v>317</v>
      </c>
      <c r="E565" s="85">
        <v>1420</v>
      </c>
      <c r="F565" s="84" t="s">
        <v>317</v>
      </c>
    </row>
    <row r="566" spans="1:6" ht="15.75" customHeight="1">
      <c r="A566" s="85">
        <v>1668927</v>
      </c>
      <c r="B566" s="72" t="s">
        <v>1182</v>
      </c>
      <c r="C566" s="72" t="s">
        <v>1179</v>
      </c>
      <c r="D566" s="72" t="s">
        <v>317</v>
      </c>
      <c r="E566" s="85">
        <v>1420</v>
      </c>
      <c r="F566" s="84" t="s">
        <v>317</v>
      </c>
    </row>
    <row r="567" spans="1:6" ht="15.75" customHeight="1">
      <c r="A567" s="72">
        <v>1771196</v>
      </c>
      <c r="B567" s="72" t="s">
        <v>1183</v>
      </c>
      <c r="C567" s="72" t="s">
        <v>1179</v>
      </c>
      <c r="D567" s="72" t="s">
        <v>317</v>
      </c>
      <c r="E567" s="85">
        <v>1420</v>
      </c>
      <c r="F567" s="84" t="s">
        <v>317</v>
      </c>
    </row>
    <row r="568" spans="1:6" ht="15.75" customHeight="1">
      <c r="A568" s="85">
        <v>1538698</v>
      </c>
      <c r="B568" s="72" t="s">
        <v>1184</v>
      </c>
      <c r="C568" s="72" t="s">
        <v>1179</v>
      </c>
      <c r="D568" s="72" t="s">
        <v>317</v>
      </c>
      <c r="E568" s="85">
        <v>1420</v>
      </c>
      <c r="F568" s="84" t="s">
        <v>317</v>
      </c>
    </row>
    <row r="569" spans="1:6" ht="15.75" customHeight="1">
      <c r="A569" s="72">
        <v>1771200</v>
      </c>
      <c r="B569" s="72" t="s">
        <v>1185</v>
      </c>
      <c r="C569" s="72" t="s">
        <v>1179</v>
      </c>
      <c r="D569" s="72" t="s">
        <v>317</v>
      </c>
      <c r="E569" s="85">
        <v>1420</v>
      </c>
      <c r="F569" s="84" t="s">
        <v>317</v>
      </c>
    </row>
    <row r="570" spans="1:6" ht="15.75" customHeight="1">
      <c r="A570" s="85">
        <v>1609502</v>
      </c>
      <c r="B570" s="72" t="s">
        <v>1186</v>
      </c>
      <c r="C570" s="72" t="s">
        <v>1179</v>
      </c>
      <c r="D570" s="72" t="s">
        <v>317</v>
      </c>
      <c r="E570" s="85">
        <v>1420</v>
      </c>
      <c r="F570" s="84" t="s">
        <v>317</v>
      </c>
    </row>
    <row r="571" spans="1:6" ht="15.75" customHeight="1">
      <c r="A571" s="72">
        <v>4308</v>
      </c>
      <c r="B571" s="72" t="s">
        <v>1187</v>
      </c>
      <c r="C571" s="72" t="s">
        <v>1179</v>
      </c>
      <c r="D571" s="72" t="s">
        <v>317</v>
      </c>
      <c r="E571" s="85">
        <v>1420</v>
      </c>
      <c r="F571" s="84" t="s">
        <v>317</v>
      </c>
    </row>
    <row r="572" spans="1:6" ht="15.75" customHeight="1">
      <c r="A572" s="85">
        <v>76182</v>
      </c>
      <c r="B572" s="72" t="s">
        <v>1188</v>
      </c>
      <c r="C572" s="72" t="s">
        <v>1179</v>
      </c>
      <c r="D572" s="72" t="s">
        <v>317</v>
      </c>
      <c r="E572" s="84">
        <v>1420</v>
      </c>
      <c r="F572" s="84" t="s">
        <v>317</v>
      </c>
    </row>
    <row r="573" spans="1:6" ht="15.75" customHeight="1">
      <c r="A573" s="72">
        <v>1770844</v>
      </c>
      <c r="B573" s="72" t="s">
        <v>1189</v>
      </c>
      <c r="C573" s="72" t="s">
        <v>1179</v>
      </c>
      <c r="D573" s="72" t="s">
        <v>317</v>
      </c>
      <c r="E573" s="84">
        <v>1420</v>
      </c>
      <c r="F573" s="84" t="s">
        <v>317</v>
      </c>
    </row>
    <row r="574" spans="1:6" ht="15.75" customHeight="1">
      <c r="A574" s="85">
        <v>76185</v>
      </c>
      <c r="B574" s="72" t="s">
        <v>1190</v>
      </c>
      <c r="C574" s="72" t="s">
        <v>1179</v>
      </c>
      <c r="D574" s="72" t="s">
        <v>317</v>
      </c>
      <c r="E574" s="85">
        <v>1420</v>
      </c>
      <c r="F574" s="84" t="s">
        <v>317</v>
      </c>
    </row>
    <row r="575" spans="1:6" ht="15.75" customHeight="1">
      <c r="A575" s="85">
        <v>36883</v>
      </c>
      <c r="B575" s="72" t="s">
        <v>1191</v>
      </c>
      <c r="C575" s="72" t="s">
        <v>1179</v>
      </c>
      <c r="D575" s="72" t="s">
        <v>317</v>
      </c>
      <c r="E575" s="85">
        <v>1420</v>
      </c>
      <c r="F575" s="84" t="s">
        <v>317</v>
      </c>
    </row>
    <row r="576" spans="1:6" ht="15.75" customHeight="1">
      <c r="A576" s="85">
        <v>1512401</v>
      </c>
      <c r="B576" s="72" t="s">
        <v>1192</v>
      </c>
      <c r="C576" s="72" t="s">
        <v>1179</v>
      </c>
      <c r="D576" s="72" t="s">
        <v>317</v>
      </c>
      <c r="E576" s="85">
        <v>1420</v>
      </c>
      <c r="F576" s="84" t="s">
        <v>317</v>
      </c>
    </row>
    <row r="577" spans="1:6" ht="15.75" customHeight="1">
      <c r="A577" s="85">
        <v>1501383</v>
      </c>
      <c r="B577" s="72" t="s">
        <v>1193</v>
      </c>
      <c r="C577" s="72" t="s">
        <v>1179</v>
      </c>
      <c r="D577" s="72" t="s">
        <v>317</v>
      </c>
      <c r="E577" s="85">
        <v>1420</v>
      </c>
      <c r="F577" s="84" t="s">
        <v>317</v>
      </c>
    </row>
    <row r="578" spans="1:6" ht="15.75" customHeight="1">
      <c r="A578" s="72">
        <v>76184</v>
      </c>
      <c r="B578" s="72" t="s">
        <v>1194</v>
      </c>
      <c r="C578" s="72" t="s">
        <v>1179</v>
      </c>
      <c r="D578" s="72" t="s">
        <v>317</v>
      </c>
      <c r="E578" s="85">
        <v>1420</v>
      </c>
      <c r="F578" s="84" t="s">
        <v>317</v>
      </c>
    </row>
    <row r="579" spans="1:6" ht="15.75" customHeight="1">
      <c r="A579" s="85">
        <v>1505704</v>
      </c>
      <c r="B579" s="72" t="s">
        <v>1195</v>
      </c>
      <c r="C579" s="72" t="s">
        <v>1179</v>
      </c>
      <c r="D579" s="72" t="s">
        <v>317</v>
      </c>
      <c r="E579" s="85">
        <v>1420</v>
      </c>
      <c r="F579" s="84" t="s">
        <v>317</v>
      </c>
    </row>
    <row r="580" spans="1:6" ht="15.75" customHeight="1">
      <c r="A580" s="72">
        <v>1744713</v>
      </c>
      <c r="B580" s="72" t="s">
        <v>1196</v>
      </c>
      <c r="C580" s="72" t="s">
        <v>1179</v>
      </c>
      <c r="D580" s="72" t="s">
        <v>317</v>
      </c>
      <c r="E580" s="85">
        <v>1420</v>
      </c>
      <c r="F580" s="84" t="s">
        <v>317</v>
      </c>
    </row>
    <row r="581" spans="1:6" ht="15.75" customHeight="1">
      <c r="A581" s="72">
        <v>96958</v>
      </c>
      <c r="B581" s="72" t="s">
        <v>1197</v>
      </c>
      <c r="C581" s="72" t="s">
        <v>1179</v>
      </c>
      <c r="D581" s="72" t="s">
        <v>317</v>
      </c>
      <c r="E581" s="85">
        <v>1420</v>
      </c>
      <c r="F581" s="84" t="s">
        <v>317</v>
      </c>
    </row>
    <row r="582" spans="1:6" ht="15.75" customHeight="1">
      <c r="A582" s="85">
        <v>1771199</v>
      </c>
      <c r="B582" s="72" t="s">
        <v>1198</v>
      </c>
      <c r="C582" s="72" t="s">
        <v>1179</v>
      </c>
      <c r="D582" s="72" t="s">
        <v>317</v>
      </c>
      <c r="E582" s="84">
        <v>1420</v>
      </c>
      <c r="F582" s="84" t="s">
        <v>317</v>
      </c>
    </row>
    <row r="583" spans="1:6" ht="15.75" customHeight="1">
      <c r="A583" s="85">
        <v>1734958</v>
      </c>
      <c r="B583" s="72" t="s">
        <v>1199</v>
      </c>
      <c r="C583" s="72" t="s">
        <v>1179</v>
      </c>
      <c r="D583" s="72" t="s">
        <v>317</v>
      </c>
      <c r="E583" s="85">
        <v>1420</v>
      </c>
      <c r="F583" s="84" t="s">
        <v>317</v>
      </c>
    </row>
    <row r="584" spans="1:6" ht="15.75" customHeight="1">
      <c r="A584" s="85">
        <v>19469</v>
      </c>
      <c r="B584" s="72" t="s">
        <v>1200</v>
      </c>
      <c r="C584" s="72" t="s">
        <v>1179</v>
      </c>
      <c r="D584" s="72" t="s">
        <v>317</v>
      </c>
      <c r="E584" s="85">
        <v>1420</v>
      </c>
      <c r="F584" s="84" t="s">
        <v>317</v>
      </c>
    </row>
    <row r="585" spans="1:6" ht="15.75" customHeight="1">
      <c r="A585" s="85">
        <v>69608</v>
      </c>
      <c r="B585" s="72" t="s">
        <v>1201</v>
      </c>
      <c r="C585" s="72" t="s">
        <v>1179</v>
      </c>
      <c r="D585" s="72" t="s">
        <v>317</v>
      </c>
      <c r="E585" s="85">
        <v>1420</v>
      </c>
      <c r="F585" s="84" t="s">
        <v>317</v>
      </c>
    </row>
    <row r="586" spans="1:6" ht="15.75" customHeight="1">
      <c r="A586" s="72">
        <v>19749</v>
      </c>
      <c r="B586" s="72" t="s">
        <v>1202</v>
      </c>
      <c r="C586" s="72" t="s">
        <v>1179</v>
      </c>
      <c r="D586" s="72" t="s">
        <v>317</v>
      </c>
      <c r="E586" s="85">
        <v>1420</v>
      </c>
      <c r="F586" s="84" t="s">
        <v>317</v>
      </c>
    </row>
    <row r="587" spans="1:6" ht="15.75" customHeight="1">
      <c r="A587" s="85">
        <v>1546317</v>
      </c>
      <c r="B587" s="72" t="s">
        <v>1203</v>
      </c>
      <c r="C587" s="72" t="s">
        <v>1179</v>
      </c>
      <c r="D587" s="72" t="s">
        <v>317</v>
      </c>
      <c r="E587" s="85">
        <v>1420</v>
      </c>
      <c r="F587" s="84" t="s">
        <v>317</v>
      </c>
    </row>
    <row r="588" spans="1:6" ht="15.75" customHeight="1">
      <c r="A588" s="72">
        <v>1640563</v>
      </c>
      <c r="B588" s="72" t="s">
        <v>1204</v>
      </c>
      <c r="C588" s="72" t="s">
        <v>1179</v>
      </c>
      <c r="D588" s="72" t="s">
        <v>317</v>
      </c>
      <c r="E588" s="85">
        <v>1420</v>
      </c>
      <c r="F588" s="84" t="s">
        <v>317</v>
      </c>
    </row>
    <row r="589" spans="1:6" ht="15.75" customHeight="1">
      <c r="A589" s="85">
        <v>1771193</v>
      </c>
      <c r="B589" s="72" t="s">
        <v>1205</v>
      </c>
      <c r="C589" s="72" t="s">
        <v>1179</v>
      </c>
      <c r="D589" s="72" t="s">
        <v>317</v>
      </c>
      <c r="E589" s="85">
        <v>1420</v>
      </c>
      <c r="F589" s="84" t="s">
        <v>317</v>
      </c>
    </row>
    <row r="590" spans="1:6" ht="15.75" customHeight="1">
      <c r="A590" s="85">
        <v>1744712</v>
      </c>
      <c r="B590" s="72" t="s">
        <v>1206</v>
      </c>
      <c r="C590" s="72" t="s">
        <v>1179</v>
      </c>
      <c r="D590" s="72" t="s">
        <v>317</v>
      </c>
      <c r="E590" s="85">
        <v>1420</v>
      </c>
      <c r="F590" s="84" t="s">
        <v>317</v>
      </c>
    </row>
    <row r="591" spans="1:6" ht="15.75" customHeight="1">
      <c r="A591" s="72">
        <v>1771195</v>
      </c>
      <c r="B591" s="72" t="s">
        <v>1207</v>
      </c>
      <c r="C591" s="72" t="s">
        <v>1179</v>
      </c>
      <c r="D591" s="72" t="s">
        <v>317</v>
      </c>
      <c r="E591" s="85">
        <v>1420</v>
      </c>
      <c r="F591" s="84" t="s">
        <v>317</v>
      </c>
    </row>
    <row r="592" spans="1:6" ht="15.75" customHeight="1">
      <c r="A592" s="72">
        <v>11918</v>
      </c>
      <c r="B592" s="72" t="s">
        <v>1208</v>
      </c>
      <c r="C592" s="72" t="s">
        <v>1179</v>
      </c>
      <c r="D592" s="72" t="s">
        <v>317</v>
      </c>
      <c r="E592" s="85">
        <v>1420</v>
      </c>
      <c r="F592" s="84" t="s">
        <v>317</v>
      </c>
    </row>
    <row r="593" spans="1:6" ht="15.75" customHeight="1">
      <c r="A593" s="85">
        <v>1771201</v>
      </c>
      <c r="B593" s="72" t="s">
        <v>1209</v>
      </c>
      <c r="C593" s="72" t="s">
        <v>1179</v>
      </c>
      <c r="D593" s="72" t="s">
        <v>317</v>
      </c>
      <c r="E593" s="85">
        <v>1420</v>
      </c>
      <c r="F593" s="84" t="s">
        <v>317</v>
      </c>
    </row>
    <row r="594" spans="1:6" ht="15.75" customHeight="1">
      <c r="A594" s="85">
        <v>1771190</v>
      </c>
      <c r="B594" s="72" t="s">
        <v>1210</v>
      </c>
      <c r="C594" s="72" t="s">
        <v>1179</v>
      </c>
      <c r="D594" s="72" t="s">
        <v>317</v>
      </c>
      <c r="E594" s="85">
        <v>1420</v>
      </c>
      <c r="F594" s="84" t="s">
        <v>317</v>
      </c>
    </row>
    <row r="595" spans="1:6" ht="15.75" customHeight="1">
      <c r="A595" s="85">
        <v>1771197</v>
      </c>
      <c r="B595" s="72" t="s">
        <v>1211</v>
      </c>
      <c r="C595" s="72" t="s">
        <v>1179</v>
      </c>
      <c r="D595" s="72" t="s">
        <v>317</v>
      </c>
      <c r="E595" s="85">
        <v>1420</v>
      </c>
      <c r="F595" s="84" t="s">
        <v>317</v>
      </c>
    </row>
    <row r="596" spans="1:6" ht="15.75" customHeight="1">
      <c r="A596" s="85">
        <v>89635</v>
      </c>
      <c r="B596" s="72" t="s">
        <v>1212</v>
      </c>
      <c r="C596" s="72" t="s">
        <v>1179</v>
      </c>
      <c r="D596" s="72" t="s">
        <v>317</v>
      </c>
      <c r="E596" s="85">
        <v>1420</v>
      </c>
      <c r="F596" s="84" t="s">
        <v>317</v>
      </c>
    </row>
    <row r="597" spans="1:6" ht="15.75" customHeight="1">
      <c r="A597" s="85">
        <v>1687914</v>
      </c>
      <c r="B597" s="72" t="s">
        <v>1213</v>
      </c>
      <c r="C597" s="72" t="s">
        <v>1179</v>
      </c>
      <c r="D597" s="72" t="s">
        <v>317</v>
      </c>
      <c r="E597" s="85">
        <v>1420</v>
      </c>
      <c r="F597" s="84" t="s">
        <v>317</v>
      </c>
    </row>
    <row r="598" spans="1:6" ht="15.75" customHeight="1">
      <c r="A598" s="85">
        <v>1668938</v>
      </c>
      <c r="B598" s="72" t="s">
        <v>1214</v>
      </c>
      <c r="C598" s="72" t="s">
        <v>1179</v>
      </c>
      <c r="D598" s="72" t="s">
        <v>317</v>
      </c>
      <c r="E598" s="85">
        <v>1420</v>
      </c>
      <c r="F598" s="84" t="s">
        <v>317</v>
      </c>
    </row>
    <row r="599" spans="1:6" ht="15.75" customHeight="1">
      <c r="A599" s="85">
        <v>46364</v>
      </c>
      <c r="B599" s="72" t="s">
        <v>1215</v>
      </c>
      <c r="C599" s="72" t="s">
        <v>1179</v>
      </c>
      <c r="D599" s="72" t="s">
        <v>317</v>
      </c>
      <c r="E599" s="85">
        <v>1420</v>
      </c>
      <c r="F599" s="84" t="s">
        <v>317</v>
      </c>
    </row>
    <row r="600" spans="1:6" ht="15.75" customHeight="1">
      <c r="A600" s="72">
        <v>1552711</v>
      </c>
      <c r="B600" s="72" t="s">
        <v>1216</v>
      </c>
      <c r="C600" s="72" t="s">
        <v>1179</v>
      </c>
      <c r="D600" s="72" t="s">
        <v>317</v>
      </c>
      <c r="E600" s="85">
        <v>1420</v>
      </c>
      <c r="F600" s="84" t="s">
        <v>317</v>
      </c>
    </row>
    <row r="601" spans="1:6" ht="15.75" customHeight="1">
      <c r="A601" s="85">
        <v>1668953</v>
      </c>
      <c r="B601" s="72" t="s">
        <v>1217</v>
      </c>
      <c r="C601" s="72" t="s">
        <v>1179</v>
      </c>
      <c r="D601" s="72" t="s">
        <v>317</v>
      </c>
      <c r="E601" s="85">
        <v>1420</v>
      </c>
      <c r="F601" s="84" t="s">
        <v>317</v>
      </c>
    </row>
    <row r="602" spans="1:6" ht="15.75" customHeight="1">
      <c r="A602" s="72">
        <v>96559</v>
      </c>
      <c r="B602" s="72" t="s">
        <v>1218</v>
      </c>
      <c r="C602" s="72" t="s">
        <v>1179</v>
      </c>
      <c r="D602" s="72" t="s">
        <v>317</v>
      </c>
      <c r="E602" s="85">
        <v>1420</v>
      </c>
      <c r="F602" s="84" t="s">
        <v>317</v>
      </c>
    </row>
    <row r="603" spans="1:6" ht="15.75" customHeight="1">
      <c r="A603" s="85">
        <v>1668934</v>
      </c>
      <c r="B603" s="72" t="s">
        <v>1219</v>
      </c>
      <c r="C603" s="72" t="s">
        <v>1179</v>
      </c>
      <c r="D603" s="72" t="s">
        <v>317</v>
      </c>
      <c r="E603" s="85">
        <v>1420</v>
      </c>
      <c r="F603" s="84" t="s">
        <v>317</v>
      </c>
    </row>
    <row r="604" spans="1:6" ht="15.75" customHeight="1">
      <c r="A604" s="72">
        <v>1640567</v>
      </c>
      <c r="B604" s="72" t="s">
        <v>1220</v>
      </c>
      <c r="C604" s="72" t="s">
        <v>1179</v>
      </c>
      <c r="D604" s="72" t="s">
        <v>317</v>
      </c>
      <c r="E604" s="85">
        <v>1420</v>
      </c>
      <c r="F604" s="84" t="s">
        <v>317</v>
      </c>
    </row>
    <row r="605" spans="1:6" ht="15.75" customHeight="1">
      <c r="A605" s="85">
        <v>1552712</v>
      </c>
      <c r="B605" s="72" t="s">
        <v>1221</v>
      </c>
      <c r="C605" s="72" t="s">
        <v>1179</v>
      </c>
      <c r="D605" s="72" t="s">
        <v>317</v>
      </c>
      <c r="E605" s="85">
        <v>1420</v>
      </c>
      <c r="F605" s="84" t="s">
        <v>317</v>
      </c>
    </row>
    <row r="606" spans="1:6" ht="15.75" customHeight="1">
      <c r="A606" s="85">
        <v>19359</v>
      </c>
      <c r="B606" s="72" t="s">
        <v>1222</v>
      </c>
      <c r="C606" s="72" t="s">
        <v>1179</v>
      </c>
      <c r="D606" s="72" t="s">
        <v>317</v>
      </c>
      <c r="E606" s="85">
        <v>1420</v>
      </c>
      <c r="F606" s="84" t="s">
        <v>317</v>
      </c>
    </row>
    <row r="607" spans="1:6" ht="15.75" customHeight="1">
      <c r="A607" s="85">
        <v>1687387</v>
      </c>
      <c r="B607" s="72" t="s">
        <v>1223</v>
      </c>
      <c r="C607" s="72" t="s">
        <v>1179</v>
      </c>
      <c r="D607" s="72" t="s">
        <v>317</v>
      </c>
      <c r="E607" s="85">
        <v>1420</v>
      </c>
      <c r="F607" s="84" t="s">
        <v>317</v>
      </c>
    </row>
    <row r="608" spans="1:6" ht="15.75" customHeight="1">
      <c r="A608" s="85">
        <v>96290</v>
      </c>
      <c r="B608" s="72" t="s">
        <v>1224</v>
      </c>
      <c r="C608" s="72" t="s">
        <v>1179</v>
      </c>
      <c r="D608" s="72" t="s">
        <v>317</v>
      </c>
      <c r="E608" s="85">
        <v>1420</v>
      </c>
      <c r="F608" s="84" t="s">
        <v>317</v>
      </c>
    </row>
    <row r="609" spans="1:6" ht="15.75" customHeight="1">
      <c r="A609" s="85">
        <v>105093</v>
      </c>
      <c r="B609" s="72" t="s">
        <v>1225</v>
      </c>
      <c r="C609" s="72" t="s">
        <v>1179</v>
      </c>
      <c r="D609" s="72" t="s">
        <v>317</v>
      </c>
      <c r="E609" s="85">
        <v>1420</v>
      </c>
      <c r="F609" s="84" t="s">
        <v>317</v>
      </c>
    </row>
    <row r="610" spans="1:6" ht="15.75" customHeight="1">
      <c r="A610" s="85">
        <v>1724161</v>
      </c>
      <c r="B610" s="72" t="s">
        <v>1226</v>
      </c>
      <c r="C610" s="72" t="s">
        <v>1179</v>
      </c>
      <c r="D610" s="72" t="s">
        <v>317</v>
      </c>
      <c r="E610" s="85">
        <v>1420</v>
      </c>
      <c r="F610" s="84" t="s">
        <v>317</v>
      </c>
    </row>
    <row r="611" spans="1:6" ht="15.75" customHeight="1">
      <c r="A611" s="85">
        <v>18848</v>
      </c>
      <c r="B611" s="72" t="s">
        <v>1227</v>
      </c>
      <c r="C611" s="72" t="s">
        <v>1179</v>
      </c>
      <c r="D611" s="72" t="s">
        <v>317</v>
      </c>
      <c r="E611" s="85">
        <v>1420</v>
      </c>
      <c r="F611" s="84" t="s">
        <v>317</v>
      </c>
    </row>
    <row r="612" spans="1:6" ht="15.75" customHeight="1">
      <c r="A612" s="85">
        <v>1765462</v>
      </c>
      <c r="B612" s="72" t="s">
        <v>1228</v>
      </c>
      <c r="C612" s="72" t="s">
        <v>1179</v>
      </c>
      <c r="D612" s="72" t="s">
        <v>317</v>
      </c>
      <c r="E612" s="85">
        <v>1420</v>
      </c>
      <c r="F612" s="84" t="s">
        <v>317</v>
      </c>
    </row>
    <row r="613" spans="1:6" ht="15.75" customHeight="1">
      <c r="A613" s="85">
        <v>75020</v>
      </c>
      <c r="B613" s="72" t="s">
        <v>1229</v>
      </c>
      <c r="C613" s="72" t="s">
        <v>1179</v>
      </c>
      <c r="D613" s="72" t="s">
        <v>317</v>
      </c>
      <c r="E613" s="85">
        <v>1420</v>
      </c>
      <c r="F613" s="84" t="s">
        <v>317</v>
      </c>
    </row>
    <row r="614" spans="1:6" ht="15.75" customHeight="1">
      <c r="A614" s="85">
        <v>1734959</v>
      </c>
      <c r="B614" s="72" t="s">
        <v>1230</v>
      </c>
      <c r="C614" s="72" t="s">
        <v>1179</v>
      </c>
      <c r="D614" s="72" t="s">
        <v>317</v>
      </c>
      <c r="E614" s="85">
        <v>1420</v>
      </c>
      <c r="F614" s="84" t="s">
        <v>317</v>
      </c>
    </row>
    <row r="615" spans="1:6" ht="15.75" customHeight="1">
      <c r="A615" s="85">
        <v>1562444</v>
      </c>
      <c r="B615" s="72" t="s">
        <v>1231</v>
      </c>
      <c r="C615" s="72" t="s">
        <v>1179</v>
      </c>
      <c r="D615" s="72" t="s">
        <v>317</v>
      </c>
      <c r="E615" s="85">
        <v>1420</v>
      </c>
      <c r="F615" s="84" t="s">
        <v>317</v>
      </c>
    </row>
    <row r="616" spans="1:6" ht="15.75" customHeight="1">
      <c r="A616" s="85">
        <v>105689</v>
      </c>
      <c r="B616" s="72" t="s">
        <v>1232</v>
      </c>
      <c r="C616" s="72" t="s">
        <v>1179</v>
      </c>
      <c r="D616" s="72" t="s">
        <v>317</v>
      </c>
      <c r="E616" s="85">
        <v>1420</v>
      </c>
      <c r="F616" s="84" t="s">
        <v>317</v>
      </c>
    </row>
    <row r="617" spans="1:6" ht="15.75" customHeight="1">
      <c r="A617" s="85">
        <v>1702638</v>
      </c>
      <c r="B617" s="72" t="s">
        <v>1233</v>
      </c>
      <c r="C617" s="72" t="s">
        <v>1179</v>
      </c>
      <c r="D617" s="72" t="s">
        <v>317</v>
      </c>
      <c r="E617" s="85">
        <v>1420</v>
      </c>
      <c r="F617" s="84" t="s">
        <v>317</v>
      </c>
    </row>
    <row r="618" spans="1:6" ht="15.75" customHeight="1">
      <c r="A618" s="85">
        <v>75017</v>
      </c>
      <c r="B618" s="72" t="s">
        <v>1234</v>
      </c>
      <c r="C618" s="72" t="s">
        <v>1179</v>
      </c>
      <c r="D618" s="72" t="s">
        <v>317</v>
      </c>
      <c r="E618" s="85">
        <v>1420</v>
      </c>
      <c r="F618" s="84" t="s">
        <v>317</v>
      </c>
    </row>
    <row r="619" spans="1:6" ht="15.75" customHeight="1">
      <c r="A619" s="85">
        <v>1744714</v>
      </c>
      <c r="B619" s="72" t="s">
        <v>1235</v>
      </c>
      <c r="C619" s="72" t="s">
        <v>1179</v>
      </c>
      <c r="D619" s="72" t="s">
        <v>317</v>
      </c>
      <c r="E619" s="85">
        <v>1420</v>
      </c>
      <c r="F619" s="84" t="s">
        <v>317</v>
      </c>
    </row>
    <row r="620" spans="1:6" ht="15.75" customHeight="1">
      <c r="A620" s="85">
        <v>1745158</v>
      </c>
      <c r="B620" s="72" t="s">
        <v>1236</v>
      </c>
      <c r="C620" s="72" t="s">
        <v>1179</v>
      </c>
      <c r="D620" s="72" t="s">
        <v>317</v>
      </c>
      <c r="E620" s="85">
        <v>1420</v>
      </c>
      <c r="F620" s="84" t="s">
        <v>317</v>
      </c>
    </row>
    <row r="621" spans="1:6" ht="15.75" customHeight="1">
      <c r="A621" s="85">
        <v>1512803</v>
      </c>
      <c r="B621" s="72" t="s">
        <v>1237</v>
      </c>
      <c r="C621" s="72" t="s">
        <v>1179</v>
      </c>
      <c r="D621" s="72" t="s">
        <v>317</v>
      </c>
      <c r="E621" s="85">
        <v>1420</v>
      </c>
      <c r="F621" s="84" t="s">
        <v>317</v>
      </c>
    </row>
    <row r="622" spans="1:6" ht="15.75" customHeight="1">
      <c r="A622" s="85" t="s">
        <v>533</v>
      </c>
      <c r="B622" s="72" t="s">
        <v>317</v>
      </c>
      <c r="C622" s="72" t="s">
        <v>1238</v>
      </c>
      <c r="D622" s="72" t="s">
        <v>317</v>
      </c>
      <c r="E622" s="85">
        <v>1420</v>
      </c>
      <c r="F622" s="84" t="s">
        <v>317</v>
      </c>
    </row>
    <row r="623" spans="1:6" ht="15.75" customHeight="1">
      <c r="A623" s="85">
        <v>97573</v>
      </c>
      <c r="B623" s="72" t="s">
        <v>1239</v>
      </c>
      <c r="C623" s="72" t="s">
        <v>1240</v>
      </c>
      <c r="D623" s="72" t="s">
        <v>1241</v>
      </c>
      <c r="E623" s="85">
        <v>1430</v>
      </c>
      <c r="F623" s="84" t="s">
        <v>1241</v>
      </c>
    </row>
    <row r="624" spans="1:6" ht="15.75" customHeight="1">
      <c r="A624" s="85" t="s">
        <v>463</v>
      </c>
      <c r="B624" s="72" t="s">
        <v>1242</v>
      </c>
      <c r="C624" s="72" t="s">
        <v>1240</v>
      </c>
      <c r="D624" s="72" t="s">
        <v>1241</v>
      </c>
      <c r="E624" s="85">
        <v>1430</v>
      </c>
      <c r="F624" s="84" t="s">
        <v>1241</v>
      </c>
    </row>
    <row r="625" spans="1:6" ht="15.75" customHeight="1">
      <c r="A625" s="85">
        <v>1538604</v>
      </c>
      <c r="B625" s="72" t="s">
        <v>1243</v>
      </c>
      <c r="C625" s="72" t="s">
        <v>1240</v>
      </c>
      <c r="D625" s="72" t="s">
        <v>353</v>
      </c>
      <c r="E625" s="85">
        <v>1440</v>
      </c>
      <c r="F625" s="84" t="s">
        <v>353</v>
      </c>
    </row>
    <row r="626" spans="1:6" ht="15.75" customHeight="1">
      <c r="A626" s="72" t="s">
        <v>1244</v>
      </c>
      <c r="B626" s="72" t="s">
        <v>1245</v>
      </c>
      <c r="C626" s="72" t="s">
        <v>1240</v>
      </c>
      <c r="D626" s="72" t="s">
        <v>353</v>
      </c>
      <c r="E626" s="85">
        <v>1440</v>
      </c>
      <c r="F626" s="84" t="s">
        <v>353</v>
      </c>
    </row>
    <row r="627" spans="1:6" ht="15.75" customHeight="1">
      <c r="A627" s="85">
        <v>86189</v>
      </c>
      <c r="B627" s="72" t="s">
        <v>1246</v>
      </c>
      <c r="C627" s="72" t="s">
        <v>1247</v>
      </c>
      <c r="D627" s="72" t="s">
        <v>244</v>
      </c>
      <c r="E627" s="85">
        <v>1450</v>
      </c>
      <c r="F627" s="84" t="s">
        <v>244</v>
      </c>
    </row>
    <row r="628" spans="1:6" ht="15.75" customHeight="1">
      <c r="A628" s="72" t="s">
        <v>544</v>
      </c>
      <c r="B628" s="72" t="s">
        <v>1248</v>
      </c>
      <c r="C628" s="72" t="s">
        <v>1249</v>
      </c>
      <c r="D628" s="72" t="s">
        <v>244</v>
      </c>
      <c r="E628" s="85">
        <v>1450</v>
      </c>
      <c r="F628" s="84" t="s">
        <v>244</v>
      </c>
    </row>
    <row r="629" spans="1:6" ht="15.75" customHeight="1">
      <c r="A629" s="85">
        <v>16668</v>
      </c>
      <c r="B629" s="72" t="s">
        <v>1250</v>
      </c>
      <c r="C629" s="72" t="s">
        <v>1247</v>
      </c>
      <c r="D629" s="72" t="s">
        <v>1251</v>
      </c>
      <c r="E629" s="85">
        <v>1460</v>
      </c>
      <c r="F629" s="84" t="s">
        <v>1251</v>
      </c>
    </row>
    <row r="630" spans="1:6" ht="15.75" customHeight="1">
      <c r="A630" s="72" t="s">
        <v>1252</v>
      </c>
      <c r="B630" s="72" t="s">
        <v>1251</v>
      </c>
      <c r="C630" s="72" t="s">
        <v>1249</v>
      </c>
      <c r="D630" s="72" t="s">
        <v>1251</v>
      </c>
      <c r="E630" s="85">
        <v>1460</v>
      </c>
      <c r="F630" s="84" t="s">
        <v>1251</v>
      </c>
    </row>
    <row r="631" spans="1:6" ht="15.75" customHeight="1">
      <c r="A631" s="85">
        <v>84641</v>
      </c>
      <c r="B631" s="72" t="s">
        <v>1253</v>
      </c>
      <c r="C631" s="72" t="s">
        <v>1247</v>
      </c>
      <c r="D631" s="72" t="s">
        <v>384</v>
      </c>
      <c r="E631" s="85">
        <v>1480</v>
      </c>
      <c r="F631" s="84" t="s">
        <v>384</v>
      </c>
    </row>
    <row r="632" spans="1:6" ht="15.75" customHeight="1">
      <c r="A632" s="72" t="s">
        <v>436</v>
      </c>
      <c r="B632" s="72" t="s">
        <v>384</v>
      </c>
      <c r="C632" s="72" t="s">
        <v>1249</v>
      </c>
      <c r="D632" s="72" t="s">
        <v>384</v>
      </c>
      <c r="E632" s="85">
        <v>1480</v>
      </c>
      <c r="F632" s="84" t="s">
        <v>384</v>
      </c>
    </row>
    <row r="633" spans="1:6" ht="15.75" customHeight="1">
      <c r="A633" s="85">
        <v>104591</v>
      </c>
      <c r="B633" s="72" t="s">
        <v>1254</v>
      </c>
      <c r="C633" s="72" t="s">
        <v>1247</v>
      </c>
      <c r="D633" s="72" t="s">
        <v>250</v>
      </c>
      <c r="E633" s="85">
        <v>1490</v>
      </c>
      <c r="F633" s="84" t="s">
        <v>250</v>
      </c>
    </row>
    <row r="634" spans="1:6" ht="15.75" customHeight="1">
      <c r="A634" s="72" t="s">
        <v>421</v>
      </c>
      <c r="B634" s="72" t="s">
        <v>250</v>
      </c>
      <c r="C634" s="72" t="s">
        <v>1249</v>
      </c>
      <c r="D634" s="72" t="s">
        <v>250</v>
      </c>
      <c r="E634" s="85">
        <v>1490</v>
      </c>
      <c r="F634" s="84" t="s">
        <v>250</v>
      </c>
    </row>
    <row r="635" spans="1:6" ht="15.75" customHeight="1">
      <c r="A635" s="85">
        <v>84781</v>
      </c>
      <c r="B635" s="72" t="s">
        <v>1255</v>
      </c>
      <c r="C635" s="72" t="s">
        <v>1247</v>
      </c>
      <c r="D635" s="72" t="s">
        <v>255</v>
      </c>
      <c r="E635" s="85">
        <v>1500</v>
      </c>
      <c r="F635" s="84" t="s">
        <v>255</v>
      </c>
    </row>
    <row r="636" spans="1:6" ht="15.75" customHeight="1">
      <c r="A636" s="72" t="s">
        <v>477</v>
      </c>
      <c r="B636" s="72" t="s">
        <v>1256</v>
      </c>
      <c r="C636" s="72" t="s">
        <v>1249</v>
      </c>
      <c r="D636" s="72" t="s">
        <v>255</v>
      </c>
      <c r="E636" s="85">
        <v>1500</v>
      </c>
      <c r="F636" s="84" t="s">
        <v>255</v>
      </c>
    </row>
    <row r="637" spans="1:6" ht="15.75" customHeight="1">
      <c r="A637" s="85">
        <v>67484</v>
      </c>
      <c r="B637" s="72" t="s">
        <v>1257</v>
      </c>
      <c r="C637" s="72" t="s">
        <v>1258</v>
      </c>
      <c r="D637" s="72" t="s">
        <v>325</v>
      </c>
      <c r="E637" s="85">
        <v>1510</v>
      </c>
      <c r="F637" s="84" t="s">
        <v>325</v>
      </c>
    </row>
    <row r="638" spans="1:6" ht="15.75" customHeight="1">
      <c r="A638" s="85" t="s">
        <v>537</v>
      </c>
      <c r="B638" s="72" t="s">
        <v>325</v>
      </c>
      <c r="C638" s="72" t="s">
        <v>1259</v>
      </c>
      <c r="D638" s="72" t="s">
        <v>325</v>
      </c>
      <c r="E638" s="85">
        <v>1510</v>
      </c>
      <c r="F638" s="84" t="s">
        <v>325</v>
      </c>
    </row>
    <row r="639" spans="1:6" ht="15.75" customHeight="1">
      <c r="A639" s="85">
        <v>1544149</v>
      </c>
      <c r="B639" s="72" t="s">
        <v>1260</v>
      </c>
      <c r="C639" s="72" t="s">
        <v>1261</v>
      </c>
      <c r="D639" s="72" t="s">
        <v>282</v>
      </c>
      <c r="E639" s="85">
        <v>1520</v>
      </c>
      <c r="F639" s="84" t="s">
        <v>282</v>
      </c>
    </row>
    <row r="640" spans="1:6" ht="15.75" customHeight="1">
      <c r="A640" s="72">
        <v>1553623</v>
      </c>
      <c r="B640" s="72" t="s">
        <v>1262</v>
      </c>
      <c r="C640" s="72" t="s">
        <v>1261</v>
      </c>
      <c r="D640" s="72" t="s">
        <v>282</v>
      </c>
      <c r="E640" s="85">
        <v>1520</v>
      </c>
      <c r="F640" s="84" t="s">
        <v>282</v>
      </c>
    </row>
    <row r="641" spans="1:6" ht="15.75" customHeight="1">
      <c r="A641" s="85">
        <v>1505916</v>
      </c>
      <c r="B641" s="72" t="s">
        <v>1263</v>
      </c>
      <c r="C641" s="72" t="s">
        <v>1261</v>
      </c>
      <c r="D641" s="72" t="s">
        <v>282</v>
      </c>
      <c r="E641" s="85">
        <v>1520</v>
      </c>
      <c r="F641" s="84" t="s">
        <v>282</v>
      </c>
    </row>
    <row r="642" spans="1:6" ht="15.75" customHeight="1">
      <c r="A642" s="85">
        <v>1529476</v>
      </c>
      <c r="B642" s="72" t="s">
        <v>1264</v>
      </c>
      <c r="C642" s="72" t="s">
        <v>1261</v>
      </c>
      <c r="D642" s="72" t="s">
        <v>282</v>
      </c>
      <c r="E642" s="85">
        <v>1520</v>
      </c>
      <c r="F642" s="84" t="s">
        <v>282</v>
      </c>
    </row>
    <row r="643" spans="1:6" ht="15.75" customHeight="1">
      <c r="A643" s="72">
        <v>84274</v>
      </c>
      <c r="B643" s="72" t="s">
        <v>1265</v>
      </c>
      <c r="C643" s="72" t="s">
        <v>1261</v>
      </c>
      <c r="D643" s="72" t="s">
        <v>282</v>
      </c>
      <c r="E643" s="85">
        <v>1520</v>
      </c>
      <c r="F643" s="84" t="s">
        <v>282</v>
      </c>
    </row>
    <row r="644" spans="1:6" ht="15.75" customHeight="1">
      <c r="A644" s="85">
        <v>1604540</v>
      </c>
      <c r="B644" s="72" t="s">
        <v>1266</v>
      </c>
      <c r="C644" s="72" t="s">
        <v>1261</v>
      </c>
      <c r="D644" s="72" t="s">
        <v>282</v>
      </c>
      <c r="E644" s="85">
        <v>1520</v>
      </c>
      <c r="F644" s="84" t="s">
        <v>282</v>
      </c>
    </row>
    <row r="645" spans="1:6" ht="15.75" customHeight="1">
      <c r="A645" s="72">
        <v>1548552</v>
      </c>
      <c r="B645" s="72" t="s">
        <v>1267</v>
      </c>
      <c r="C645" s="72" t="s">
        <v>1261</v>
      </c>
      <c r="D645" s="72" t="s">
        <v>282</v>
      </c>
      <c r="E645" s="85">
        <v>1520</v>
      </c>
      <c r="F645" s="84" t="s">
        <v>282</v>
      </c>
    </row>
    <row r="646" spans="1:6" ht="15.75" customHeight="1">
      <c r="A646" s="72" t="s">
        <v>512</v>
      </c>
      <c r="B646" s="72" t="s">
        <v>1268</v>
      </c>
      <c r="C646" s="72" t="s">
        <v>1269</v>
      </c>
      <c r="D646" s="72" t="s">
        <v>282</v>
      </c>
      <c r="E646" s="85">
        <v>1520</v>
      </c>
      <c r="F646" s="84" t="s">
        <v>282</v>
      </c>
    </row>
    <row r="647" spans="1:6" ht="15.75" customHeight="1">
      <c r="A647" s="85" t="s">
        <v>472</v>
      </c>
      <c r="B647" s="72" t="s">
        <v>248</v>
      </c>
      <c r="C647" s="72" t="s">
        <v>1261</v>
      </c>
      <c r="D647" s="72" t="s">
        <v>248</v>
      </c>
      <c r="E647" s="85">
        <v>1530</v>
      </c>
      <c r="F647" s="84" t="s">
        <v>248</v>
      </c>
    </row>
    <row r="648" spans="1:6" ht="15.75" customHeight="1">
      <c r="A648" s="72">
        <v>1774237</v>
      </c>
      <c r="B648" s="72" t="s">
        <v>1270</v>
      </c>
      <c r="C648" s="72" t="s">
        <v>1261</v>
      </c>
      <c r="D648" s="72" t="s">
        <v>316</v>
      </c>
      <c r="E648" s="85">
        <v>1540</v>
      </c>
      <c r="F648" s="84" t="s">
        <v>316</v>
      </c>
    </row>
    <row r="649" spans="1:6" ht="15.75" customHeight="1">
      <c r="A649" s="85" t="s">
        <v>473</v>
      </c>
      <c r="B649" s="72" t="s">
        <v>316</v>
      </c>
      <c r="C649" s="72" t="s">
        <v>1261</v>
      </c>
      <c r="D649" s="72" t="s">
        <v>316</v>
      </c>
      <c r="E649" s="85">
        <v>1540</v>
      </c>
      <c r="F649" s="84" t="s">
        <v>316</v>
      </c>
    </row>
    <row r="650" spans="1:6" ht="15.75" customHeight="1">
      <c r="A650" s="72">
        <v>85517</v>
      </c>
      <c r="B650" s="72" t="s">
        <v>1271</v>
      </c>
      <c r="C650" s="72" t="s">
        <v>1272</v>
      </c>
      <c r="D650" s="72" t="s">
        <v>358</v>
      </c>
      <c r="E650" s="85">
        <v>1550</v>
      </c>
      <c r="F650" s="84" t="s">
        <v>358</v>
      </c>
    </row>
    <row r="651" spans="1:6" ht="15.75" customHeight="1">
      <c r="A651" s="85">
        <v>20343</v>
      </c>
      <c r="B651" s="72" t="s">
        <v>1273</v>
      </c>
      <c r="C651" s="72" t="s">
        <v>1272</v>
      </c>
      <c r="D651" s="72" t="s">
        <v>358</v>
      </c>
      <c r="E651" s="85">
        <v>1550</v>
      </c>
      <c r="F651" s="84" t="s">
        <v>358</v>
      </c>
    </row>
    <row r="652" spans="1:6" ht="15.75" customHeight="1">
      <c r="A652" s="72">
        <v>1756176</v>
      </c>
      <c r="B652" s="72" t="s">
        <v>1274</v>
      </c>
      <c r="C652" s="72" t="s">
        <v>1272</v>
      </c>
      <c r="D652" s="72" t="s">
        <v>358</v>
      </c>
      <c r="E652" s="85">
        <v>1550</v>
      </c>
      <c r="F652" s="84" t="s">
        <v>358</v>
      </c>
    </row>
    <row r="653" spans="1:6" ht="15.75" customHeight="1">
      <c r="A653" s="85">
        <v>1520508</v>
      </c>
      <c r="B653" s="72" t="s">
        <v>1275</v>
      </c>
      <c r="C653" s="72" t="s">
        <v>1272</v>
      </c>
      <c r="D653" s="72" t="s">
        <v>358</v>
      </c>
      <c r="E653" s="85">
        <v>1550</v>
      </c>
      <c r="F653" s="84" t="s">
        <v>358</v>
      </c>
    </row>
    <row r="654" spans="1:6" ht="15.75" customHeight="1">
      <c r="A654" s="72">
        <v>1527095</v>
      </c>
      <c r="B654" s="72" t="s">
        <v>1276</v>
      </c>
      <c r="C654" s="72" t="s">
        <v>1272</v>
      </c>
      <c r="D654" s="72" t="s">
        <v>358</v>
      </c>
      <c r="E654" s="85">
        <v>1550</v>
      </c>
      <c r="F654" s="84" t="s">
        <v>358</v>
      </c>
    </row>
    <row r="655" spans="1:6" ht="15.75" customHeight="1">
      <c r="A655" s="85">
        <v>1594752</v>
      </c>
      <c r="B655" s="72" t="s">
        <v>1277</v>
      </c>
      <c r="C655" s="72" t="s">
        <v>1272</v>
      </c>
      <c r="D655" s="72" t="s">
        <v>358</v>
      </c>
      <c r="E655" s="85">
        <v>1550</v>
      </c>
      <c r="F655" s="84" t="s">
        <v>358</v>
      </c>
    </row>
    <row r="656" spans="1:6" ht="15.75" customHeight="1">
      <c r="A656" s="85">
        <v>90746</v>
      </c>
      <c r="B656" s="72" t="s">
        <v>1278</v>
      </c>
      <c r="C656" s="72" t="s">
        <v>1272</v>
      </c>
      <c r="D656" s="72" t="s">
        <v>358</v>
      </c>
      <c r="E656" s="85">
        <v>1550</v>
      </c>
      <c r="F656" s="84" t="s">
        <v>358</v>
      </c>
    </row>
    <row r="657" spans="1:6" ht="15.75" customHeight="1">
      <c r="A657" s="72">
        <v>84660</v>
      </c>
      <c r="B657" s="72" t="s">
        <v>1279</v>
      </c>
      <c r="C657" s="72" t="s">
        <v>1272</v>
      </c>
      <c r="D657" s="72" t="s">
        <v>358</v>
      </c>
      <c r="E657" s="85">
        <v>1550</v>
      </c>
      <c r="F657" s="84" t="s">
        <v>358</v>
      </c>
    </row>
    <row r="658" spans="1:6" ht="15.75" customHeight="1">
      <c r="A658" s="85">
        <v>1513492</v>
      </c>
      <c r="B658" s="72" t="s">
        <v>1280</v>
      </c>
      <c r="C658" s="72" t="s">
        <v>1272</v>
      </c>
      <c r="D658" s="72" t="s">
        <v>358</v>
      </c>
      <c r="E658" s="85">
        <v>1550</v>
      </c>
      <c r="F658" s="84" t="s">
        <v>358</v>
      </c>
    </row>
    <row r="659" spans="1:6" ht="15.75" customHeight="1">
      <c r="A659" s="72">
        <v>1656275</v>
      </c>
      <c r="B659" s="72" t="s">
        <v>1281</v>
      </c>
      <c r="C659" s="72" t="s">
        <v>1272</v>
      </c>
      <c r="D659" s="72" t="s">
        <v>358</v>
      </c>
      <c r="E659" s="85">
        <v>1550</v>
      </c>
      <c r="F659" s="84" t="s">
        <v>358</v>
      </c>
    </row>
    <row r="660" spans="1:6" ht="15.75" customHeight="1">
      <c r="A660" s="85">
        <v>1504627</v>
      </c>
      <c r="B660" s="72" t="s">
        <v>1282</v>
      </c>
      <c r="C660" s="72" t="s">
        <v>1272</v>
      </c>
      <c r="D660" s="72" t="s">
        <v>358</v>
      </c>
      <c r="E660" s="85">
        <v>1550</v>
      </c>
      <c r="F660" s="84" t="s">
        <v>358</v>
      </c>
    </row>
    <row r="661" spans="1:6" ht="15.75" customHeight="1">
      <c r="A661" s="72">
        <v>85528</v>
      </c>
      <c r="B661" s="72" t="s">
        <v>1283</v>
      </c>
      <c r="C661" s="72" t="s">
        <v>1272</v>
      </c>
      <c r="D661" s="72" t="s">
        <v>358</v>
      </c>
      <c r="E661" s="85">
        <v>1550</v>
      </c>
      <c r="F661" s="84" t="s">
        <v>358</v>
      </c>
    </row>
    <row r="662" spans="1:6" ht="15.75" customHeight="1">
      <c r="A662" s="85">
        <v>1608521</v>
      </c>
      <c r="B662" s="72" t="s">
        <v>1284</v>
      </c>
      <c r="C662" s="72" t="s">
        <v>1272</v>
      </c>
      <c r="D662" s="72" t="s">
        <v>358</v>
      </c>
      <c r="E662" s="85">
        <v>1550</v>
      </c>
      <c r="F662" s="84" t="s">
        <v>358</v>
      </c>
    </row>
    <row r="663" spans="1:6" ht="15.75" customHeight="1">
      <c r="A663" s="72">
        <v>1553250</v>
      </c>
      <c r="B663" s="72" t="s">
        <v>1285</v>
      </c>
      <c r="C663" s="72" t="s">
        <v>1272</v>
      </c>
      <c r="D663" s="72" t="s">
        <v>358</v>
      </c>
      <c r="E663" s="85">
        <v>1550</v>
      </c>
      <c r="F663" s="84" t="s">
        <v>358</v>
      </c>
    </row>
    <row r="664" spans="1:6" ht="15.75" customHeight="1">
      <c r="A664" s="85">
        <v>36393</v>
      </c>
      <c r="B664" s="72" t="s">
        <v>1286</v>
      </c>
      <c r="C664" s="72" t="s">
        <v>1272</v>
      </c>
      <c r="D664" s="72" t="s">
        <v>358</v>
      </c>
      <c r="E664" s="85">
        <v>1550</v>
      </c>
      <c r="F664" s="84" t="s">
        <v>358</v>
      </c>
    </row>
    <row r="665" spans="1:6" ht="15.75" customHeight="1">
      <c r="A665" s="72">
        <v>1594762</v>
      </c>
      <c r="B665" s="72" t="s">
        <v>1287</v>
      </c>
      <c r="C665" s="72" t="s">
        <v>1272</v>
      </c>
      <c r="D665" s="72" t="s">
        <v>358</v>
      </c>
      <c r="E665" s="85">
        <v>1550</v>
      </c>
      <c r="F665" s="84" t="s">
        <v>358</v>
      </c>
    </row>
    <row r="666" spans="1:6" ht="15.75" customHeight="1">
      <c r="A666" s="85">
        <v>1631473</v>
      </c>
      <c r="B666" s="72" t="s">
        <v>1288</v>
      </c>
      <c r="C666" s="72" t="s">
        <v>1272</v>
      </c>
      <c r="D666" s="72" t="s">
        <v>358</v>
      </c>
      <c r="E666" s="85">
        <v>1550</v>
      </c>
      <c r="F666" s="84" t="s">
        <v>358</v>
      </c>
    </row>
    <row r="667" spans="1:6" ht="15.75" customHeight="1">
      <c r="A667" s="72">
        <v>1553252</v>
      </c>
      <c r="B667" s="72" t="s">
        <v>1289</v>
      </c>
      <c r="C667" s="72" t="s">
        <v>1272</v>
      </c>
      <c r="D667" s="72" t="s">
        <v>358</v>
      </c>
      <c r="E667" s="85">
        <v>1550</v>
      </c>
      <c r="F667" s="84" t="s">
        <v>358</v>
      </c>
    </row>
    <row r="668" spans="1:6" ht="15.75" customHeight="1">
      <c r="A668" s="85">
        <v>1743859</v>
      </c>
      <c r="B668" s="72" t="s">
        <v>1290</v>
      </c>
      <c r="C668" s="72" t="s">
        <v>1272</v>
      </c>
      <c r="D668" s="72" t="s">
        <v>358</v>
      </c>
      <c r="E668" s="85">
        <v>1550</v>
      </c>
      <c r="F668" s="84" t="s">
        <v>358</v>
      </c>
    </row>
    <row r="669" spans="1:6" ht="15.75" customHeight="1">
      <c r="A669" s="72">
        <v>1608526</v>
      </c>
      <c r="B669" s="72" t="s">
        <v>1291</v>
      </c>
      <c r="C669" s="72" t="s">
        <v>1272</v>
      </c>
      <c r="D669" s="72" t="s">
        <v>358</v>
      </c>
      <c r="E669" s="85">
        <v>1550</v>
      </c>
      <c r="F669" s="84" t="s">
        <v>358</v>
      </c>
    </row>
    <row r="670" spans="1:6" ht="15.75" customHeight="1">
      <c r="A670" s="85">
        <v>85524</v>
      </c>
      <c r="B670" s="72" t="s">
        <v>1292</v>
      </c>
      <c r="C670" s="72" t="s">
        <v>1272</v>
      </c>
      <c r="D670" s="72" t="s">
        <v>358</v>
      </c>
      <c r="E670" s="85">
        <v>1550</v>
      </c>
      <c r="F670" s="84" t="s">
        <v>358</v>
      </c>
    </row>
    <row r="671" spans="1:6" ht="15.75" customHeight="1">
      <c r="A671" s="85" t="s">
        <v>415</v>
      </c>
      <c r="B671" s="72" t="s">
        <v>358</v>
      </c>
      <c r="C671" s="72" t="s">
        <v>1293</v>
      </c>
      <c r="D671" s="72" t="s">
        <v>358</v>
      </c>
      <c r="E671" s="85">
        <v>1550</v>
      </c>
      <c r="F671" s="84" t="s">
        <v>358</v>
      </c>
    </row>
    <row r="672" spans="1:6" ht="15.75" customHeight="1">
      <c r="A672" s="85">
        <v>1552067</v>
      </c>
      <c r="B672" s="72" t="s">
        <v>1294</v>
      </c>
      <c r="C672" s="72" t="s">
        <v>1272</v>
      </c>
      <c r="D672" s="72" t="s">
        <v>387</v>
      </c>
      <c r="E672" s="85">
        <v>1560</v>
      </c>
      <c r="F672" s="84" t="s">
        <v>387</v>
      </c>
    </row>
    <row r="673" spans="1:6" ht="15.75" customHeight="1">
      <c r="A673" s="85">
        <v>1737333</v>
      </c>
      <c r="B673" s="72" t="s">
        <v>1295</v>
      </c>
      <c r="C673" s="72" t="s">
        <v>1272</v>
      </c>
      <c r="D673" s="72" t="s">
        <v>387</v>
      </c>
      <c r="E673" s="85">
        <v>1560</v>
      </c>
      <c r="F673" s="84" t="s">
        <v>387</v>
      </c>
    </row>
    <row r="674" spans="1:6" ht="15.75" customHeight="1">
      <c r="A674" s="85">
        <v>1594850</v>
      </c>
      <c r="B674" s="72" t="s">
        <v>1296</v>
      </c>
      <c r="C674" s="72" t="s">
        <v>1272</v>
      </c>
      <c r="D674" s="72" t="s">
        <v>387</v>
      </c>
      <c r="E674" s="85">
        <v>1560</v>
      </c>
      <c r="F674" s="84" t="s">
        <v>387</v>
      </c>
    </row>
    <row r="675" spans="1:6" ht="15.75" customHeight="1">
      <c r="A675" s="72">
        <v>1609013</v>
      </c>
      <c r="B675" s="72" t="s">
        <v>1297</v>
      </c>
      <c r="C675" s="72" t="s">
        <v>1272</v>
      </c>
      <c r="D675" s="72" t="s">
        <v>387</v>
      </c>
      <c r="E675" s="85">
        <v>1560</v>
      </c>
      <c r="F675" s="84" t="s">
        <v>387</v>
      </c>
    </row>
    <row r="676" spans="1:6" ht="15.75" customHeight="1">
      <c r="A676" s="85">
        <v>1690444</v>
      </c>
      <c r="B676" s="72" t="s">
        <v>1298</v>
      </c>
      <c r="C676" s="72" t="s">
        <v>1272</v>
      </c>
      <c r="D676" s="72" t="s">
        <v>387</v>
      </c>
      <c r="E676" s="85">
        <v>1560</v>
      </c>
      <c r="F676" s="84" t="s">
        <v>387</v>
      </c>
    </row>
    <row r="677" spans="1:6" ht="15.75" customHeight="1">
      <c r="A677" s="85">
        <v>1754966</v>
      </c>
      <c r="B677" s="72" t="s">
        <v>1299</v>
      </c>
      <c r="C677" s="72" t="s">
        <v>1272</v>
      </c>
      <c r="D677" s="72" t="s">
        <v>387</v>
      </c>
      <c r="E677" s="85">
        <v>1560</v>
      </c>
      <c r="F677" s="84" t="s">
        <v>387</v>
      </c>
    </row>
    <row r="678" spans="1:6" ht="15.75" customHeight="1">
      <c r="A678" s="85">
        <v>1622530</v>
      </c>
      <c r="B678" s="72" t="s">
        <v>1300</v>
      </c>
      <c r="C678" s="72" t="s">
        <v>1272</v>
      </c>
      <c r="D678" s="72" t="s">
        <v>387</v>
      </c>
      <c r="E678" s="85">
        <v>1560</v>
      </c>
      <c r="F678" s="84" t="s">
        <v>387</v>
      </c>
    </row>
    <row r="679" spans="1:6" ht="15.75" customHeight="1">
      <c r="A679" s="85">
        <v>1775481</v>
      </c>
      <c r="B679" s="72" t="s">
        <v>1301</v>
      </c>
      <c r="C679" s="72" t="s">
        <v>1272</v>
      </c>
      <c r="D679" s="72" t="s">
        <v>387</v>
      </c>
      <c r="E679" s="85">
        <v>1560</v>
      </c>
      <c r="F679" s="84" t="s">
        <v>387</v>
      </c>
    </row>
    <row r="680" spans="1:6" ht="15.75" customHeight="1">
      <c r="A680" s="85">
        <v>23036</v>
      </c>
      <c r="B680" s="72" t="s">
        <v>1302</v>
      </c>
      <c r="C680" s="72" t="s">
        <v>1272</v>
      </c>
      <c r="D680" s="72" t="s">
        <v>387</v>
      </c>
      <c r="E680" s="85">
        <v>1560</v>
      </c>
      <c r="F680" s="84" t="s">
        <v>387</v>
      </c>
    </row>
    <row r="681" spans="1:6" ht="15.75" customHeight="1">
      <c r="A681" s="85">
        <v>42960</v>
      </c>
      <c r="B681" s="72" t="s">
        <v>1303</v>
      </c>
      <c r="C681" s="72" t="s">
        <v>1272</v>
      </c>
      <c r="D681" s="72" t="s">
        <v>387</v>
      </c>
      <c r="E681" s="85">
        <v>1560</v>
      </c>
      <c r="F681" s="84" t="s">
        <v>387</v>
      </c>
    </row>
    <row r="682" spans="1:6" ht="15.75" customHeight="1">
      <c r="A682" s="85">
        <v>1594837</v>
      </c>
      <c r="B682" s="72" t="s">
        <v>1304</v>
      </c>
      <c r="C682" s="72" t="s">
        <v>1272</v>
      </c>
      <c r="D682" s="72" t="s">
        <v>387</v>
      </c>
      <c r="E682" s="85">
        <v>1560</v>
      </c>
      <c r="F682" s="84" t="s">
        <v>387</v>
      </c>
    </row>
    <row r="683" spans="1:6" ht="15.75" customHeight="1">
      <c r="A683" s="85">
        <v>23035</v>
      </c>
      <c r="B683" s="72" t="s">
        <v>1305</v>
      </c>
      <c r="C683" s="72" t="s">
        <v>1272</v>
      </c>
      <c r="D683" s="72" t="s">
        <v>387</v>
      </c>
      <c r="E683" s="85">
        <v>1560</v>
      </c>
      <c r="F683" s="84" t="s">
        <v>387</v>
      </c>
    </row>
    <row r="684" spans="1:6" ht="15.75" customHeight="1">
      <c r="A684" s="85">
        <v>1563984</v>
      </c>
      <c r="B684" s="72" t="s">
        <v>1306</v>
      </c>
      <c r="C684" s="72" t="s">
        <v>1272</v>
      </c>
      <c r="D684" s="72" t="s">
        <v>387</v>
      </c>
      <c r="E684" s="85">
        <v>1560</v>
      </c>
      <c r="F684" s="84" t="s">
        <v>387</v>
      </c>
    </row>
    <row r="685" spans="1:6" ht="15.75" customHeight="1">
      <c r="A685" s="85">
        <v>1639772</v>
      </c>
      <c r="B685" s="72" t="s">
        <v>1307</v>
      </c>
      <c r="C685" s="72" t="s">
        <v>1272</v>
      </c>
      <c r="D685" s="72" t="s">
        <v>387</v>
      </c>
      <c r="E685" s="85">
        <v>1560</v>
      </c>
      <c r="F685" s="84" t="s">
        <v>387</v>
      </c>
    </row>
    <row r="686" spans="1:6" ht="15.75" customHeight="1">
      <c r="A686" s="85">
        <v>102474</v>
      </c>
      <c r="B686" s="72" t="s">
        <v>1308</v>
      </c>
      <c r="C686" s="72" t="s">
        <v>1272</v>
      </c>
      <c r="D686" s="72" t="s">
        <v>387</v>
      </c>
      <c r="E686" s="85">
        <v>1560</v>
      </c>
      <c r="F686" s="84" t="s">
        <v>387</v>
      </c>
    </row>
    <row r="687" spans="1:6" ht="15.75" customHeight="1">
      <c r="A687" s="85">
        <v>23034</v>
      </c>
      <c r="B687" s="72" t="s">
        <v>1309</v>
      </c>
      <c r="C687" s="72" t="s">
        <v>1272</v>
      </c>
      <c r="D687" s="72" t="s">
        <v>387</v>
      </c>
      <c r="E687" s="85">
        <v>1560</v>
      </c>
      <c r="F687" s="84" t="s">
        <v>387</v>
      </c>
    </row>
    <row r="688" spans="1:6" ht="15.75" customHeight="1">
      <c r="A688" s="85" t="s">
        <v>440</v>
      </c>
      <c r="B688" s="72" t="s">
        <v>387</v>
      </c>
      <c r="C688" s="72" t="s">
        <v>737</v>
      </c>
      <c r="D688" s="72" t="s">
        <v>387</v>
      </c>
      <c r="E688" s="85">
        <v>1560</v>
      </c>
      <c r="F688" s="84" t="s">
        <v>387</v>
      </c>
    </row>
    <row r="689" spans="1:6" ht="15.75" customHeight="1">
      <c r="A689" s="85">
        <v>84661</v>
      </c>
      <c r="B689" s="72" t="s">
        <v>1310</v>
      </c>
      <c r="C689" s="72" t="s">
        <v>1272</v>
      </c>
      <c r="D689" s="72" t="s">
        <v>293</v>
      </c>
      <c r="E689" s="85">
        <v>1570</v>
      </c>
      <c r="F689" s="84" t="s">
        <v>293</v>
      </c>
    </row>
    <row r="690" spans="1:6" ht="15.75" customHeight="1">
      <c r="A690" s="85" t="s">
        <v>519</v>
      </c>
      <c r="B690" s="72" t="s">
        <v>293</v>
      </c>
      <c r="C690" s="72" t="s">
        <v>1293</v>
      </c>
      <c r="D690" s="72" t="s">
        <v>293</v>
      </c>
      <c r="E690" s="85">
        <v>1570</v>
      </c>
      <c r="F690" s="84" t="s">
        <v>293</v>
      </c>
    </row>
    <row r="691" spans="1:6" ht="15.75" customHeight="1">
      <c r="A691" s="85" t="s">
        <v>441</v>
      </c>
      <c r="B691" s="72" t="s">
        <v>388</v>
      </c>
      <c r="C691" s="72" t="s">
        <v>122</v>
      </c>
      <c r="D691" s="72" t="s">
        <v>388</v>
      </c>
      <c r="E691" s="85">
        <v>1580</v>
      </c>
      <c r="F691" s="84" t="s">
        <v>388</v>
      </c>
    </row>
    <row r="692" spans="1:6" ht="15.75" customHeight="1">
      <c r="A692" s="85">
        <v>1505918</v>
      </c>
      <c r="B692" s="72" t="s">
        <v>1311</v>
      </c>
      <c r="C692" s="72" t="s">
        <v>1312</v>
      </c>
      <c r="D692" s="72" t="s">
        <v>1313</v>
      </c>
      <c r="E692" s="85">
        <v>1590</v>
      </c>
      <c r="F692" s="84" t="s">
        <v>1313</v>
      </c>
    </row>
    <row r="693" spans="1:6" ht="15.75" customHeight="1">
      <c r="A693" s="85" t="s">
        <v>416</v>
      </c>
      <c r="B693" s="72" t="s">
        <v>1314</v>
      </c>
      <c r="C693" s="72" t="s">
        <v>1312</v>
      </c>
      <c r="D693" s="72" t="s">
        <v>1313</v>
      </c>
      <c r="E693" s="85">
        <v>1590</v>
      </c>
      <c r="F693" s="84" t="s">
        <v>1313</v>
      </c>
    </row>
    <row r="694" spans="1:6" ht="15.75" customHeight="1">
      <c r="A694" s="85" t="s">
        <v>461</v>
      </c>
      <c r="B694" s="72" t="s">
        <v>311</v>
      </c>
      <c r="C694" s="72" t="s">
        <v>1312</v>
      </c>
      <c r="D694" s="72" t="s">
        <v>311</v>
      </c>
      <c r="E694" s="85">
        <v>1600</v>
      </c>
      <c r="F694" s="84" t="s">
        <v>311</v>
      </c>
    </row>
    <row r="695" spans="1:6" ht="15.75" customHeight="1">
      <c r="A695" s="85">
        <v>13772</v>
      </c>
      <c r="B695" s="72" t="s">
        <v>1315</v>
      </c>
      <c r="C695" s="72" t="s">
        <v>1312</v>
      </c>
      <c r="D695" s="72" t="s">
        <v>239</v>
      </c>
      <c r="E695" s="85">
        <v>1620</v>
      </c>
      <c r="F695" s="84" t="s">
        <v>239</v>
      </c>
    </row>
    <row r="696" spans="1:6" ht="15.75" customHeight="1">
      <c r="A696" s="85" t="s">
        <v>1316</v>
      </c>
      <c r="B696" s="72" t="s">
        <v>1317</v>
      </c>
      <c r="C696" s="72" t="s">
        <v>1312</v>
      </c>
      <c r="D696" s="72" t="s">
        <v>239</v>
      </c>
      <c r="E696" s="85">
        <v>1620</v>
      </c>
      <c r="F696" s="84" t="s">
        <v>239</v>
      </c>
    </row>
    <row r="697" spans="1:6" ht="15.75" customHeight="1">
      <c r="A697" s="72" t="s">
        <v>1318</v>
      </c>
      <c r="B697" s="72" t="s">
        <v>1319</v>
      </c>
      <c r="C697" s="72" t="s">
        <v>1312</v>
      </c>
      <c r="D697" s="72" t="s">
        <v>1319</v>
      </c>
      <c r="E697" s="85">
        <v>1750</v>
      </c>
      <c r="F697" s="84" t="s">
        <v>1319</v>
      </c>
    </row>
    <row r="698" spans="1:6" ht="15.75" customHeight="1">
      <c r="A698" s="85">
        <v>5546</v>
      </c>
      <c r="B698" s="72" t="s">
        <v>1320</v>
      </c>
      <c r="C698" s="72" t="s">
        <v>1312</v>
      </c>
      <c r="D698" s="72" t="s">
        <v>321</v>
      </c>
      <c r="E698" s="85">
        <v>1760</v>
      </c>
      <c r="F698" s="84" t="s">
        <v>321</v>
      </c>
    </row>
    <row r="699" spans="1:6" ht="15.75" customHeight="1">
      <c r="A699" s="72" t="s">
        <v>1321</v>
      </c>
      <c r="B699" s="72" t="s">
        <v>321</v>
      </c>
      <c r="C699" s="72" t="s">
        <v>122</v>
      </c>
      <c r="D699" s="72" t="s">
        <v>321</v>
      </c>
      <c r="E699" s="85">
        <v>1760</v>
      </c>
      <c r="F699" s="84" t="s">
        <v>321</v>
      </c>
    </row>
    <row r="700" spans="1:6" ht="15.75" customHeight="1">
      <c r="A700" s="85">
        <v>84802</v>
      </c>
      <c r="B700" s="72" t="s">
        <v>1322</v>
      </c>
      <c r="C700" s="72" t="s">
        <v>1323</v>
      </c>
      <c r="D700" s="72" t="s">
        <v>301</v>
      </c>
      <c r="E700" s="84">
        <v>1780</v>
      </c>
      <c r="F700" s="84" t="s">
        <v>301</v>
      </c>
    </row>
    <row r="701" spans="1:6" ht="15.75" customHeight="1">
      <c r="A701" s="72" t="s">
        <v>524</v>
      </c>
      <c r="B701" s="72" t="s">
        <v>1324</v>
      </c>
      <c r="C701" s="72" t="s">
        <v>1325</v>
      </c>
      <c r="D701" s="72" t="s">
        <v>301</v>
      </c>
      <c r="E701" s="84">
        <v>1780</v>
      </c>
      <c r="F701" s="84" t="s">
        <v>301</v>
      </c>
    </row>
    <row r="702" spans="1:6" ht="15.75" customHeight="1">
      <c r="A702" s="85" t="s">
        <v>462</v>
      </c>
      <c r="B702" s="72" t="s">
        <v>1326</v>
      </c>
      <c r="C702" s="72" t="s">
        <v>1323</v>
      </c>
      <c r="D702" s="72" t="s">
        <v>330</v>
      </c>
      <c r="E702" s="85">
        <v>1790</v>
      </c>
      <c r="F702" s="84" t="s">
        <v>330</v>
      </c>
    </row>
    <row r="703" spans="1:6" ht="15.75" customHeight="1">
      <c r="A703" s="72">
        <v>10699</v>
      </c>
      <c r="B703" s="72" t="s">
        <v>1327</v>
      </c>
      <c r="C703" s="72" t="s">
        <v>1323</v>
      </c>
      <c r="D703" s="72" t="s">
        <v>320</v>
      </c>
      <c r="E703" s="85">
        <v>1810</v>
      </c>
      <c r="F703" s="84" t="s">
        <v>320</v>
      </c>
    </row>
    <row r="704" spans="1:6" ht="15.75" customHeight="1">
      <c r="A704" s="85" t="s">
        <v>1328</v>
      </c>
      <c r="B704" s="72" t="s">
        <v>1329</v>
      </c>
      <c r="C704" s="72" t="s">
        <v>1325</v>
      </c>
      <c r="D704" s="72" t="s">
        <v>320</v>
      </c>
      <c r="E704" s="85">
        <v>1810</v>
      </c>
      <c r="F704" s="84" t="s">
        <v>320</v>
      </c>
    </row>
    <row r="705" spans="1:6" ht="15.75" customHeight="1">
      <c r="A705" s="85">
        <v>1534512</v>
      </c>
      <c r="B705" s="72" t="s">
        <v>1330</v>
      </c>
      <c r="C705" s="72" t="s">
        <v>1331</v>
      </c>
      <c r="D705" s="72" t="s">
        <v>365</v>
      </c>
      <c r="E705" s="85">
        <v>1828</v>
      </c>
      <c r="F705" s="84" t="s">
        <v>365</v>
      </c>
    </row>
    <row r="706" spans="1:6" ht="15.75" customHeight="1">
      <c r="A706" s="85">
        <v>83320</v>
      </c>
      <c r="B706" s="72" t="s">
        <v>1332</v>
      </c>
      <c r="C706" s="72" t="s">
        <v>1331</v>
      </c>
      <c r="D706" s="72" t="s">
        <v>365</v>
      </c>
      <c r="E706" s="85">
        <v>1828</v>
      </c>
      <c r="F706" s="84" t="s">
        <v>365</v>
      </c>
    </row>
    <row r="707" spans="1:6" ht="15.75" customHeight="1">
      <c r="A707" s="85" t="s">
        <v>460</v>
      </c>
      <c r="B707" s="72" t="s">
        <v>365</v>
      </c>
      <c r="C707" s="72" t="s">
        <v>1331</v>
      </c>
      <c r="D707" s="72" t="s">
        <v>365</v>
      </c>
      <c r="E707" s="85">
        <v>1828</v>
      </c>
      <c r="F707" s="84" t="s">
        <v>365</v>
      </c>
    </row>
    <row r="708" spans="1:6" ht="15.75" customHeight="1">
      <c r="A708" s="85">
        <v>98046</v>
      </c>
      <c r="B708" s="72" t="s">
        <v>1333</v>
      </c>
      <c r="C708" s="72" t="s">
        <v>1331</v>
      </c>
      <c r="D708" s="72" t="s">
        <v>298</v>
      </c>
      <c r="E708" s="85">
        <v>1850</v>
      </c>
      <c r="F708" s="84" t="s">
        <v>298</v>
      </c>
    </row>
    <row r="709" spans="1:6" ht="15.75" customHeight="1">
      <c r="A709" s="85" t="s">
        <v>485</v>
      </c>
      <c r="B709" s="72" t="s">
        <v>1334</v>
      </c>
      <c r="C709" s="72" t="s">
        <v>1331</v>
      </c>
      <c r="D709" s="72" t="s">
        <v>298</v>
      </c>
      <c r="E709" s="85">
        <v>1850</v>
      </c>
      <c r="F709" s="84" t="s">
        <v>298</v>
      </c>
    </row>
    <row r="710" spans="1:6" ht="15.75" customHeight="1">
      <c r="A710" s="85" t="s">
        <v>487</v>
      </c>
      <c r="B710" s="72" t="s">
        <v>1335</v>
      </c>
      <c r="C710" s="72" t="s">
        <v>1331</v>
      </c>
      <c r="D710" s="72" t="s">
        <v>254</v>
      </c>
      <c r="E710" s="85">
        <v>1860</v>
      </c>
      <c r="F710" s="84" t="s">
        <v>254</v>
      </c>
    </row>
    <row r="711" spans="1:6" ht="15.75" customHeight="1">
      <c r="A711" s="85">
        <v>41863</v>
      </c>
      <c r="B711" s="72" t="s">
        <v>1336</v>
      </c>
      <c r="C711" s="72" t="s">
        <v>1331</v>
      </c>
      <c r="D711" s="72" t="s">
        <v>1337</v>
      </c>
      <c r="E711" s="85">
        <v>1870</v>
      </c>
      <c r="F711" s="84" t="s">
        <v>1337</v>
      </c>
    </row>
    <row r="712" spans="1:6" ht="15.75" customHeight="1">
      <c r="A712" s="85" t="s">
        <v>483</v>
      </c>
      <c r="B712" s="72" t="s">
        <v>354</v>
      </c>
      <c r="C712" s="72" t="s">
        <v>1331</v>
      </c>
      <c r="D712" s="72" t="s">
        <v>1337</v>
      </c>
      <c r="E712" s="85">
        <v>1870</v>
      </c>
      <c r="F712" s="84" t="s">
        <v>1337</v>
      </c>
    </row>
    <row r="713" spans="1:6" ht="15.75" customHeight="1">
      <c r="A713" s="85">
        <v>9886</v>
      </c>
      <c r="B713" s="72" t="s">
        <v>1338</v>
      </c>
      <c r="C713" s="72" t="s">
        <v>1339</v>
      </c>
      <c r="D713" s="72" t="s">
        <v>274</v>
      </c>
      <c r="E713" s="85">
        <v>1980</v>
      </c>
      <c r="F713" s="84" t="s">
        <v>274</v>
      </c>
    </row>
    <row r="714" spans="1:6" ht="15.75" customHeight="1">
      <c r="A714" s="72" t="s">
        <v>504</v>
      </c>
      <c r="B714" s="72" t="s">
        <v>274</v>
      </c>
      <c r="C714" s="72" t="s">
        <v>1340</v>
      </c>
      <c r="D714" s="72" t="s">
        <v>274</v>
      </c>
      <c r="E714" s="85">
        <v>1980</v>
      </c>
      <c r="F714" s="84" t="s">
        <v>274</v>
      </c>
    </row>
    <row r="715" spans="1:6" ht="15.75" customHeight="1">
      <c r="A715" s="85">
        <v>97578</v>
      </c>
      <c r="B715" s="72" t="s">
        <v>1341</v>
      </c>
      <c r="C715" s="72" t="s">
        <v>1339</v>
      </c>
      <c r="D715" s="72" t="s">
        <v>355</v>
      </c>
      <c r="E715" s="85">
        <v>1990</v>
      </c>
      <c r="F715" s="84" t="s">
        <v>355</v>
      </c>
    </row>
    <row r="716" spans="1:6" ht="15.75" customHeight="1">
      <c r="A716" s="85" t="s">
        <v>412</v>
      </c>
      <c r="B716" s="72" t="s">
        <v>355</v>
      </c>
      <c r="C716" s="72" t="s">
        <v>1340</v>
      </c>
      <c r="D716" s="72" t="s">
        <v>355</v>
      </c>
      <c r="E716" s="85">
        <v>1990</v>
      </c>
      <c r="F716" s="84" t="s">
        <v>355</v>
      </c>
    </row>
    <row r="717" spans="1:6" ht="15.75" customHeight="1">
      <c r="A717" s="85">
        <v>91866</v>
      </c>
      <c r="B717" s="72" t="s">
        <v>1342</v>
      </c>
      <c r="C717" s="72" t="s">
        <v>1339</v>
      </c>
      <c r="D717" s="72" t="s">
        <v>337</v>
      </c>
      <c r="E717" s="85">
        <v>2000</v>
      </c>
      <c r="F717" s="84" t="s">
        <v>337</v>
      </c>
    </row>
    <row r="718" spans="1:6" ht="15.75" customHeight="1">
      <c r="A718" s="85">
        <v>1773815</v>
      </c>
      <c r="B718" s="72" t="s">
        <v>1343</v>
      </c>
      <c r="C718" s="72" t="s">
        <v>1339</v>
      </c>
      <c r="D718" s="72" t="s">
        <v>337</v>
      </c>
      <c r="E718" s="85">
        <v>2000</v>
      </c>
      <c r="F718" s="84" t="s">
        <v>337</v>
      </c>
    </row>
    <row r="719" spans="1:6" ht="15.75" customHeight="1">
      <c r="A719" s="85">
        <v>18028</v>
      </c>
      <c r="B719" s="72" t="s">
        <v>1344</v>
      </c>
      <c r="C719" s="72" t="s">
        <v>1339</v>
      </c>
      <c r="D719" s="72" t="s">
        <v>337</v>
      </c>
      <c r="E719" s="85">
        <v>2000</v>
      </c>
      <c r="F719" s="84" t="s">
        <v>337</v>
      </c>
    </row>
    <row r="720" spans="1:6" ht="15.75" customHeight="1">
      <c r="A720" s="85">
        <v>46519</v>
      </c>
      <c r="B720" s="72" t="s">
        <v>1345</v>
      </c>
      <c r="C720" s="72" t="s">
        <v>1339</v>
      </c>
      <c r="D720" s="72" t="s">
        <v>337</v>
      </c>
      <c r="E720" s="85">
        <v>2000</v>
      </c>
      <c r="F720" s="84" t="s">
        <v>337</v>
      </c>
    </row>
    <row r="721" spans="1:6" ht="15.75" customHeight="1">
      <c r="A721" s="85">
        <v>32401</v>
      </c>
      <c r="B721" s="72" t="s">
        <v>1346</v>
      </c>
      <c r="C721" s="72" t="s">
        <v>1339</v>
      </c>
      <c r="D721" s="72" t="s">
        <v>337</v>
      </c>
      <c r="E721" s="85">
        <v>2000</v>
      </c>
      <c r="F721" s="84" t="s">
        <v>337</v>
      </c>
    </row>
    <row r="722" spans="1:6" ht="15.75" customHeight="1">
      <c r="A722" s="85">
        <v>9816</v>
      </c>
      <c r="B722" s="72" t="s">
        <v>1347</v>
      </c>
      <c r="C722" s="72" t="s">
        <v>1339</v>
      </c>
      <c r="D722" s="72" t="s">
        <v>337</v>
      </c>
      <c r="E722" s="85">
        <v>2000</v>
      </c>
      <c r="F722" s="84" t="s">
        <v>337</v>
      </c>
    </row>
    <row r="723" spans="1:6" ht="15.75" customHeight="1">
      <c r="A723" s="85">
        <v>32404</v>
      </c>
      <c r="B723" s="72" t="s">
        <v>1348</v>
      </c>
      <c r="C723" s="72" t="s">
        <v>1339</v>
      </c>
      <c r="D723" s="72" t="s">
        <v>337</v>
      </c>
      <c r="E723" s="85">
        <v>2000</v>
      </c>
      <c r="F723" s="84" t="s">
        <v>337</v>
      </c>
    </row>
    <row r="724" spans="1:6" ht="15.75" customHeight="1">
      <c r="A724" s="85">
        <v>86381</v>
      </c>
      <c r="B724" s="72" t="s">
        <v>1349</v>
      </c>
      <c r="C724" s="72" t="s">
        <v>1339</v>
      </c>
      <c r="D724" s="72" t="s">
        <v>337</v>
      </c>
      <c r="E724" s="85">
        <v>2000</v>
      </c>
      <c r="F724" s="84" t="s">
        <v>337</v>
      </c>
    </row>
    <row r="725" spans="1:6" ht="15.75" customHeight="1">
      <c r="A725" s="85">
        <v>1537110</v>
      </c>
      <c r="B725" s="72" t="s">
        <v>1350</v>
      </c>
      <c r="C725" s="72" t="s">
        <v>1339</v>
      </c>
      <c r="D725" s="72" t="s">
        <v>337</v>
      </c>
      <c r="E725" s="85">
        <v>2000</v>
      </c>
      <c r="F725" s="84" t="s">
        <v>337</v>
      </c>
    </row>
    <row r="726" spans="1:6" ht="15.75" customHeight="1">
      <c r="A726" s="85">
        <v>1553441</v>
      </c>
      <c r="B726" s="72" t="s">
        <v>1351</v>
      </c>
      <c r="C726" s="72" t="s">
        <v>1339</v>
      </c>
      <c r="D726" s="72" t="s">
        <v>337</v>
      </c>
      <c r="E726" s="85">
        <v>2000</v>
      </c>
      <c r="F726" s="84" t="s">
        <v>337</v>
      </c>
    </row>
    <row r="727" spans="1:6" ht="15.75" customHeight="1">
      <c r="A727" s="85">
        <v>15818</v>
      </c>
      <c r="B727" s="72" t="s">
        <v>1352</v>
      </c>
      <c r="C727" s="72" t="s">
        <v>1339</v>
      </c>
      <c r="D727" s="72" t="s">
        <v>337</v>
      </c>
      <c r="E727" s="85">
        <v>2000</v>
      </c>
      <c r="F727" s="84" t="s">
        <v>337</v>
      </c>
    </row>
    <row r="728" spans="1:6" ht="15.75" customHeight="1">
      <c r="A728" s="85">
        <v>1543626</v>
      </c>
      <c r="B728" s="72" t="s">
        <v>1353</v>
      </c>
      <c r="C728" s="72" t="s">
        <v>1339</v>
      </c>
      <c r="D728" s="72" t="s">
        <v>337</v>
      </c>
      <c r="E728" s="85">
        <v>2000</v>
      </c>
      <c r="F728" s="84" t="s">
        <v>337</v>
      </c>
    </row>
    <row r="729" spans="1:6" ht="15.75" customHeight="1">
      <c r="A729" s="85">
        <v>86384</v>
      </c>
      <c r="B729" s="72" t="s">
        <v>1354</v>
      </c>
      <c r="C729" s="72" t="s">
        <v>1339</v>
      </c>
      <c r="D729" s="72" t="s">
        <v>337</v>
      </c>
      <c r="E729" s="85">
        <v>2000</v>
      </c>
      <c r="F729" s="84" t="s">
        <v>337</v>
      </c>
    </row>
    <row r="730" spans="1:6" ht="15.75" customHeight="1">
      <c r="A730" s="72">
        <v>1553445</v>
      </c>
      <c r="B730" s="72" t="s">
        <v>1355</v>
      </c>
      <c r="C730" s="72" t="s">
        <v>1339</v>
      </c>
      <c r="D730" s="72" t="s">
        <v>337</v>
      </c>
      <c r="E730" s="85">
        <v>2000</v>
      </c>
      <c r="F730" s="84" t="s">
        <v>337</v>
      </c>
    </row>
    <row r="731" spans="1:6" ht="15.75" customHeight="1">
      <c r="A731" s="85">
        <v>32403</v>
      </c>
      <c r="B731" s="72" t="s">
        <v>1356</v>
      </c>
      <c r="C731" s="72" t="s">
        <v>1339</v>
      </c>
      <c r="D731" s="72" t="s">
        <v>337</v>
      </c>
      <c r="E731" s="85">
        <v>2000</v>
      </c>
      <c r="F731" s="84" t="s">
        <v>337</v>
      </c>
    </row>
    <row r="732" spans="1:6" ht="15.75" customHeight="1">
      <c r="A732" s="72">
        <v>90968</v>
      </c>
      <c r="B732" s="72" t="s">
        <v>1357</v>
      </c>
      <c r="C732" s="72" t="s">
        <v>1339</v>
      </c>
      <c r="D732" s="72" t="s">
        <v>337</v>
      </c>
      <c r="E732" s="85">
        <v>2000</v>
      </c>
      <c r="F732" s="84" t="s">
        <v>337</v>
      </c>
    </row>
    <row r="733" spans="1:6" ht="15.75" customHeight="1">
      <c r="A733" s="85">
        <v>1553447</v>
      </c>
      <c r="B733" s="72" t="s">
        <v>1358</v>
      </c>
      <c r="C733" s="72" t="s">
        <v>1339</v>
      </c>
      <c r="D733" s="72" t="s">
        <v>337</v>
      </c>
      <c r="E733" s="85">
        <v>2000</v>
      </c>
      <c r="F733" s="84" t="s">
        <v>337</v>
      </c>
    </row>
    <row r="734" spans="1:6" ht="15.75" customHeight="1">
      <c r="A734" s="85">
        <v>1543554</v>
      </c>
      <c r="B734" s="72" t="s">
        <v>1359</v>
      </c>
      <c r="C734" s="72" t="s">
        <v>1339</v>
      </c>
      <c r="D734" s="72" t="s">
        <v>337</v>
      </c>
      <c r="E734" s="85">
        <v>2000</v>
      </c>
      <c r="F734" s="84" t="s">
        <v>337</v>
      </c>
    </row>
    <row r="735" spans="1:6" ht="15.75" customHeight="1">
      <c r="A735" s="72">
        <v>1543627</v>
      </c>
      <c r="B735" s="72" t="s">
        <v>1360</v>
      </c>
      <c r="C735" s="72" t="s">
        <v>1339</v>
      </c>
      <c r="D735" s="72" t="s">
        <v>337</v>
      </c>
      <c r="E735" s="85">
        <v>2000</v>
      </c>
      <c r="F735" s="84" t="s">
        <v>337</v>
      </c>
    </row>
    <row r="736" spans="1:6" ht="15.75" customHeight="1">
      <c r="A736" s="85">
        <v>1548241</v>
      </c>
      <c r="B736" s="72" t="s">
        <v>1361</v>
      </c>
      <c r="C736" s="72" t="s">
        <v>1339</v>
      </c>
      <c r="D736" s="72" t="s">
        <v>337</v>
      </c>
      <c r="E736" s="85">
        <v>2000</v>
      </c>
      <c r="F736" s="84" t="s">
        <v>337</v>
      </c>
    </row>
    <row r="737" spans="1:6" ht="15.75" customHeight="1">
      <c r="A737" s="72">
        <v>1543628</v>
      </c>
      <c r="B737" s="72" t="s">
        <v>1362</v>
      </c>
      <c r="C737" s="72" t="s">
        <v>1339</v>
      </c>
      <c r="D737" s="72" t="s">
        <v>337</v>
      </c>
      <c r="E737" s="85">
        <v>2000</v>
      </c>
      <c r="F737" s="84" t="s">
        <v>337</v>
      </c>
    </row>
    <row r="738" spans="1:6" ht="15.75" customHeight="1">
      <c r="A738" s="85" t="s">
        <v>547</v>
      </c>
      <c r="B738" s="72" t="s">
        <v>337</v>
      </c>
      <c r="C738" s="72" t="s">
        <v>1340</v>
      </c>
      <c r="D738" s="72" t="s">
        <v>337</v>
      </c>
      <c r="E738" s="85">
        <v>2000</v>
      </c>
      <c r="F738" s="84" t="s">
        <v>337</v>
      </c>
    </row>
    <row r="739" spans="1:6" ht="15.75" customHeight="1">
      <c r="A739" s="72" t="s">
        <v>468</v>
      </c>
      <c r="B739" s="72" t="s">
        <v>270</v>
      </c>
      <c r="C739" s="72" t="s">
        <v>1363</v>
      </c>
      <c r="D739" s="72" t="s">
        <v>270</v>
      </c>
      <c r="E739" s="85">
        <v>2010</v>
      </c>
      <c r="F739" s="84" t="s">
        <v>270</v>
      </c>
    </row>
    <row r="740" spans="1:6" ht="15.75" customHeight="1">
      <c r="A740" s="85">
        <v>1564569</v>
      </c>
      <c r="B740" s="72" t="s">
        <v>1364</v>
      </c>
      <c r="C740" s="72" t="s">
        <v>1365</v>
      </c>
      <c r="D740" s="72" t="s">
        <v>340</v>
      </c>
      <c r="E740" s="85">
        <v>2020</v>
      </c>
      <c r="F740" s="84" t="s">
        <v>340</v>
      </c>
    </row>
    <row r="741" spans="1:6" ht="15.75" customHeight="1">
      <c r="A741" s="85" t="s">
        <v>549</v>
      </c>
      <c r="B741" s="72" t="s">
        <v>1366</v>
      </c>
      <c r="C741" s="72" t="s">
        <v>1367</v>
      </c>
      <c r="D741" s="72" t="s">
        <v>340</v>
      </c>
      <c r="E741" s="85">
        <v>2020</v>
      </c>
      <c r="F741" s="84" t="s">
        <v>340</v>
      </c>
    </row>
    <row r="742" spans="1:6" ht="15.75" customHeight="1">
      <c r="A742" s="85">
        <v>86425</v>
      </c>
      <c r="B742" s="72" t="s">
        <v>1368</v>
      </c>
      <c r="C742" s="72" t="s">
        <v>1369</v>
      </c>
      <c r="D742" s="72" t="s">
        <v>342</v>
      </c>
      <c r="E742" s="85">
        <v>2035</v>
      </c>
      <c r="F742" s="84" t="s">
        <v>342</v>
      </c>
    </row>
    <row r="743" spans="1:6" ht="15.75" customHeight="1">
      <c r="A743" s="85" t="s">
        <v>551</v>
      </c>
      <c r="B743" s="72" t="s">
        <v>342</v>
      </c>
      <c r="C743" s="72" t="s">
        <v>1370</v>
      </c>
      <c r="D743" s="72" t="s">
        <v>342</v>
      </c>
      <c r="E743" s="85">
        <v>2035</v>
      </c>
      <c r="F743" s="84" t="s">
        <v>342</v>
      </c>
    </row>
    <row r="744" spans="1:6" ht="15.75" customHeight="1">
      <c r="A744" s="85">
        <v>89634</v>
      </c>
      <c r="B744" s="72" t="s">
        <v>1371</v>
      </c>
      <c r="C744" s="72" t="s">
        <v>1369</v>
      </c>
      <c r="D744" s="72" t="s">
        <v>280</v>
      </c>
      <c r="E744" s="85">
        <v>2055</v>
      </c>
      <c r="F744" s="84" t="s">
        <v>280</v>
      </c>
    </row>
    <row r="745" spans="1:6" ht="15.75" customHeight="1">
      <c r="A745" s="72" t="s">
        <v>509</v>
      </c>
      <c r="B745" s="72" t="s">
        <v>1372</v>
      </c>
      <c r="C745" s="72" t="s">
        <v>1370</v>
      </c>
      <c r="D745" s="72" t="s">
        <v>280</v>
      </c>
      <c r="E745" s="85">
        <v>2055</v>
      </c>
      <c r="F745" s="84" t="s">
        <v>280</v>
      </c>
    </row>
    <row r="746" spans="1:6" ht="15.75" customHeight="1">
      <c r="A746" s="72">
        <v>1630093</v>
      </c>
      <c r="B746" s="72" t="s">
        <v>1373</v>
      </c>
      <c r="C746" s="72" t="s">
        <v>1369</v>
      </c>
      <c r="D746" s="72" t="s">
        <v>332</v>
      </c>
      <c r="E746" s="85">
        <v>2070</v>
      </c>
      <c r="F746" s="84" t="s">
        <v>332</v>
      </c>
    </row>
    <row r="747" spans="1:6" ht="15.75" customHeight="1">
      <c r="A747" s="85" t="s">
        <v>541</v>
      </c>
      <c r="B747" s="72" t="s">
        <v>1374</v>
      </c>
      <c r="C747" s="72" t="s">
        <v>1370</v>
      </c>
      <c r="D747" s="72" t="s">
        <v>332</v>
      </c>
      <c r="E747" s="85">
        <v>2070</v>
      </c>
      <c r="F747" s="84" t="s">
        <v>332</v>
      </c>
    </row>
    <row r="748" spans="1:6" ht="15.75" customHeight="1">
      <c r="A748" s="72">
        <v>92439</v>
      </c>
      <c r="B748" s="72" t="s">
        <v>1375</v>
      </c>
      <c r="C748" s="72" t="s">
        <v>1376</v>
      </c>
      <c r="D748" s="72" t="s">
        <v>343</v>
      </c>
      <c r="E748" s="85">
        <v>2180</v>
      </c>
      <c r="F748" s="84" t="s">
        <v>343</v>
      </c>
    </row>
    <row r="749" spans="1:6" ht="15.75" customHeight="1">
      <c r="A749" s="85">
        <v>1642804</v>
      </c>
      <c r="B749" s="72" t="s">
        <v>1377</v>
      </c>
      <c r="C749" s="72" t="s">
        <v>1376</v>
      </c>
      <c r="D749" s="72" t="s">
        <v>343</v>
      </c>
      <c r="E749" s="85">
        <v>2180</v>
      </c>
      <c r="F749" s="84" t="s">
        <v>343</v>
      </c>
    </row>
    <row r="750" spans="1:6" ht="15.75" customHeight="1">
      <c r="A750" s="72">
        <v>1518485</v>
      </c>
      <c r="B750" s="72" t="s">
        <v>1378</v>
      </c>
      <c r="C750" s="72" t="s">
        <v>1376</v>
      </c>
      <c r="D750" s="72" t="s">
        <v>343</v>
      </c>
      <c r="E750" s="85">
        <v>2180</v>
      </c>
      <c r="F750" s="84" t="s">
        <v>343</v>
      </c>
    </row>
    <row r="751" spans="1:6" ht="15.75" customHeight="1">
      <c r="A751" s="85" t="s">
        <v>552</v>
      </c>
      <c r="B751" s="72" t="s">
        <v>343</v>
      </c>
      <c r="C751" s="72" t="s">
        <v>1379</v>
      </c>
      <c r="D751" s="72" t="s">
        <v>343</v>
      </c>
      <c r="E751" s="85">
        <v>2180</v>
      </c>
      <c r="F751" s="84" t="s">
        <v>343</v>
      </c>
    </row>
    <row r="752" spans="1:6" ht="15.75" customHeight="1">
      <c r="A752" s="72">
        <v>99428</v>
      </c>
      <c r="B752" s="72" t="s">
        <v>1380</v>
      </c>
      <c r="C752" s="72" t="s">
        <v>1376</v>
      </c>
      <c r="D752" s="72" t="s">
        <v>397</v>
      </c>
      <c r="E752" s="85">
        <v>2190</v>
      </c>
      <c r="F752" s="84" t="s">
        <v>397</v>
      </c>
    </row>
    <row r="753" spans="1:6" ht="15.75" customHeight="1">
      <c r="A753" s="85" t="s">
        <v>448</v>
      </c>
      <c r="B753" s="72" t="s">
        <v>397</v>
      </c>
      <c r="C753" s="72" t="s">
        <v>1379</v>
      </c>
      <c r="D753" s="72" t="s">
        <v>397</v>
      </c>
      <c r="E753" s="85">
        <v>2190</v>
      </c>
      <c r="F753" s="84" t="s">
        <v>397</v>
      </c>
    </row>
    <row r="754" spans="1:6" ht="15.75" customHeight="1">
      <c r="A754" s="72">
        <v>9792</v>
      </c>
      <c r="B754" s="72" t="s">
        <v>1381</v>
      </c>
      <c r="C754" s="72" t="s">
        <v>1382</v>
      </c>
      <c r="D754" s="72" t="s">
        <v>252</v>
      </c>
      <c r="E754" s="85">
        <v>2395</v>
      </c>
      <c r="F754" s="84" t="s">
        <v>252</v>
      </c>
    </row>
    <row r="755" spans="1:6" ht="15.75" customHeight="1">
      <c r="A755" s="85" t="s">
        <v>457</v>
      </c>
      <c r="B755" s="72" t="s">
        <v>1383</v>
      </c>
      <c r="C755" s="72" t="s">
        <v>1384</v>
      </c>
      <c r="D755" s="72" t="s">
        <v>252</v>
      </c>
      <c r="E755" s="85">
        <v>2395</v>
      </c>
      <c r="F755" s="84" t="s">
        <v>252</v>
      </c>
    </row>
    <row r="756" spans="1:6" ht="15.75" customHeight="1">
      <c r="A756" s="85">
        <v>1513115</v>
      </c>
      <c r="B756" s="72" t="s">
        <v>1385</v>
      </c>
      <c r="C756" s="72" t="s">
        <v>1382</v>
      </c>
      <c r="D756" s="72" t="s">
        <v>1386</v>
      </c>
      <c r="E756" s="85">
        <v>2405</v>
      </c>
      <c r="F756" s="84" t="s">
        <v>1386</v>
      </c>
    </row>
    <row r="757" spans="1:6" ht="15.75" customHeight="1">
      <c r="A757" s="85">
        <v>96945</v>
      </c>
      <c r="B757" s="72" t="s">
        <v>1387</v>
      </c>
      <c r="C757" s="72" t="s">
        <v>1382</v>
      </c>
      <c r="D757" s="72" t="s">
        <v>1386</v>
      </c>
      <c r="E757" s="85">
        <v>2405</v>
      </c>
      <c r="F757" s="84" t="s">
        <v>1386</v>
      </c>
    </row>
    <row r="758" spans="1:6" ht="15.75" customHeight="1">
      <c r="A758" s="85" t="s">
        <v>553</v>
      </c>
      <c r="B758" s="72" t="s">
        <v>1386</v>
      </c>
      <c r="C758" s="72" t="s">
        <v>1384</v>
      </c>
      <c r="D758" s="72" t="s">
        <v>1386</v>
      </c>
      <c r="E758" s="85">
        <v>2405</v>
      </c>
      <c r="F758" s="84" t="s">
        <v>1386</v>
      </c>
    </row>
    <row r="759" spans="1:6" ht="15.75" customHeight="1">
      <c r="A759" s="85">
        <v>47407</v>
      </c>
      <c r="B759" s="72" t="s">
        <v>1388</v>
      </c>
      <c r="C759" s="72" t="s">
        <v>1382</v>
      </c>
      <c r="D759" s="72" t="s">
        <v>396</v>
      </c>
      <c r="E759" s="85">
        <v>2505</v>
      </c>
      <c r="F759" s="84" t="s">
        <v>396</v>
      </c>
    </row>
    <row r="760" spans="1:6" ht="15.75" customHeight="1">
      <c r="A760" s="85" t="s">
        <v>1389</v>
      </c>
      <c r="B760" s="72" t="s">
        <v>1390</v>
      </c>
      <c r="C760" s="72" t="s">
        <v>1384</v>
      </c>
      <c r="D760" s="72" t="s">
        <v>396</v>
      </c>
      <c r="E760" s="85">
        <v>2505</v>
      </c>
      <c r="F760" s="84" t="s">
        <v>396</v>
      </c>
    </row>
    <row r="761" spans="1:6" ht="15.75" customHeight="1">
      <c r="A761" s="85">
        <v>98962</v>
      </c>
      <c r="B761" s="72" t="s">
        <v>1391</v>
      </c>
      <c r="C761" s="72" t="s">
        <v>1382</v>
      </c>
      <c r="D761" s="72" t="s">
        <v>401</v>
      </c>
      <c r="E761" s="85">
        <v>2515</v>
      </c>
      <c r="F761" s="84" t="s">
        <v>401</v>
      </c>
    </row>
    <row r="762" spans="1:6" ht="15.75" customHeight="1">
      <c r="A762" s="85" t="s">
        <v>452</v>
      </c>
      <c r="B762" s="72" t="s">
        <v>401</v>
      </c>
      <c r="C762" s="72" t="s">
        <v>1384</v>
      </c>
      <c r="D762" s="72" t="s">
        <v>401</v>
      </c>
      <c r="E762" s="85">
        <v>2515</v>
      </c>
      <c r="F762" s="84" t="s">
        <v>401</v>
      </c>
    </row>
    <row r="763" spans="1:6" ht="15.75" customHeight="1">
      <c r="A763" s="85" t="s">
        <v>480</v>
      </c>
      <c r="B763" s="72" t="s">
        <v>285</v>
      </c>
      <c r="C763" s="72" t="s">
        <v>1392</v>
      </c>
      <c r="D763" s="72" t="s">
        <v>285</v>
      </c>
      <c r="E763" s="85">
        <v>2520</v>
      </c>
      <c r="F763" s="84" t="s">
        <v>285</v>
      </c>
    </row>
    <row r="764" spans="1:6" ht="15.75" customHeight="1">
      <c r="A764" s="85" t="s">
        <v>478</v>
      </c>
      <c r="B764" s="72" t="s">
        <v>369</v>
      </c>
      <c r="C764" s="72" t="s">
        <v>1392</v>
      </c>
      <c r="D764" s="72" t="s">
        <v>369</v>
      </c>
      <c r="E764" s="85">
        <v>2530</v>
      </c>
      <c r="F764" s="84" t="s">
        <v>369</v>
      </c>
    </row>
    <row r="765" spans="1:6" ht="15.75" customHeight="1">
      <c r="A765" s="72" t="s">
        <v>1393</v>
      </c>
      <c r="B765" s="72" t="s">
        <v>1394</v>
      </c>
      <c r="C765" s="72" t="s">
        <v>1392</v>
      </c>
      <c r="D765" s="72" t="s">
        <v>1395</v>
      </c>
      <c r="E765" s="85">
        <v>2535</v>
      </c>
      <c r="F765" s="84" t="s">
        <v>1395</v>
      </c>
    </row>
    <row r="766" spans="1:6" ht="15.75" customHeight="1">
      <c r="A766" s="85" t="s">
        <v>481</v>
      </c>
      <c r="B766" s="72" t="s">
        <v>1396</v>
      </c>
      <c r="C766" s="72" t="s">
        <v>1392</v>
      </c>
      <c r="D766" s="72" t="s">
        <v>296</v>
      </c>
      <c r="E766" s="85">
        <v>2540</v>
      </c>
      <c r="F766" s="84" t="s">
        <v>296</v>
      </c>
    </row>
    <row r="767" spans="1:6" ht="15.75" customHeight="1">
      <c r="A767" s="85">
        <v>83998</v>
      </c>
      <c r="B767" s="72" t="s">
        <v>1397</v>
      </c>
      <c r="C767" s="72" t="s">
        <v>1392</v>
      </c>
      <c r="D767" s="72" t="s">
        <v>262</v>
      </c>
      <c r="E767" s="85">
        <v>2560</v>
      </c>
      <c r="F767" s="84" t="s">
        <v>262</v>
      </c>
    </row>
    <row r="768" spans="1:6" ht="15.75" customHeight="1">
      <c r="A768" s="85" t="s">
        <v>1398</v>
      </c>
      <c r="B768" s="72" t="s">
        <v>262</v>
      </c>
      <c r="C768" s="72" t="s">
        <v>1399</v>
      </c>
      <c r="D768" s="72" t="s">
        <v>262</v>
      </c>
      <c r="E768" s="85">
        <v>2560</v>
      </c>
      <c r="F768" s="84" t="s">
        <v>262</v>
      </c>
    </row>
    <row r="769" spans="1:6" ht="15.75" customHeight="1">
      <c r="A769" s="85" t="s">
        <v>1400</v>
      </c>
      <c r="B769" s="72" t="s">
        <v>1401</v>
      </c>
      <c r="C769" s="72" t="s">
        <v>1392</v>
      </c>
      <c r="D769" s="72" t="s">
        <v>1401</v>
      </c>
      <c r="E769" s="85">
        <v>2570</v>
      </c>
      <c r="F769" s="84" t="s">
        <v>1401</v>
      </c>
    </row>
    <row r="770" spans="1:6" ht="15.75" customHeight="1">
      <c r="A770" s="85">
        <v>87930</v>
      </c>
      <c r="B770" s="72" t="s">
        <v>1402</v>
      </c>
      <c r="C770" s="72" t="s">
        <v>1403</v>
      </c>
      <c r="D770" s="72" t="s">
        <v>349</v>
      </c>
      <c r="E770" s="85">
        <v>2580</v>
      </c>
      <c r="F770" s="84" t="s">
        <v>349</v>
      </c>
    </row>
    <row r="771" spans="1:6" ht="15.75" customHeight="1">
      <c r="A771" s="85" t="s">
        <v>557</v>
      </c>
      <c r="B771" s="72" t="s">
        <v>349</v>
      </c>
      <c r="C771" s="72" t="s">
        <v>1404</v>
      </c>
      <c r="D771" s="72" t="s">
        <v>349</v>
      </c>
      <c r="E771" s="85">
        <v>2580</v>
      </c>
      <c r="F771" s="84" t="s">
        <v>349</v>
      </c>
    </row>
    <row r="772" spans="1:6" ht="15.75" customHeight="1">
      <c r="A772" s="85">
        <v>1553535</v>
      </c>
      <c r="B772" s="72" t="s">
        <v>1405</v>
      </c>
      <c r="C772" s="72" t="s">
        <v>1403</v>
      </c>
      <c r="D772" s="72" t="s">
        <v>367</v>
      </c>
      <c r="E772" s="85">
        <v>2590</v>
      </c>
      <c r="F772" s="84" t="s">
        <v>367</v>
      </c>
    </row>
    <row r="773" spans="1:6" ht="15.75" customHeight="1">
      <c r="A773" s="85" t="s">
        <v>422</v>
      </c>
      <c r="B773" s="72" t="s">
        <v>367</v>
      </c>
      <c r="C773" s="72" t="s">
        <v>1404</v>
      </c>
      <c r="D773" s="72" t="s">
        <v>367</v>
      </c>
      <c r="E773" s="85">
        <v>2590</v>
      </c>
      <c r="F773" s="84" t="s">
        <v>367</v>
      </c>
    </row>
    <row r="774" spans="1:6" ht="15.75" customHeight="1">
      <c r="A774" s="85">
        <v>86418</v>
      </c>
      <c r="B774" s="72" t="s">
        <v>1406</v>
      </c>
      <c r="C774" s="72" t="s">
        <v>1407</v>
      </c>
      <c r="D774" s="72" t="s">
        <v>356</v>
      </c>
      <c r="E774" s="85">
        <v>2600</v>
      </c>
      <c r="F774" s="84" t="s">
        <v>356</v>
      </c>
    </row>
    <row r="775" spans="1:6" ht="15.75" customHeight="1">
      <c r="A775" s="85" t="s">
        <v>413</v>
      </c>
      <c r="B775" s="72" t="s">
        <v>356</v>
      </c>
      <c r="C775" s="72" t="s">
        <v>1408</v>
      </c>
      <c r="D775" s="72" t="s">
        <v>356</v>
      </c>
      <c r="E775" s="85">
        <v>2600</v>
      </c>
      <c r="F775" s="84" t="s">
        <v>356</v>
      </c>
    </row>
    <row r="776" spans="1:6" ht="15.75" customHeight="1">
      <c r="A776" s="85">
        <v>93071</v>
      </c>
      <c r="B776" s="72" t="s">
        <v>1409</v>
      </c>
      <c r="C776" s="72" t="s">
        <v>1407</v>
      </c>
      <c r="D776" s="72" t="s">
        <v>350</v>
      </c>
      <c r="E776" s="85">
        <v>2610</v>
      </c>
      <c r="F776" s="84" t="s">
        <v>350</v>
      </c>
    </row>
    <row r="777" spans="1:6" ht="15.75" customHeight="1">
      <c r="A777" s="85" t="s">
        <v>558</v>
      </c>
      <c r="B777" s="72" t="s">
        <v>350</v>
      </c>
      <c r="C777" s="72" t="s">
        <v>1408</v>
      </c>
      <c r="D777" s="72" t="s">
        <v>350</v>
      </c>
      <c r="E777" s="85">
        <v>2610</v>
      </c>
      <c r="F777" s="84" t="s">
        <v>350</v>
      </c>
    </row>
    <row r="778" spans="1:6" ht="15.75" customHeight="1">
      <c r="A778" s="85" t="s">
        <v>482</v>
      </c>
      <c r="B778" s="72" t="s">
        <v>1410</v>
      </c>
      <c r="C778" s="72" t="s">
        <v>1411</v>
      </c>
      <c r="D778" s="72" t="s">
        <v>313</v>
      </c>
      <c r="E778" s="85">
        <v>2620</v>
      </c>
      <c r="F778" s="84" t="s">
        <v>313</v>
      </c>
    </row>
    <row r="779" spans="1:6" ht="15.75" customHeight="1">
      <c r="A779" s="72">
        <v>1520582</v>
      </c>
      <c r="B779" s="72" t="s">
        <v>1412</v>
      </c>
      <c r="C779" s="72" t="s">
        <v>1411</v>
      </c>
      <c r="D779" s="72" t="s">
        <v>308</v>
      </c>
      <c r="E779" s="85">
        <v>2630</v>
      </c>
      <c r="F779" s="84" t="s">
        <v>308</v>
      </c>
    </row>
    <row r="780" spans="1:6" ht="15.75" customHeight="1">
      <c r="A780" s="85" t="s">
        <v>1413</v>
      </c>
      <c r="B780" s="72" t="s">
        <v>1414</v>
      </c>
      <c r="C780" s="72" t="s">
        <v>1411</v>
      </c>
      <c r="D780" s="72" t="s">
        <v>308</v>
      </c>
      <c r="E780" s="85">
        <v>2630</v>
      </c>
      <c r="F780" s="84" t="s">
        <v>308</v>
      </c>
    </row>
    <row r="781" spans="1:6" ht="15.75" customHeight="1">
      <c r="A781" s="72">
        <v>1512805</v>
      </c>
      <c r="B781" s="72" t="s">
        <v>1415</v>
      </c>
      <c r="C781" s="72" t="s">
        <v>1416</v>
      </c>
      <c r="D781" s="72" t="s">
        <v>245</v>
      </c>
      <c r="E781" s="85">
        <v>2640</v>
      </c>
      <c r="F781" s="84" t="s">
        <v>245</v>
      </c>
    </row>
    <row r="782" spans="1:6" ht="15.75" customHeight="1">
      <c r="A782" s="85" t="s">
        <v>554</v>
      </c>
      <c r="B782" s="72" t="s">
        <v>245</v>
      </c>
      <c r="C782" s="72" t="s">
        <v>1417</v>
      </c>
      <c r="D782" s="72" t="s">
        <v>245</v>
      </c>
      <c r="E782" s="85">
        <v>2640</v>
      </c>
      <c r="F782" s="84" t="s">
        <v>245</v>
      </c>
    </row>
    <row r="783" spans="1:6" ht="15.75" customHeight="1">
      <c r="A783" s="72">
        <v>1634218</v>
      </c>
      <c r="B783" s="72" t="s">
        <v>1418</v>
      </c>
      <c r="C783" s="72" t="s">
        <v>1419</v>
      </c>
      <c r="D783" s="72" t="s">
        <v>303</v>
      </c>
      <c r="E783" s="85">
        <v>2650</v>
      </c>
      <c r="F783" s="84" t="s">
        <v>303</v>
      </c>
    </row>
    <row r="784" spans="1:6" ht="15.75" customHeight="1">
      <c r="A784" s="72" t="s">
        <v>525</v>
      </c>
      <c r="B784" s="72" t="s">
        <v>1420</v>
      </c>
      <c r="C784" s="72" t="s">
        <v>1421</v>
      </c>
      <c r="D784" s="72" t="s">
        <v>303</v>
      </c>
      <c r="E784" s="85">
        <v>2650</v>
      </c>
      <c r="F784" s="84" t="s">
        <v>303</v>
      </c>
    </row>
    <row r="785" spans="1:6" ht="15.75" customHeight="1">
      <c r="A785" s="85">
        <v>84168</v>
      </c>
      <c r="B785" s="72" t="s">
        <v>1422</v>
      </c>
      <c r="C785" s="72" t="s">
        <v>1419</v>
      </c>
      <c r="D785" s="72" t="s">
        <v>326</v>
      </c>
      <c r="E785" s="85">
        <v>2660</v>
      </c>
      <c r="F785" s="84" t="s">
        <v>326</v>
      </c>
    </row>
    <row r="786" spans="1:6" ht="15.75" customHeight="1">
      <c r="A786" s="72" t="s">
        <v>538</v>
      </c>
      <c r="B786" s="72" t="s">
        <v>1423</v>
      </c>
      <c r="C786" s="72" t="s">
        <v>1421</v>
      </c>
      <c r="D786" s="72" t="s">
        <v>326</v>
      </c>
      <c r="E786" s="85">
        <v>2660</v>
      </c>
      <c r="F786" s="84" t="s">
        <v>326</v>
      </c>
    </row>
    <row r="787" spans="1:6" ht="15.75" customHeight="1">
      <c r="A787" s="85">
        <v>22934</v>
      </c>
      <c r="B787" s="72" t="s">
        <v>1424</v>
      </c>
      <c r="C787" s="72" t="s">
        <v>1419</v>
      </c>
      <c r="D787" s="72" t="s">
        <v>312</v>
      </c>
      <c r="E787" s="85">
        <v>2670</v>
      </c>
      <c r="F787" s="84" t="s">
        <v>312</v>
      </c>
    </row>
    <row r="788" spans="1:6" ht="15.75" customHeight="1">
      <c r="A788" s="85" t="s">
        <v>1425</v>
      </c>
      <c r="B788" s="72" t="s">
        <v>312</v>
      </c>
      <c r="C788" s="72" t="s">
        <v>1421</v>
      </c>
      <c r="D788" s="72" t="s">
        <v>312</v>
      </c>
      <c r="E788" s="85">
        <v>2670</v>
      </c>
      <c r="F788" s="84" t="s">
        <v>312</v>
      </c>
    </row>
    <row r="789" spans="1:6" ht="15.75" customHeight="1">
      <c r="A789" s="72">
        <v>1503458</v>
      </c>
      <c r="B789" s="72" t="s">
        <v>1426</v>
      </c>
      <c r="C789" s="72" t="s">
        <v>1419</v>
      </c>
      <c r="D789" s="72" t="s">
        <v>402</v>
      </c>
      <c r="E789" s="85">
        <v>2680</v>
      </c>
      <c r="F789" s="84" t="s">
        <v>402</v>
      </c>
    </row>
    <row r="790" spans="1:6" ht="15.75" customHeight="1">
      <c r="A790" s="85" t="s">
        <v>453</v>
      </c>
      <c r="B790" s="72" t="s">
        <v>1427</v>
      </c>
      <c r="C790" s="72" t="s">
        <v>1421</v>
      </c>
      <c r="D790" s="72" t="s">
        <v>402</v>
      </c>
      <c r="E790" s="85">
        <v>2680</v>
      </c>
      <c r="F790" s="84" t="s">
        <v>402</v>
      </c>
    </row>
    <row r="791" spans="1:6" ht="15.75" customHeight="1">
      <c r="A791" s="72">
        <v>43214</v>
      </c>
      <c r="B791" s="72" t="s">
        <v>1428</v>
      </c>
      <c r="C791" s="72" t="s">
        <v>1429</v>
      </c>
      <c r="D791" s="72" t="s">
        <v>1430</v>
      </c>
      <c r="E791" s="85">
        <v>2690</v>
      </c>
      <c r="F791" s="84" t="s">
        <v>1430</v>
      </c>
    </row>
    <row r="792" spans="1:6" ht="15.75" customHeight="1">
      <c r="A792" s="85">
        <v>43211</v>
      </c>
      <c r="B792" s="72" t="s">
        <v>1431</v>
      </c>
      <c r="C792" s="72" t="s">
        <v>1429</v>
      </c>
      <c r="D792" s="72" t="s">
        <v>1430</v>
      </c>
      <c r="E792" s="85">
        <v>2690</v>
      </c>
      <c r="F792" s="84" t="s">
        <v>1430</v>
      </c>
    </row>
    <row r="793" spans="1:6" ht="15.75" customHeight="1">
      <c r="A793" s="85">
        <v>1504831</v>
      </c>
      <c r="B793" s="72" t="s">
        <v>1432</v>
      </c>
      <c r="C793" s="72" t="s">
        <v>1429</v>
      </c>
      <c r="D793" s="72" t="s">
        <v>1430</v>
      </c>
      <c r="E793" s="85">
        <v>2690</v>
      </c>
      <c r="F793" s="84" t="s">
        <v>1430</v>
      </c>
    </row>
    <row r="794" spans="1:6" ht="15.75" customHeight="1">
      <c r="A794" s="85">
        <v>104910</v>
      </c>
      <c r="B794" s="72" t="s">
        <v>1433</v>
      </c>
      <c r="C794" s="72" t="s">
        <v>1429</v>
      </c>
      <c r="D794" s="72" t="s">
        <v>1430</v>
      </c>
      <c r="E794" s="85">
        <v>2690</v>
      </c>
      <c r="F794" s="84" t="s">
        <v>1430</v>
      </c>
    </row>
    <row r="795" spans="1:6" ht="15.75" customHeight="1">
      <c r="A795" s="85">
        <v>43215</v>
      </c>
      <c r="B795" s="72" t="s">
        <v>1434</v>
      </c>
      <c r="C795" s="72" t="s">
        <v>1429</v>
      </c>
      <c r="D795" s="72" t="s">
        <v>1430</v>
      </c>
      <c r="E795" s="85">
        <v>2690</v>
      </c>
      <c r="F795" s="84" t="s">
        <v>1430</v>
      </c>
    </row>
    <row r="796" spans="1:6" ht="15.75" customHeight="1">
      <c r="A796" s="85">
        <v>43961</v>
      </c>
      <c r="B796" s="72" t="s">
        <v>1435</v>
      </c>
      <c r="C796" s="72" t="s">
        <v>1429</v>
      </c>
      <c r="D796" s="72" t="s">
        <v>1430</v>
      </c>
      <c r="E796" s="85">
        <v>2690</v>
      </c>
      <c r="F796" s="84" t="s">
        <v>1430</v>
      </c>
    </row>
    <row r="797" spans="1:6" ht="15.75" customHeight="1">
      <c r="A797" s="85">
        <v>1504832</v>
      </c>
      <c r="B797" s="72" t="s">
        <v>1436</v>
      </c>
      <c r="C797" s="72" t="s">
        <v>1429</v>
      </c>
      <c r="D797" s="72" t="s">
        <v>1430</v>
      </c>
      <c r="E797" s="85">
        <v>2690</v>
      </c>
      <c r="F797" s="84" t="s">
        <v>1430</v>
      </c>
    </row>
    <row r="798" spans="1:6" ht="15.75" customHeight="1">
      <c r="A798" s="85">
        <v>43329</v>
      </c>
      <c r="B798" s="72" t="s">
        <v>1437</v>
      </c>
      <c r="C798" s="72" t="s">
        <v>1429</v>
      </c>
      <c r="D798" s="72" t="s">
        <v>1430</v>
      </c>
      <c r="E798" s="85">
        <v>2690</v>
      </c>
      <c r="F798" s="84" t="s">
        <v>1430</v>
      </c>
    </row>
    <row r="799" spans="1:6" ht="15.75" customHeight="1">
      <c r="A799" s="85">
        <v>43330</v>
      </c>
      <c r="B799" s="72" t="s">
        <v>1438</v>
      </c>
      <c r="C799" s="72" t="s">
        <v>1429</v>
      </c>
      <c r="D799" s="72" t="s">
        <v>1430</v>
      </c>
      <c r="E799" s="85">
        <v>2690</v>
      </c>
      <c r="F799" s="84" t="s">
        <v>1430</v>
      </c>
    </row>
    <row r="800" spans="1:6" ht="15.75" customHeight="1">
      <c r="A800" s="85">
        <v>43331</v>
      </c>
      <c r="B800" s="72" t="s">
        <v>1439</v>
      </c>
      <c r="C800" s="72" t="s">
        <v>1429</v>
      </c>
      <c r="D800" s="72" t="s">
        <v>1430</v>
      </c>
      <c r="E800" s="85">
        <v>2690</v>
      </c>
      <c r="F800" s="84" t="s">
        <v>1430</v>
      </c>
    </row>
    <row r="801" spans="1:6" ht="15.75" customHeight="1">
      <c r="A801" s="85">
        <v>43325</v>
      </c>
      <c r="B801" s="72" t="s">
        <v>1440</v>
      </c>
      <c r="C801" s="72" t="s">
        <v>1429</v>
      </c>
      <c r="D801" s="72" t="s">
        <v>1430</v>
      </c>
      <c r="E801" s="85">
        <v>2690</v>
      </c>
      <c r="F801" s="84" t="s">
        <v>1430</v>
      </c>
    </row>
    <row r="802" spans="1:6" ht="15.75" customHeight="1">
      <c r="A802" s="85">
        <v>43212</v>
      </c>
      <c r="B802" s="72" t="s">
        <v>1441</v>
      </c>
      <c r="C802" s="72" t="s">
        <v>1429</v>
      </c>
      <c r="D802" s="72" t="s">
        <v>1430</v>
      </c>
      <c r="E802" s="85">
        <v>2690</v>
      </c>
      <c r="F802" s="84" t="s">
        <v>1430</v>
      </c>
    </row>
    <row r="803" spans="1:6" ht="15.75" customHeight="1">
      <c r="A803" s="85">
        <v>43962</v>
      </c>
      <c r="B803" s="72" t="s">
        <v>1442</v>
      </c>
      <c r="C803" s="72" t="s">
        <v>1429</v>
      </c>
      <c r="D803" s="72" t="s">
        <v>1430</v>
      </c>
      <c r="E803" s="85">
        <v>2690</v>
      </c>
      <c r="F803" s="84" t="s">
        <v>1430</v>
      </c>
    </row>
    <row r="804" spans="1:6" ht="15.75" customHeight="1">
      <c r="A804" s="85">
        <v>43210</v>
      </c>
      <c r="B804" s="72" t="s">
        <v>1443</v>
      </c>
      <c r="C804" s="72" t="s">
        <v>1429</v>
      </c>
      <c r="D804" s="72" t="s">
        <v>1430</v>
      </c>
      <c r="E804" s="85">
        <v>2690</v>
      </c>
      <c r="F804" s="84" t="s">
        <v>1430</v>
      </c>
    </row>
    <row r="805" spans="1:6" ht="15.75" customHeight="1">
      <c r="A805" s="85">
        <v>1674442</v>
      </c>
      <c r="B805" s="72" t="s">
        <v>1444</v>
      </c>
      <c r="C805" s="72" t="s">
        <v>1429</v>
      </c>
      <c r="D805" s="72" t="s">
        <v>1430</v>
      </c>
      <c r="E805" s="85">
        <v>2690</v>
      </c>
      <c r="F805" s="84" t="s">
        <v>1430</v>
      </c>
    </row>
    <row r="806" spans="1:6" ht="15.75" customHeight="1">
      <c r="A806" s="85" t="s">
        <v>419</v>
      </c>
      <c r="B806" s="72" t="s">
        <v>1430</v>
      </c>
      <c r="C806" s="72" t="s">
        <v>1445</v>
      </c>
      <c r="D806" s="72" t="s">
        <v>1430</v>
      </c>
      <c r="E806" s="85">
        <v>2690</v>
      </c>
      <c r="F806" s="84" t="s">
        <v>1430</v>
      </c>
    </row>
    <row r="807" spans="1:6" ht="15.75" customHeight="1">
      <c r="A807" s="85">
        <v>1503541</v>
      </c>
      <c r="B807" s="72" t="s">
        <v>1446</v>
      </c>
      <c r="C807" s="72" t="s">
        <v>1429</v>
      </c>
      <c r="D807" s="72" t="s">
        <v>363</v>
      </c>
      <c r="E807" s="85">
        <v>2700</v>
      </c>
      <c r="F807" s="84" t="s">
        <v>363</v>
      </c>
    </row>
    <row r="808" spans="1:6" ht="15.75" customHeight="1">
      <c r="A808" s="85">
        <v>1503544</v>
      </c>
      <c r="B808" s="72" t="s">
        <v>1447</v>
      </c>
      <c r="C808" s="72" t="s">
        <v>1429</v>
      </c>
      <c r="D808" s="72" t="s">
        <v>363</v>
      </c>
      <c r="E808" s="85">
        <v>2700</v>
      </c>
      <c r="F808" s="84" t="s">
        <v>363</v>
      </c>
    </row>
    <row r="809" spans="1:6" ht="15.75" customHeight="1">
      <c r="A809" s="85">
        <v>1529061</v>
      </c>
      <c r="B809" s="72" t="s">
        <v>1448</v>
      </c>
      <c r="C809" s="72" t="s">
        <v>1429</v>
      </c>
      <c r="D809" s="72" t="s">
        <v>363</v>
      </c>
      <c r="E809" s="85">
        <v>2700</v>
      </c>
      <c r="F809" s="84" t="s">
        <v>363</v>
      </c>
    </row>
    <row r="810" spans="1:6" ht="15.75" customHeight="1">
      <c r="A810" s="85">
        <v>1503545</v>
      </c>
      <c r="B810" s="72" t="s">
        <v>1449</v>
      </c>
      <c r="C810" s="72" t="s">
        <v>1429</v>
      </c>
      <c r="D810" s="72" t="s">
        <v>363</v>
      </c>
      <c r="E810" s="85">
        <v>2700</v>
      </c>
      <c r="F810" s="84" t="s">
        <v>363</v>
      </c>
    </row>
    <row r="811" spans="1:6" ht="15.75" customHeight="1">
      <c r="A811" s="85">
        <v>1503543</v>
      </c>
      <c r="B811" s="72" t="s">
        <v>1450</v>
      </c>
      <c r="C811" s="72" t="s">
        <v>1429</v>
      </c>
      <c r="D811" s="72" t="s">
        <v>363</v>
      </c>
      <c r="E811" s="85">
        <v>2700</v>
      </c>
      <c r="F811" s="84" t="s">
        <v>363</v>
      </c>
    </row>
    <row r="812" spans="1:6" ht="15.75" customHeight="1">
      <c r="A812" s="85">
        <v>1505136</v>
      </c>
      <c r="B812" s="72" t="s">
        <v>1451</v>
      </c>
      <c r="C812" s="72" t="s">
        <v>1429</v>
      </c>
      <c r="D812" s="72" t="s">
        <v>363</v>
      </c>
      <c r="E812" s="85">
        <v>2700</v>
      </c>
      <c r="F812" s="84" t="s">
        <v>363</v>
      </c>
    </row>
    <row r="813" spans="1:6" ht="15.75" customHeight="1">
      <c r="A813" s="85">
        <v>1529059</v>
      </c>
      <c r="B813" s="72" t="s">
        <v>1452</v>
      </c>
      <c r="C813" s="72" t="s">
        <v>1429</v>
      </c>
      <c r="D813" s="72" t="s">
        <v>363</v>
      </c>
      <c r="E813" s="85">
        <v>2700</v>
      </c>
      <c r="F813" s="84" t="s">
        <v>363</v>
      </c>
    </row>
    <row r="814" spans="1:6" ht="15.75" customHeight="1">
      <c r="A814" s="85">
        <v>1529060</v>
      </c>
      <c r="B814" s="72" t="s">
        <v>1453</v>
      </c>
      <c r="C814" s="72" t="s">
        <v>1429</v>
      </c>
      <c r="D814" s="72" t="s">
        <v>363</v>
      </c>
      <c r="E814" s="85">
        <v>2700</v>
      </c>
      <c r="F814" s="84" t="s">
        <v>363</v>
      </c>
    </row>
    <row r="815" spans="1:6" ht="15.75" customHeight="1">
      <c r="A815" s="85">
        <v>1503539</v>
      </c>
      <c r="B815" s="72" t="s">
        <v>1454</v>
      </c>
      <c r="C815" s="72" t="s">
        <v>1429</v>
      </c>
      <c r="D815" s="72" t="s">
        <v>363</v>
      </c>
      <c r="E815" s="85">
        <v>2700</v>
      </c>
      <c r="F815" s="84" t="s">
        <v>363</v>
      </c>
    </row>
    <row r="816" spans="1:6" ht="15.75" customHeight="1">
      <c r="A816" s="85">
        <v>1536088</v>
      </c>
      <c r="B816" s="72" t="s">
        <v>1455</v>
      </c>
      <c r="C816" s="72" t="s">
        <v>1429</v>
      </c>
      <c r="D816" s="72" t="s">
        <v>363</v>
      </c>
      <c r="E816" s="85">
        <v>2700</v>
      </c>
      <c r="F816" s="84" t="s">
        <v>363</v>
      </c>
    </row>
    <row r="817" spans="1:6" ht="15.75" customHeight="1">
      <c r="A817" s="85" t="s">
        <v>418</v>
      </c>
      <c r="B817" s="72" t="s">
        <v>363</v>
      </c>
      <c r="C817" s="72" t="s">
        <v>1445</v>
      </c>
      <c r="D817" s="72" t="s">
        <v>363</v>
      </c>
      <c r="E817" s="85">
        <v>2700</v>
      </c>
      <c r="F817" s="84" t="s">
        <v>363</v>
      </c>
    </row>
    <row r="818" spans="1:6" ht="15.75" customHeight="1">
      <c r="A818" s="85">
        <v>1737096</v>
      </c>
      <c r="B818" s="72" t="s">
        <v>1456</v>
      </c>
      <c r="C818" s="72" t="s">
        <v>1457</v>
      </c>
      <c r="D818" s="72" t="s">
        <v>336</v>
      </c>
      <c r="E818" s="85">
        <v>2710</v>
      </c>
      <c r="F818" s="84" t="s">
        <v>336</v>
      </c>
    </row>
    <row r="819" spans="1:6" ht="15.75" customHeight="1">
      <c r="A819" s="72" t="s">
        <v>546</v>
      </c>
      <c r="B819" s="72" t="s">
        <v>336</v>
      </c>
      <c r="C819" s="72" t="s">
        <v>1458</v>
      </c>
      <c r="D819" s="72" t="s">
        <v>336</v>
      </c>
      <c r="E819" s="85">
        <v>2710</v>
      </c>
      <c r="F819" s="84" t="s">
        <v>336</v>
      </c>
    </row>
    <row r="820" spans="1:6" ht="15.75" customHeight="1">
      <c r="A820" s="85">
        <v>1739532</v>
      </c>
      <c r="B820" s="72" t="s">
        <v>1459</v>
      </c>
      <c r="C820" s="72" t="s">
        <v>1457</v>
      </c>
      <c r="D820" s="72" t="s">
        <v>364</v>
      </c>
      <c r="E820" s="85">
        <v>2720</v>
      </c>
      <c r="F820" s="84" t="s">
        <v>364</v>
      </c>
    </row>
    <row r="821" spans="1:6" ht="15.75" customHeight="1">
      <c r="A821" s="85" t="s">
        <v>420</v>
      </c>
      <c r="B821" s="72" t="s">
        <v>1460</v>
      </c>
      <c r="C821" s="72" t="s">
        <v>1458</v>
      </c>
      <c r="D821" s="72" t="s">
        <v>364</v>
      </c>
      <c r="E821" s="85">
        <v>2720</v>
      </c>
      <c r="F821" s="84" t="s">
        <v>364</v>
      </c>
    </row>
    <row r="822" spans="1:6" ht="15.75" customHeight="1">
      <c r="A822" s="72" t="s">
        <v>466</v>
      </c>
      <c r="B822" s="72" t="s">
        <v>1461</v>
      </c>
      <c r="C822" s="72" t="s">
        <v>1462</v>
      </c>
      <c r="D822" s="72" t="s">
        <v>1463</v>
      </c>
      <c r="E822" s="85">
        <v>2730</v>
      </c>
      <c r="F822" s="84" t="s">
        <v>1463</v>
      </c>
    </row>
    <row r="823" spans="1:6" ht="15.75" customHeight="1">
      <c r="A823" s="85">
        <v>84242</v>
      </c>
      <c r="B823" s="72" t="s">
        <v>1464</v>
      </c>
      <c r="C823" s="72" t="s">
        <v>1462</v>
      </c>
      <c r="D823" s="72" t="s">
        <v>341</v>
      </c>
      <c r="E823" s="85">
        <v>2740</v>
      </c>
      <c r="F823" s="84" t="s">
        <v>341</v>
      </c>
    </row>
    <row r="824" spans="1:6" ht="15.75" customHeight="1">
      <c r="A824" s="72" t="s">
        <v>550</v>
      </c>
      <c r="B824" s="72" t="s">
        <v>341</v>
      </c>
      <c r="C824" s="72" t="s">
        <v>1465</v>
      </c>
      <c r="D824" s="72" t="s">
        <v>341</v>
      </c>
      <c r="E824" s="85">
        <v>2740</v>
      </c>
      <c r="F824" s="84" t="s">
        <v>341</v>
      </c>
    </row>
    <row r="825" spans="1:6" ht="15.75" customHeight="1">
      <c r="A825" s="85">
        <v>97256</v>
      </c>
      <c r="B825" s="72" t="s">
        <v>1466</v>
      </c>
      <c r="C825" s="72" t="s">
        <v>1462</v>
      </c>
      <c r="D825" s="72" t="s">
        <v>373</v>
      </c>
      <c r="E825" s="85">
        <v>2750</v>
      </c>
      <c r="F825" s="84" t="s">
        <v>373</v>
      </c>
    </row>
    <row r="826" spans="1:6" ht="15.75" customHeight="1">
      <c r="A826" s="72" t="s">
        <v>426</v>
      </c>
      <c r="B826" s="72" t="s">
        <v>373</v>
      </c>
      <c r="C826" s="72" t="s">
        <v>1465</v>
      </c>
      <c r="D826" s="72" t="s">
        <v>373</v>
      </c>
      <c r="E826" s="85">
        <v>2750</v>
      </c>
      <c r="F826" s="84" t="s">
        <v>373</v>
      </c>
    </row>
    <row r="827" spans="1:6" ht="15.75" customHeight="1">
      <c r="A827" s="85">
        <v>1687394</v>
      </c>
      <c r="B827" s="72" t="s">
        <v>1467</v>
      </c>
      <c r="C827" s="72" t="s">
        <v>1468</v>
      </c>
      <c r="D827" s="72" t="s">
        <v>309</v>
      </c>
      <c r="E827" s="85">
        <v>2760</v>
      </c>
      <c r="F827" s="84" t="s">
        <v>309</v>
      </c>
    </row>
    <row r="828" spans="1:6" ht="15.75" customHeight="1">
      <c r="A828" s="85" t="s">
        <v>530</v>
      </c>
      <c r="B828" s="72" t="s">
        <v>309</v>
      </c>
      <c r="C828" s="72" t="s">
        <v>1469</v>
      </c>
      <c r="D828" s="72" t="s">
        <v>309</v>
      </c>
      <c r="E828" s="85">
        <v>2760</v>
      </c>
      <c r="F828" s="84" t="s">
        <v>309</v>
      </c>
    </row>
    <row r="829" spans="1:6" ht="15.75" customHeight="1">
      <c r="A829" s="85">
        <v>1672249</v>
      </c>
      <c r="B829" s="72" t="s">
        <v>1470</v>
      </c>
      <c r="C829" s="72" t="s">
        <v>1468</v>
      </c>
      <c r="D829" s="72" t="s">
        <v>382</v>
      </c>
      <c r="E829" s="85">
        <v>2770</v>
      </c>
      <c r="F829" s="84" t="s">
        <v>382</v>
      </c>
    </row>
    <row r="830" spans="1:6" ht="15.75" customHeight="1">
      <c r="A830" s="85">
        <v>1757704</v>
      </c>
      <c r="B830" s="72" t="s">
        <v>1471</v>
      </c>
      <c r="C830" s="72" t="s">
        <v>1468</v>
      </c>
      <c r="D830" s="72" t="s">
        <v>382</v>
      </c>
      <c r="E830" s="85">
        <v>2770</v>
      </c>
      <c r="F830" s="84" t="s">
        <v>382</v>
      </c>
    </row>
    <row r="831" spans="1:6" ht="15.75" customHeight="1">
      <c r="A831" s="85" t="s">
        <v>434</v>
      </c>
      <c r="B831" s="72" t="s">
        <v>382</v>
      </c>
      <c r="C831" s="72" t="s">
        <v>1469</v>
      </c>
      <c r="D831" s="72" t="s">
        <v>382</v>
      </c>
      <c r="E831" s="85">
        <v>2770</v>
      </c>
      <c r="F831" s="84" t="s">
        <v>382</v>
      </c>
    </row>
    <row r="832" spans="1:6" ht="15.75" customHeight="1">
      <c r="A832" s="72">
        <v>1666260</v>
      </c>
      <c r="B832" s="72" t="s">
        <v>1472</v>
      </c>
      <c r="C832" s="72" t="s">
        <v>1468</v>
      </c>
      <c r="D832" s="72" t="s">
        <v>379</v>
      </c>
      <c r="E832" s="85">
        <v>2780</v>
      </c>
      <c r="F832" s="84" t="s">
        <v>379</v>
      </c>
    </row>
    <row r="833" spans="1:6" ht="15.75" customHeight="1">
      <c r="A833" s="72">
        <v>1758872</v>
      </c>
      <c r="B833" s="72" t="s">
        <v>1473</v>
      </c>
      <c r="C833" s="72" t="s">
        <v>1468</v>
      </c>
      <c r="D833" s="72" t="s">
        <v>379</v>
      </c>
      <c r="E833" s="85">
        <v>2780</v>
      </c>
      <c r="F833" s="84" t="s">
        <v>379</v>
      </c>
    </row>
    <row r="834" spans="1:6" ht="15.75" customHeight="1">
      <c r="A834" s="85" t="s">
        <v>431</v>
      </c>
      <c r="B834" s="72" t="s">
        <v>1474</v>
      </c>
      <c r="C834" s="72" t="s">
        <v>1469</v>
      </c>
      <c r="D834" s="72" t="s">
        <v>379</v>
      </c>
      <c r="E834" s="85">
        <v>2780</v>
      </c>
      <c r="F834" s="84" t="s">
        <v>379</v>
      </c>
    </row>
    <row r="835" spans="1:6" ht="15.75" customHeight="1">
      <c r="A835" s="72">
        <v>1542856</v>
      </c>
      <c r="B835" s="72" t="s">
        <v>344</v>
      </c>
      <c r="C835" s="72" t="s">
        <v>1475</v>
      </c>
      <c r="D835" s="72" t="s">
        <v>344</v>
      </c>
      <c r="E835" s="85">
        <v>2790</v>
      </c>
      <c r="F835" s="84" t="s">
        <v>344</v>
      </c>
    </row>
    <row r="836" spans="1:6" ht="15.75" customHeight="1">
      <c r="A836" s="85" t="s">
        <v>1476</v>
      </c>
      <c r="B836" s="72" t="s">
        <v>344</v>
      </c>
      <c r="C836" s="72" t="s">
        <v>1477</v>
      </c>
      <c r="D836" s="72" t="s">
        <v>344</v>
      </c>
      <c r="E836" s="85">
        <v>2790</v>
      </c>
      <c r="F836" s="84" t="s">
        <v>344</v>
      </c>
    </row>
    <row r="837" spans="1:6" ht="15.75" customHeight="1">
      <c r="A837" s="85">
        <v>27989</v>
      </c>
      <c r="B837" s="72" t="s">
        <v>1478</v>
      </c>
      <c r="C837" s="72" t="s">
        <v>1475</v>
      </c>
      <c r="D837" s="72" t="s">
        <v>339</v>
      </c>
      <c r="E837" s="85">
        <v>2800</v>
      </c>
      <c r="F837" s="84" t="s">
        <v>339</v>
      </c>
    </row>
    <row r="838" spans="1:6" ht="15.75" customHeight="1">
      <c r="A838" s="85" t="s">
        <v>1479</v>
      </c>
      <c r="B838" s="72" t="s">
        <v>339</v>
      </c>
      <c r="C838" s="72" t="s">
        <v>1477</v>
      </c>
      <c r="D838" s="72" t="s">
        <v>339</v>
      </c>
      <c r="E838" s="85">
        <v>2800</v>
      </c>
      <c r="F838" s="84" t="s">
        <v>339</v>
      </c>
    </row>
    <row r="839" spans="1:6" ht="15.75" customHeight="1">
      <c r="A839" s="85">
        <v>1533690</v>
      </c>
      <c r="B839" s="72" t="s">
        <v>1480</v>
      </c>
      <c r="C839" s="72" t="s">
        <v>1475</v>
      </c>
      <c r="D839" s="72" t="s">
        <v>261</v>
      </c>
      <c r="E839" s="85">
        <v>2810</v>
      </c>
      <c r="F839" s="84" t="s">
        <v>261</v>
      </c>
    </row>
    <row r="840" spans="1:6" ht="15.75" customHeight="1">
      <c r="A840" s="85" t="s">
        <v>497</v>
      </c>
      <c r="B840" s="72" t="s">
        <v>1481</v>
      </c>
      <c r="C840" s="72" t="s">
        <v>676</v>
      </c>
      <c r="D840" s="72" t="s">
        <v>261</v>
      </c>
      <c r="E840" s="85">
        <v>2810</v>
      </c>
      <c r="F840" s="84" t="s">
        <v>261</v>
      </c>
    </row>
    <row r="841" spans="1:6" ht="15.75" customHeight="1">
      <c r="A841" s="85" t="s">
        <v>490</v>
      </c>
      <c r="B841" s="72" t="s">
        <v>377</v>
      </c>
      <c r="C841" s="72" t="s">
        <v>1482</v>
      </c>
      <c r="D841" s="72" t="s">
        <v>377</v>
      </c>
      <c r="E841" s="85">
        <v>2820</v>
      </c>
      <c r="F841" s="84" t="s">
        <v>377</v>
      </c>
    </row>
    <row r="842" spans="1:6" ht="15.75" customHeight="1">
      <c r="A842" s="85">
        <v>68034</v>
      </c>
      <c r="B842" s="72" t="s">
        <v>1483</v>
      </c>
      <c r="C842" s="72" t="s">
        <v>1484</v>
      </c>
      <c r="D842" s="72" t="s">
        <v>386</v>
      </c>
      <c r="E842" s="85">
        <v>2830</v>
      </c>
      <c r="F842" s="84" t="s">
        <v>386</v>
      </c>
    </row>
    <row r="843" spans="1:6" ht="15.75" customHeight="1">
      <c r="A843" s="85" t="s">
        <v>439</v>
      </c>
      <c r="B843" s="72" t="s">
        <v>386</v>
      </c>
      <c r="C843" s="72" t="s">
        <v>1485</v>
      </c>
      <c r="D843" s="72" t="s">
        <v>386</v>
      </c>
      <c r="E843" s="85">
        <v>2830</v>
      </c>
      <c r="F843" s="84" t="s">
        <v>386</v>
      </c>
    </row>
    <row r="844" spans="1:6" ht="15.75" customHeight="1">
      <c r="A844" s="85">
        <v>95778</v>
      </c>
      <c r="B844" s="72" t="s">
        <v>1486</v>
      </c>
      <c r="C844" s="72" t="s">
        <v>1484</v>
      </c>
      <c r="D844" s="72" t="s">
        <v>347</v>
      </c>
      <c r="E844" s="85">
        <v>2840</v>
      </c>
      <c r="F844" s="84" t="s">
        <v>347</v>
      </c>
    </row>
    <row r="845" spans="1:6" ht="15.75" customHeight="1">
      <c r="A845" s="85" t="s">
        <v>556</v>
      </c>
      <c r="B845" s="72" t="s">
        <v>347</v>
      </c>
      <c r="C845" s="72" t="s">
        <v>1485</v>
      </c>
      <c r="D845" s="72" t="s">
        <v>347</v>
      </c>
      <c r="E845" s="85">
        <v>2840</v>
      </c>
      <c r="F845" s="84" t="s">
        <v>347</v>
      </c>
    </row>
    <row r="846" spans="1:6" ht="15.75" customHeight="1">
      <c r="A846" s="85">
        <v>82024</v>
      </c>
      <c r="B846" s="72" t="s">
        <v>1487</v>
      </c>
      <c r="C846" s="72" t="s">
        <v>1488</v>
      </c>
      <c r="D846" s="72" t="s">
        <v>319</v>
      </c>
      <c r="E846" s="85">
        <v>2862</v>
      </c>
      <c r="F846" s="84" t="s">
        <v>319</v>
      </c>
    </row>
    <row r="847" spans="1:6" ht="15.75" customHeight="1">
      <c r="A847" s="85" t="s">
        <v>488</v>
      </c>
      <c r="B847" s="72" t="s">
        <v>319</v>
      </c>
      <c r="C847" s="72" t="s">
        <v>1488</v>
      </c>
      <c r="D847" s="72" t="s">
        <v>319</v>
      </c>
      <c r="E847" s="85">
        <v>2862</v>
      </c>
      <c r="F847" s="84" t="s">
        <v>319</v>
      </c>
    </row>
    <row r="848" spans="1:6" ht="15.75" customHeight="1">
      <c r="A848" s="85">
        <v>1703216</v>
      </c>
      <c r="B848" s="72" t="s">
        <v>1489</v>
      </c>
      <c r="C848" s="72" t="s">
        <v>1488</v>
      </c>
      <c r="D848" s="72" t="s">
        <v>366</v>
      </c>
      <c r="E848" s="85">
        <v>2865</v>
      </c>
      <c r="F848" s="84" t="s">
        <v>366</v>
      </c>
    </row>
    <row r="849" spans="1:6" ht="15.75" customHeight="1">
      <c r="A849" s="85" t="s">
        <v>484</v>
      </c>
      <c r="B849" s="72" t="s">
        <v>366</v>
      </c>
      <c r="C849" s="72" t="s">
        <v>1488</v>
      </c>
      <c r="D849" s="72" t="s">
        <v>366</v>
      </c>
      <c r="E849" s="85">
        <v>2865</v>
      </c>
      <c r="F849" s="84" t="s">
        <v>366</v>
      </c>
    </row>
    <row r="850" spans="1:6" ht="15.75" customHeight="1">
      <c r="A850" s="85">
        <v>1527443</v>
      </c>
      <c r="B850" s="72" t="s">
        <v>1490</v>
      </c>
      <c r="C850" s="72" t="s">
        <v>1491</v>
      </c>
      <c r="D850" s="72" t="s">
        <v>385</v>
      </c>
      <c r="E850" s="85">
        <v>3000</v>
      </c>
      <c r="F850" s="84" t="s">
        <v>385</v>
      </c>
    </row>
    <row r="851" spans="1:6" ht="15.75" customHeight="1">
      <c r="A851" s="85">
        <v>72298</v>
      </c>
      <c r="B851" s="72" t="s">
        <v>1492</v>
      </c>
      <c r="C851" s="72" t="s">
        <v>1491</v>
      </c>
      <c r="D851" s="72" t="s">
        <v>385</v>
      </c>
      <c r="E851" s="85">
        <v>3000</v>
      </c>
      <c r="F851" s="84" t="s">
        <v>385</v>
      </c>
    </row>
    <row r="852" spans="1:6" ht="15.75" customHeight="1">
      <c r="A852" s="72">
        <v>83535</v>
      </c>
      <c r="B852" s="72" t="s">
        <v>1493</v>
      </c>
      <c r="C852" s="72" t="s">
        <v>1491</v>
      </c>
      <c r="D852" s="72" t="s">
        <v>385</v>
      </c>
      <c r="E852" s="85">
        <v>3000</v>
      </c>
      <c r="F852" s="84" t="s">
        <v>385</v>
      </c>
    </row>
    <row r="853" spans="1:6" ht="15.75" customHeight="1">
      <c r="A853" s="72">
        <v>100736</v>
      </c>
      <c r="B853" s="72" t="s">
        <v>1494</v>
      </c>
      <c r="C853" s="72" t="s">
        <v>1491</v>
      </c>
      <c r="D853" s="72" t="s">
        <v>385</v>
      </c>
      <c r="E853" s="85">
        <v>3000</v>
      </c>
      <c r="F853" s="84" t="s">
        <v>385</v>
      </c>
    </row>
    <row r="854" spans="1:6" ht="15.75" customHeight="1">
      <c r="A854" s="72">
        <v>1520991</v>
      </c>
      <c r="B854" s="72" t="s">
        <v>1495</v>
      </c>
      <c r="C854" s="72" t="s">
        <v>1491</v>
      </c>
      <c r="D854" s="72" t="s">
        <v>385</v>
      </c>
      <c r="E854" s="85">
        <v>3000</v>
      </c>
      <c r="F854" s="84" t="s">
        <v>385</v>
      </c>
    </row>
    <row r="855" spans="1:6" ht="15.75" customHeight="1">
      <c r="A855" s="85" t="s">
        <v>437</v>
      </c>
      <c r="B855" s="72" t="s">
        <v>385</v>
      </c>
      <c r="C855" s="72" t="s">
        <v>1496</v>
      </c>
      <c r="D855" s="72" t="s">
        <v>385</v>
      </c>
      <c r="E855" s="85">
        <v>3000</v>
      </c>
      <c r="F855" s="84" t="s">
        <v>385</v>
      </c>
    </row>
    <row r="856" spans="1:6" ht="15.75" customHeight="1">
      <c r="A856" s="72">
        <v>19162</v>
      </c>
      <c r="B856" s="72" t="s">
        <v>1497</v>
      </c>
      <c r="C856" s="72" t="s">
        <v>1498</v>
      </c>
      <c r="D856" s="72" t="s">
        <v>1499</v>
      </c>
      <c r="E856" s="85">
        <v>3020</v>
      </c>
      <c r="F856" s="84" t="s">
        <v>1499</v>
      </c>
    </row>
    <row r="857" spans="1:6" ht="15.75" customHeight="1">
      <c r="A857" s="85">
        <v>95126</v>
      </c>
      <c r="B857" s="72" t="s">
        <v>1500</v>
      </c>
      <c r="C857" s="72" t="s">
        <v>1498</v>
      </c>
      <c r="D857" s="72" t="s">
        <v>1499</v>
      </c>
      <c r="E857" s="85">
        <v>3020</v>
      </c>
      <c r="F857" s="84" t="s">
        <v>1499</v>
      </c>
    </row>
    <row r="858" spans="1:6" ht="15.75" customHeight="1">
      <c r="A858" s="72">
        <v>6565</v>
      </c>
      <c r="B858" s="72" t="s">
        <v>1501</v>
      </c>
      <c r="C858" s="72" t="s">
        <v>1498</v>
      </c>
      <c r="D858" s="72" t="s">
        <v>1499</v>
      </c>
      <c r="E858" s="85">
        <v>3020</v>
      </c>
      <c r="F858" s="84" t="s">
        <v>1499</v>
      </c>
    </row>
    <row r="859" spans="1:6" ht="15.75" customHeight="1">
      <c r="A859" s="85" t="s">
        <v>454</v>
      </c>
      <c r="B859" s="72" t="s">
        <v>1499</v>
      </c>
      <c r="C859" s="72" t="s">
        <v>1502</v>
      </c>
      <c r="D859" s="72" t="s">
        <v>1499</v>
      </c>
      <c r="E859" s="85">
        <v>3020</v>
      </c>
      <c r="F859" s="84" t="s">
        <v>1499</v>
      </c>
    </row>
    <row r="860" spans="1:6" ht="15.75" customHeight="1">
      <c r="A860" s="85">
        <v>91627</v>
      </c>
      <c r="B860" s="72" t="s">
        <v>1503</v>
      </c>
      <c r="C860" s="72" t="s">
        <v>1504</v>
      </c>
      <c r="D860" s="72" t="s">
        <v>240</v>
      </c>
      <c r="E860" s="85">
        <v>3030</v>
      </c>
      <c r="F860" s="84" t="s">
        <v>240</v>
      </c>
    </row>
    <row r="861" spans="1:6" ht="15.75" customHeight="1">
      <c r="A861" s="85" t="s">
        <v>529</v>
      </c>
      <c r="B861" s="72" t="s">
        <v>1505</v>
      </c>
      <c r="C861" s="72" t="s">
        <v>1506</v>
      </c>
      <c r="D861" s="72" t="s">
        <v>240</v>
      </c>
      <c r="E861" s="85">
        <v>3030</v>
      </c>
      <c r="F861" s="84" t="s">
        <v>240</v>
      </c>
    </row>
    <row r="862" spans="1:6" ht="15.75" customHeight="1">
      <c r="A862" s="72">
        <v>4822</v>
      </c>
      <c r="B862" s="72" t="s">
        <v>1507</v>
      </c>
      <c r="C862" s="72" t="s">
        <v>1504</v>
      </c>
      <c r="D862" s="72" t="s">
        <v>243</v>
      </c>
      <c r="E862" s="85">
        <v>3040</v>
      </c>
      <c r="F862" s="84" t="s">
        <v>243</v>
      </c>
    </row>
    <row r="863" spans="1:6" ht="15.75" customHeight="1">
      <c r="A863" s="85" t="s">
        <v>534</v>
      </c>
      <c r="B863" s="72" t="s">
        <v>1508</v>
      </c>
      <c r="C863" s="72" t="s">
        <v>1506</v>
      </c>
      <c r="D863" s="72" t="s">
        <v>243</v>
      </c>
      <c r="E863" s="85">
        <v>3040</v>
      </c>
      <c r="F863" s="84" t="s">
        <v>243</v>
      </c>
    </row>
    <row r="864" spans="1:6" ht="15.75" customHeight="1">
      <c r="A864" s="85">
        <v>86388</v>
      </c>
      <c r="B864" s="72" t="s">
        <v>1509</v>
      </c>
      <c r="C864" s="72" t="s">
        <v>1504</v>
      </c>
      <c r="D864" s="72" t="s">
        <v>348</v>
      </c>
      <c r="E864" s="85">
        <v>3050</v>
      </c>
      <c r="F864" s="84" t="s">
        <v>348</v>
      </c>
    </row>
    <row r="865" spans="1:6" ht="15.75" customHeight="1">
      <c r="A865" s="85" t="s">
        <v>1510</v>
      </c>
      <c r="B865" s="72" t="s">
        <v>348</v>
      </c>
      <c r="C865" s="72" t="s">
        <v>1506</v>
      </c>
      <c r="D865" s="72" t="s">
        <v>348</v>
      </c>
      <c r="E865" s="85">
        <v>3050</v>
      </c>
      <c r="F865" s="84" t="s">
        <v>348</v>
      </c>
    </row>
    <row r="866" spans="1:6" ht="15.75" customHeight="1">
      <c r="A866" s="85">
        <v>96469</v>
      </c>
      <c r="B866" s="72" t="s">
        <v>1511</v>
      </c>
      <c r="C866" s="72" t="s">
        <v>1504</v>
      </c>
      <c r="D866" s="72" t="s">
        <v>404</v>
      </c>
      <c r="E866" s="85">
        <v>3070</v>
      </c>
      <c r="F866" s="84" t="s">
        <v>404</v>
      </c>
    </row>
    <row r="867" spans="1:6" ht="15.75" customHeight="1">
      <c r="A867" s="72" t="s">
        <v>455</v>
      </c>
      <c r="B867" s="72" t="s">
        <v>404</v>
      </c>
      <c r="C867" s="72" t="s">
        <v>1506</v>
      </c>
      <c r="D867" s="72" t="s">
        <v>404</v>
      </c>
      <c r="E867" s="85">
        <v>3070</v>
      </c>
      <c r="F867" s="84" t="s">
        <v>404</v>
      </c>
    </row>
    <row r="868" spans="1:6" ht="15.75" customHeight="1">
      <c r="A868" s="85">
        <v>1654044</v>
      </c>
      <c r="B868" s="72" t="s">
        <v>1512</v>
      </c>
      <c r="C868" s="72" t="s">
        <v>799</v>
      </c>
      <c r="D868" s="72" t="s">
        <v>1513</v>
      </c>
      <c r="E868" s="85">
        <v>3080</v>
      </c>
      <c r="F868" s="84" t="s">
        <v>1513</v>
      </c>
    </row>
    <row r="869" spans="1:6" ht="15.75" customHeight="1">
      <c r="A869" s="85">
        <v>1654046</v>
      </c>
      <c r="B869" s="72" t="s">
        <v>1514</v>
      </c>
      <c r="C869" s="72" t="s">
        <v>799</v>
      </c>
      <c r="D869" s="72" t="s">
        <v>1513</v>
      </c>
      <c r="E869" s="85">
        <v>3080</v>
      </c>
      <c r="F869" s="84" t="s">
        <v>1513</v>
      </c>
    </row>
    <row r="870" spans="1:6" ht="15.75" customHeight="1">
      <c r="A870" s="85">
        <v>1654040</v>
      </c>
      <c r="B870" s="72" t="s">
        <v>1515</v>
      </c>
      <c r="C870" s="72" t="s">
        <v>799</v>
      </c>
      <c r="D870" s="72" t="s">
        <v>1513</v>
      </c>
      <c r="E870" s="85">
        <v>3080</v>
      </c>
      <c r="F870" s="84" t="s">
        <v>1513</v>
      </c>
    </row>
    <row r="871" spans="1:6" ht="15.75" customHeight="1">
      <c r="A871" s="72" t="s">
        <v>443</v>
      </c>
      <c r="B871" s="72" t="s">
        <v>1516</v>
      </c>
      <c r="C871" s="72" t="s">
        <v>799</v>
      </c>
      <c r="D871" s="72" t="s">
        <v>1513</v>
      </c>
      <c r="E871" s="85">
        <v>3080</v>
      </c>
      <c r="F871" s="84" t="s">
        <v>1513</v>
      </c>
    </row>
    <row r="872" spans="1:6" ht="15.75" customHeight="1">
      <c r="A872" s="85" t="s">
        <v>476</v>
      </c>
      <c r="B872" s="72" t="s">
        <v>286</v>
      </c>
      <c r="C872" s="72" t="s">
        <v>799</v>
      </c>
      <c r="D872" s="72" t="s">
        <v>286</v>
      </c>
      <c r="E872" s="85">
        <v>3085</v>
      </c>
      <c r="F872" s="84" t="s">
        <v>286</v>
      </c>
    </row>
    <row r="873" spans="1:6" ht="15.75" customHeight="1">
      <c r="A873" s="85">
        <v>1587250</v>
      </c>
      <c r="B873" s="72" t="s">
        <v>1517</v>
      </c>
      <c r="C873" s="72" t="s">
        <v>799</v>
      </c>
      <c r="D873" s="72" t="s">
        <v>1518</v>
      </c>
      <c r="E873" s="85">
        <v>3090</v>
      </c>
      <c r="F873" s="84" t="s">
        <v>1518</v>
      </c>
    </row>
    <row r="874" spans="1:6" ht="15.75" customHeight="1">
      <c r="A874" s="72">
        <v>1511522</v>
      </c>
      <c r="B874" s="72" t="s">
        <v>1519</v>
      </c>
      <c r="C874" s="72" t="s">
        <v>799</v>
      </c>
      <c r="D874" s="72" t="s">
        <v>1518</v>
      </c>
      <c r="E874" s="85">
        <v>3090</v>
      </c>
      <c r="F874" s="84" t="s">
        <v>1518</v>
      </c>
    </row>
    <row r="875" spans="1:6" ht="15.75" customHeight="1">
      <c r="A875" s="85">
        <v>1511412</v>
      </c>
      <c r="B875" s="72" t="s">
        <v>1520</v>
      </c>
      <c r="C875" s="72" t="s">
        <v>799</v>
      </c>
      <c r="D875" s="72" t="s">
        <v>1518</v>
      </c>
      <c r="E875" s="85">
        <v>3090</v>
      </c>
      <c r="F875" s="84" t="s">
        <v>1518</v>
      </c>
    </row>
    <row r="876" spans="1:6" ht="15.75" customHeight="1">
      <c r="A876" s="85">
        <v>1725343</v>
      </c>
      <c r="B876" s="72" t="s">
        <v>1521</v>
      </c>
      <c r="C876" s="72" t="s">
        <v>799</v>
      </c>
      <c r="D876" s="72" t="s">
        <v>1518</v>
      </c>
      <c r="E876" s="85">
        <v>3090</v>
      </c>
      <c r="F876" s="84" t="s">
        <v>1518</v>
      </c>
    </row>
    <row r="877" spans="1:6" ht="15.75" customHeight="1">
      <c r="A877" s="72" t="s">
        <v>444</v>
      </c>
      <c r="B877" s="72" t="s">
        <v>1522</v>
      </c>
      <c r="C877" s="72" t="s">
        <v>1523</v>
      </c>
      <c r="D877" s="72" t="s">
        <v>1518</v>
      </c>
      <c r="E877" s="85">
        <v>3090</v>
      </c>
      <c r="F877" s="84" t="s">
        <v>1518</v>
      </c>
    </row>
    <row r="878" spans="1:6" ht="15.75" customHeight="1">
      <c r="A878" s="85">
        <v>1535733</v>
      </c>
      <c r="B878" s="72" t="s">
        <v>1524</v>
      </c>
      <c r="C878" s="72" t="s">
        <v>799</v>
      </c>
      <c r="D878" s="72" t="s">
        <v>1525</v>
      </c>
      <c r="E878" s="85">
        <v>3100</v>
      </c>
      <c r="F878" s="84" t="s">
        <v>1525</v>
      </c>
    </row>
    <row r="879" spans="1:6" ht="15.75" customHeight="1">
      <c r="A879" s="72">
        <v>84003</v>
      </c>
      <c r="B879" s="72" t="s">
        <v>1526</v>
      </c>
      <c r="C879" s="72" t="s">
        <v>799</v>
      </c>
      <c r="D879" s="72" t="s">
        <v>1525</v>
      </c>
      <c r="E879" s="85">
        <v>3100</v>
      </c>
      <c r="F879" s="84" t="s">
        <v>1525</v>
      </c>
    </row>
    <row r="880" spans="1:6" ht="15.75" customHeight="1">
      <c r="A880" s="85">
        <v>84002</v>
      </c>
      <c r="B880" s="72" t="s">
        <v>1527</v>
      </c>
      <c r="C880" s="72" t="s">
        <v>799</v>
      </c>
      <c r="D880" s="72" t="s">
        <v>1525</v>
      </c>
      <c r="E880" s="85">
        <v>3100</v>
      </c>
      <c r="F880" s="84" t="s">
        <v>1525</v>
      </c>
    </row>
    <row r="881" spans="1:6" ht="15.75" customHeight="1">
      <c r="A881" s="72" t="s">
        <v>445</v>
      </c>
      <c r="B881" s="72" t="s">
        <v>1525</v>
      </c>
      <c r="C881" s="72" t="s">
        <v>1523</v>
      </c>
      <c r="D881" s="72" t="s">
        <v>1525</v>
      </c>
      <c r="E881" s="85">
        <v>3100</v>
      </c>
      <c r="F881" s="84" t="s">
        <v>1525</v>
      </c>
    </row>
    <row r="882" spans="1:6" ht="15.75" customHeight="1">
      <c r="A882" s="85">
        <v>1564169</v>
      </c>
      <c r="B882" s="72" t="s">
        <v>1528</v>
      </c>
      <c r="C882" s="72" t="s">
        <v>799</v>
      </c>
      <c r="D882" s="72" t="s">
        <v>1529</v>
      </c>
      <c r="E882" s="85">
        <v>3110</v>
      </c>
      <c r="F882" s="84" t="s">
        <v>1529</v>
      </c>
    </row>
    <row r="883" spans="1:6" ht="15.75" customHeight="1">
      <c r="A883" s="85">
        <v>107198</v>
      </c>
      <c r="B883" s="72" t="s">
        <v>1530</v>
      </c>
      <c r="C883" s="72" t="s">
        <v>799</v>
      </c>
      <c r="D883" s="72" t="s">
        <v>1529</v>
      </c>
      <c r="E883" s="85">
        <v>3110</v>
      </c>
      <c r="F883" s="84" t="s">
        <v>1529</v>
      </c>
    </row>
    <row r="884" spans="1:6" ht="15.75" customHeight="1">
      <c r="A884" s="72" t="s">
        <v>446</v>
      </c>
      <c r="B884" s="72" t="s">
        <v>1529</v>
      </c>
      <c r="C884" s="72" t="s">
        <v>1523</v>
      </c>
      <c r="D884" s="72" t="s">
        <v>1529</v>
      </c>
      <c r="E884" s="85">
        <v>3110</v>
      </c>
      <c r="F884" s="84" t="s">
        <v>1529</v>
      </c>
    </row>
    <row r="885" spans="1:6" ht="15.75" customHeight="1">
      <c r="A885" s="85">
        <v>1600968</v>
      </c>
      <c r="B885" s="72" t="s">
        <v>1531</v>
      </c>
      <c r="C885" s="72" t="s">
        <v>799</v>
      </c>
      <c r="D885" s="72" t="s">
        <v>304</v>
      </c>
      <c r="E885" s="85">
        <v>3120</v>
      </c>
      <c r="F885" s="84" t="s">
        <v>304</v>
      </c>
    </row>
    <row r="886" spans="1:6" ht="15.75" customHeight="1">
      <c r="A886" s="85">
        <v>1705523</v>
      </c>
      <c r="B886" s="72" t="s">
        <v>1532</v>
      </c>
      <c r="C886" s="72" t="s">
        <v>799</v>
      </c>
      <c r="D886" s="72" t="s">
        <v>304</v>
      </c>
      <c r="E886" s="85">
        <v>3120</v>
      </c>
      <c r="F886" s="84" t="s">
        <v>304</v>
      </c>
    </row>
    <row r="887" spans="1:6" ht="15.75" customHeight="1">
      <c r="A887" s="85">
        <v>1774399</v>
      </c>
      <c r="B887" s="72" t="s">
        <v>1533</v>
      </c>
      <c r="C887" s="72" t="s">
        <v>799</v>
      </c>
      <c r="D887" s="72" t="s">
        <v>304</v>
      </c>
      <c r="E887" s="85">
        <v>3120</v>
      </c>
      <c r="F887" s="84" t="s">
        <v>304</v>
      </c>
    </row>
    <row r="888" spans="1:6" ht="15.75" customHeight="1">
      <c r="A888" s="85">
        <v>21137</v>
      </c>
      <c r="B888" s="72" t="s">
        <v>1534</v>
      </c>
      <c r="C888" s="72" t="s">
        <v>799</v>
      </c>
      <c r="D888" s="72" t="s">
        <v>304</v>
      </c>
      <c r="E888" s="85">
        <v>3120</v>
      </c>
      <c r="F888" s="84" t="s">
        <v>304</v>
      </c>
    </row>
    <row r="889" spans="1:6" ht="15.75" customHeight="1">
      <c r="A889" s="85">
        <v>1774670</v>
      </c>
      <c r="B889" s="72" t="s">
        <v>1535</v>
      </c>
      <c r="C889" s="72" t="s">
        <v>799</v>
      </c>
      <c r="D889" s="72" t="s">
        <v>304</v>
      </c>
      <c r="E889" s="85">
        <v>3120</v>
      </c>
      <c r="F889" s="84" t="s">
        <v>304</v>
      </c>
    </row>
    <row r="890" spans="1:6" ht="15.75" customHeight="1">
      <c r="A890" s="85">
        <v>1705532</v>
      </c>
      <c r="B890" s="72" t="s">
        <v>1536</v>
      </c>
      <c r="C890" s="72" t="s">
        <v>799</v>
      </c>
      <c r="D890" s="72" t="s">
        <v>304</v>
      </c>
      <c r="E890" s="85">
        <v>3120</v>
      </c>
      <c r="F890" s="84" t="s">
        <v>304</v>
      </c>
    </row>
    <row r="891" spans="1:6" ht="15.75" customHeight="1">
      <c r="A891" s="85">
        <v>1768099</v>
      </c>
      <c r="B891" s="72" t="s">
        <v>1537</v>
      </c>
      <c r="C891" s="72" t="s">
        <v>799</v>
      </c>
      <c r="D891" s="72" t="s">
        <v>304</v>
      </c>
      <c r="E891" s="85">
        <v>3120</v>
      </c>
      <c r="F891" s="84" t="s">
        <v>304</v>
      </c>
    </row>
    <row r="892" spans="1:6" ht="15.75" customHeight="1">
      <c r="A892" s="85" t="s">
        <v>526</v>
      </c>
      <c r="B892" s="72" t="s">
        <v>304</v>
      </c>
      <c r="C892" s="72" t="s">
        <v>1523</v>
      </c>
      <c r="D892" s="72" t="s">
        <v>304</v>
      </c>
      <c r="E892" s="85">
        <v>3120</v>
      </c>
      <c r="F892" s="84" t="s">
        <v>304</v>
      </c>
    </row>
    <row r="893" spans="1:6" ht="15.75" customHeight="1">
      <c r="A893" s="85">
        <v>1775122</v>
      </c>
      <c r="B893" s="72" t="s">
        <v>1538</v>
      </c>
      <c r="C893" s="72" t="s">
        <v>799</v>
      </c>
      <c r="D893" s="72" t="s">
        <v>357</v>
      </c>
      <c r="E893" s="85">
        <v>3130</v>
      </c>
      <c r="F893" s="84" t="s">
        <v>357</v>
      </c>
    </row>
    <row r="894" spans="1:6" ht="15.75" customHeight="1">
      <c r="A894" s="85">
        <v>12131</v>
      </c>
      <c r="B894" s="72" t="s">
        <v>1539</v>
      </c>
      <c r="C894" s="72" t="s">
        <v>799</v>
      </c>
      <c r="D894" s="72" t="s">
        <v>357</v>
      </c>
      <c r="E894" s="85">
        <v>3130</v>
      </c>
      <c r="F894" s="84" t="s">
        <v>357</v>
      </c>
    </row>
    <row r="895" spans="1:6" ht="15.75" customHeight="1">
      <c r="A895" s="85">
        <v>12131</v>
      </c>
      <c r="B895" s="72" t="s">
        <v>1539</v>
      </c>
      <c r="C895" s="72" t="s">
        <v>799</v>
      </c>
      <c r="D895" s="72" t="s">
        <v>357</v>
      </c>
      <c r="E895" s="85">
        <v>3130</v>
      </c>
      <c r="F895" s="84" t="s">
        <v>357</v>
      </c>
    </row>
    <row r="896" spans="1:6" ht="15.75" customHeight="1">
      <c r="A896" s="85">
        <v>12131</v>
      </c>
      <c r="B896" s="72" t="s">
        <v>1539</v>
      </c>
      <c r="C896" s="72" t="s">
        <v>799</v>
      </c>
      <c r="D896" s="72" t="s">
        <v>357</v>
      </c>
      <c r="E896" s="85">
        <v>3130</v>
      </c>
      <c r="F896" s="84" t="s">
        <v>357</v>
      </c>
    </row>
    <row r="897" spans="1:6" ht="15.75" customHeight="1">
      <c r="A897" s="85">
        <v>12131</v>
      </c>
      <c r="B897" s="72" t="s">
        <v>1539</v>
      </c>
      <c r="C897" s="72" t="s">
        <v>799</v>
      </c>
      <c r="D897" s="72" t="s">
        <v>357</v>
      </c>
      <c r="E897" s="85">
        <v>3130</v>
      </c>
      <c r="F897" s="84" t="s">
        <v>357</v>
      </c>
    </row>
    <row r="898" spans="1:6" ht="15.75" customHeight="1">
      <c r="A898" s="85" t="s">
        <v>414</v>
      </c>
      <c r="B898" s="72" t="s">
        <v>1540</v>
      </c>
      <c r="C898" s="72" t="s">
        <v>1523</v>
      </c>
      <c r="D898" s="72" t="s">
        <v>357</v>
      </c>
      <c r="E898" s="85">
        <v>3130</v>
      </c>
      <c r="F898" s="84" t="s">
        <v>357</v>
      </c>
    </row>
    <row r="899" spans="1:6" ht="15.75" customHeight="1">
      <c r="A899" s="85">
        <v>1711487</v>
      </c>
      <c r="B899" s="72" t="s">
        <v>1541</v>
      </c>
      <c r="C899" s="72" t="s">
        <v>799</v>
      </c>
      <c r="D899" s="72" t="s">
        <v>1542</v>
      </c>
      <c r="E899" s="85">
        <v>3140</v>
      </c>
      <c r="F899" s="84" t="s">
        <v>1542</v>
      </c>
    </row>
    <row r="900" spans="1:6" ht="15.75" customHeight="1">
      <c r="A900" s="72">
        <v>1719874</v>
      </c>
      <c r="B900" s="72" t="s">
        <v>1543</v>
      </c>
      <c r="C900" s="72" t="s">
        <v>799</v>
      </c>
      <c r="D900" s="72" t="s">
        <v>1542</v>
      </c>
      <c r="E900" s="85">
        <v>3140</v>
      </c>
      <c r="F900" s="84" t="s">
        <v>1542</v>
      </c>
    </row>
    <row r="901" spans="1:6" ht="15.75" customHeight="1">
      <c r="A901" s="85" t="s">
        <v>447</v>
      </c>
      <c r="B901" s="72" t="s">
        <v>1544</v>
      </c>
      <c r="C901" s="72" t="s">
        <v>799</v>
      </c>
      <c r="D901" s="72" t="s">
        <v>1542</v>
      </c>
      <c r="E901" s="85">
        <v>3140</v>
      </c>
      <c r="F901" s="84" t="s">
        <v>1542</v>
      </c>
    </row>
    <row r="902" spans="1:6" ht="15.75" customHeight="1">
      <c r="A902" s="85" t="s">
        <v>475</v>
      </c>
      <c r="B902" s="72" t="s">
        <v>1545</v>
      </c>
      <c r="C902" s="72" t="s">
        <v>799</v>
      </c>
      <c r="D902" s="72" t="s">
        <v>246</v>
      </c>
      <c r="E902" s="85">
        <v>3145</v>
      </c>
      <c r="F902" s="84" t="s">
        <v>246</v>
      </c>
    </row>
    <row r="903" spans="1:6" ht="15.75" customHeight="1">
      <c r="A903" s="85">
        <v>1554081</v>
      </c>
      <c r="B903" s="72" t="s">
        <v>1546</v>
      </c>
      <c r="C903" s="72" t="s">
        <v>799</v>
      </c>
      <c r="D903" s="72" t="s">
        <v>1547</v>
      </c>
      <c r="E903" s="85">
        <v>3146</v>
      </c>
      <c r="F903" s="84" t="s">
        <v>1547</v>
      </c>
    </row>
    <row r="904" spans="1:6" ht="15.75" customHeight="1">
      <c r="A904" s="85" t="s">
        <v>1548</v>
      </c>
      <c r="B904" s="72" t="s">
        <v>1549</v>
      </c>
      <c r="C904" s="72" t="s">
        <v>1523</v>
      </c>
      <c r="D904" s="72" t="s">
        <v>1547</v>
      </c>
      <c r="E904" s="85">
        <v>3146</v>
      </c>
      <c r="F904" s="84" t="s">
        <v>1547</v>
      </c>
    </row>
    <row r="905" spans="1:6" ht="15.75" customHeight="1">
      <c r="A905" s="72">
        <v>5949</v>
      </c>
      <c r="B905" s="72" t="s">
        <v>1550</v>
      </c>
      <c r="C905" s="72" t="s">
        <v>799</v>
      </c>
      <c r="D905" s="72" t="s">
        <v>359</v>
      </c>
      <c r="E905" s="85">
        <v>3147</v>
      </c>
      <c r="F905" s="84" t="s">
        <v>359</v>
      </c>
    </row>
    <row r="906" spans="1:6" ht="15.75" customHeight="1">
      <c r="A906" s="85" t="s">
        <v>1551</v>
      </c>
      <c r="B906" s="72" t="s">
        <v>359</v>
      </c>
      <c r="C906" s="72" t="s">
        <v>1523</v>
      </c>
      <c r="D906" s="72" t="s">
        <v>359</v>
      </c>
      <c r="E906" s="85">
        <v>3147</v>
      </c>
      <c r="F906" s="84" t="s">
        <v>359</v>
      </c>
    </row>
    <row r="907" spans="1:6" ht="15.75" customHeight="1">
      <c r="A907" s="72">
        <v>1602642</v>
      </c>
      <c r="B907" s="72" t="s">
        <v>1552</v>
      </c>
      <c r="C907" s="72" t="s">
        <v>799</v>
      </c>
      <c r="D907" s="72" t="s">
        <v>351</v>
      </c>
      <c r="E907" s="85">
        <v>3148</v>
      </c>
      <c r="F907" s="84" t="s">
        <v>351</v>
      </c>
    </row>
    <row r="908" spans="1:6" ht="15.75" customHeight="1">
      <c r="A908" s="85" t="s">
        <v>559</v>
      </c>
      <c r="B908" s="72" t="s">
        <v>1553</v>
      </c>
      <c r="C908" s="72" t="s">
        <v>1523</v>
      </c>
      <c r="D908" s="72" t="s">
        <v>351</v>
      </c>
      <c r="E908" s="85">
        <v>3148</v>
      </c>
      <c r="F908" s="84" t="s">
        <v>351</v>
      </c>
    </row>
    <row r="909" spans="1:6" ht="15.75" customHeight="1">
      <c r="A909" s="72">
        <v>6356</v>
      </c>
      <c r="B909" s="72" t="s">
        <v>1554</v>
      </c>
      <c r="C909" s="72" t="s">
        <v>1555</v>
      </c>
      <c r="D909" s="72" t="s">
        <v>406</v>
      </c>
      <c r="E909" s="85">
        <v>3200</v>
      </c>
      <c r="F909" s="84" t="s">
        <v>406</v>
      </c>
    </row>
    <row r="910" spans="1:6" ht="15.75" customHeight="1">
      <c r="A910" s="85" t="s">
        <v>458</v>
      </c>
      <c r="B910" s="72" t="s">
        <v>406</v>
      </c>
      <c r="C910" s="72" t="s">
        <v>1556</v>
      </c>
      <c r="D910" s="72" t="s">
        <v>406</v>
      </c>
      <c r="E910" s="85">
        <v>3200</v>
      </c>
      <c r="F910" s="84" t="s">
        <v>406</v>
      </c>
    </row>
    <row r="911" spans="1:6" ht="15.75" customHeight="1">
      <c r="A911" s="85">
        <v>5413</v>
      </c>
      <c r="B911" s="72" t="s">
        <v>1557</v>
      </c>
      <c r="C911" s="72" t="s">
        <v>1555</v>
      </c>
      <c r="D911" s="72" t="s">
        <v>405</v>
      </c>
      <c r="E911" s="85">
        <v>3210</v>
      </c>
      <c r="F911" s="84" t="s">
        <v>405</v>
      </c>
    </row>
    <row r="912" spans="1:6" ht="15.75" customHeight="1">
      <c r="A912" s="85" t="s">
        <v>456</v>
      </c>
      <c r="B912" s="72" t="s">
        <v>1558</v>
      </c>
      <c r="C912" s="72" t="s">
        <v>1556</v>
      </c>
      <c r="D912" s="72" t="s">
        <v>405</v>
      </c>
      <c r="E912" s="85">
        <v>3210</v>
      </c>
      <c r="F912" s="84" t="s">
        <v>405</v>
      </c>
    </row>
    <row r="913" spans="1:6" ht="15.75" customHeight="1">
      <c r="A913" s="72">
        <v>4835</v>
      </c>
      <c r="B913" s="72" t="s">
        <v>1559</v>
      </c>
      <c r="C913" s="72" t="s">
        <v>1555</v>
      </c>
      <c r="D913" s="72" t="s">
        <v>315</v>
      </c>
      <c r="E913" s="85">
        <v>3220</v>
      </c>
      <c r="F913" s="84" t="s">
        <v>315</v>
      </c>
    </row>
    <row r="914" spans="1:6" ht="15.75" customHeight="1">
      <c r="A914" s="85" t="s">
        <v>474</v>
      </c>
      <c r="B914" s="72" t="s">
        <v>315</v>
      </c>
      <c r="C914" s="72" t="s">
        <v>1555</v>
      </c>
      <c r="D914" s="72" t="s">
        <v>315</v>
      </c>
      <c r="E914" s="85">
        <v>3220</v>
      </c>
      <c r="F914" s="84" t="s">
        <v>315</v>
      </c>
    </row>
    <row r="915" spans="1:6" ht="15.75" customHeight="1">
      <c r="A915" s="72">
        <v>8397</v>
      </c>
      <c r="B915" s="72" t="s">
        <v>1560</v>
      </c>
      <c r="C915" s="72" t="s">
        <v>1555</v>
      </c>
      <c r="D915" s="72" t="s">
        <v>329</v>
      </c>
      <c r="E915" s="85">
        <v>3230</v>
      </c>
      <c r="F915" s="84" t="s">
        <v>329</v>
      </c>
    </row>
    <row r="916" spans="1:6" ht="15.75" customHeight="1">
      <c r="A916" s="85" t="s">
        <v>1561</v>
      </c>
      <c r="B916" s="72" t="s">
        <v>329</v>
      </c>
      <c r="C916" s="72" t="s">
        <v>1556</v>
      </c>
      <c r="D916" s="72" t="s">
        <v>329</v>
      </c>
      <c r="E916" s="85">
        <v>3230</v>
      </c>
      <c r="F916" s="84" t="s">
        <v>329</v>
      </c>
    </row>
    <row r="917" spans="1:6" ht="15.75" customHeight="1">
      <c r="A917" s="72" t="s">
        <v>489</v>
      </c>
      <c r="B917" s="72" t="s">
        <v>1562</v>
      </c>
      <c r="C917" s="72" t="s">
        <v>894</v>
      </c>
      <c r="D917" s="72" t="s">
        <v>267</v>
      </c>
      <c r="E917" s="85">
        <v>8001</v>
      </c>
      <c r="F917" s="84" t="s">
        <v>267</v>
      </c>
    </row>
    <row r="918" spans="1:6" ht="15.75" customHeight="1">
      <c r="A918" s="85" t="s">
        <v>1563</v>
      </c>
      <c r="B918" s="72" t="s">
        <v>1564</v>
      </c>
      <c r="C918" s="72" t="s">
        <v>1051</v>
      </c>
      <c r="D918" s="72" t="s">
        <v>1564</v>
      </c>
      <c r="E918" s="85" t="e">
        <v>#N/A</v>
      </c>
      <c r="F918" s="84" t="s">
        <v>1564</v>
      </c>
    </row>
    <row r="919" spans="1:6" ht="15.75" customHeight="1">
      <c r="A919" s="72">
        <v>1711941</v>
      </c>
      <c r="B919" s="72" t="s">
        <v>1565</v>
      </c>
      <c r="C919" s="72" t="s">
        <v>1339</v>
      </c>
      <c r="D919" s="72" t="s">
        <v>1565</v>
      </c>
      <c r="E919" s="85" t="e">
        <v>#N/A</v>
      </c>
      <c r="F919" s="84" t="s">
        <v>1565</v>
      </c>
    </row>
    <row r="920" spans="1:6" ht="15.75" customHeight="1">
      <c r="A920" s="72">
        <v>9890</v>
      </c>
      <c r="B920" s="57" t="s">
        <v>1566</v>
      </c>
      <c r="C920" s="72"/>
      <c r="D920" s="72"/>
      <c r="E920" s="72">
        <v>3010</v>
      </c>
      <c r="F920" s="72" t="s">
        <v>1567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Historical Allocation 23-24</vt:lpstr>
      <vt:lpstr>SY SUMMARY</vt:lpstr>
      <vt:lpstr>DISTRICT PAYMENTS</vt:lpstr>
      <vt:lpstr>District Payments </vt:lpstr>
      <vt:lpstr>4 YO monthly</vt:lpstr>
      <vt:lpstr>4 YO -SDMonthly</vt:lpstr>
      <vt:lpstr>BY LICENSE</vt:lpstr>
      <vt:lpstr>3 YO attestation</vt:lpstr>
      <vt:lpstr>SD-Licenses</vt:lpstr>
      <vt:lpstr>4 YO count</vt:lpstr>
      <vt:lpstr>Partner</vt:lpstr>
      <vt:lpstr>Passthrough</vt:lpstr>
      <vt:lpstr>3 YO IEP</vt:lpstr>
      <vt:lpstr>3YO Ineligible Payments</vt:lpstr>
      <vt:lpstr>PENDING - BVSD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Morandi</dc:creator>
  <cp:lastModifiedBy>Kahle, Tim</cp:lastModifiedBy>
  <dcterms:created xsi:type="dcterms:W3CDTF">2024-06-12T15:18:43Z</dcterms:created>
  <dcterms:modified xsi:type="dcterms:W3CDTF">2024-07-10T21:39:48Z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0x010100BB5D0EEAEC14564BAB54DA1FE9262D8C</vt:lpwstr>
  </property>
</Properties>
</file>