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Categorical Payments\FY23 Categorical worksheets\Website Accessible\"/>
    </mc:Choice>
  </mc:AlternateContent>
  <xr:revisionPtr revIDLastSave="0" documentId="8_{94F7C95C-7069-42B6-9EE9-6902F46DD634}" xr6:coauthVersionLast="47" xr6:coauthVersionMax="47" xr10:uidLastSave="{00000000-0000-0000-0000-000000000000}"/>
  <bookViews>
    <workbookView xWindow="960" yWindow="-120" windowWidth="27960" windowHeight="18240" activeTab="3" xr2:uid="{00000000-000D-0000-FFFF-FFFF00000000}"/>
  </bookViews>
  <sheets>
    <sheet name="Summary" sheetId="10" r:id="rId1"/>
    <sheet name="ECEA" sheetId="2" r:id="rId2"/>
    <sheet name="ELPA" sheetId="8" r:id="rId3"/>
    <sheet name="Transportation" sheetId="6" r:id="rId4"/>
    <sheet name="CTA" sheetId="11" r:id="rId5"/>
    <sheet name="Small Attendance Center" sheetId="9" r:id="rId6"/>
  </sheets>
  <definedNames>
    <definedName name="_xlnm._FilterDatabase" localSheetId="1" hidden="1">ECEA!$J$92</definedName>
    <definedName name="MOUNTAIN" localSheetId="2">#REF!</definedName>
    <definedName name="MOUNTAIN">#REF!</definedName>
    <definedName name="OUTLAY" localSheetId="2">#REF!</definedName>
    <definedName name="OUTLAY">#REF!</definedName>
    <definedName name="_xlnm.Print_Area" localSheetId="5">'Small Attendance Center'!$B$7:$M$34</definedName>
    <definedName name="_xlnm.Print_Titles" localSheetId="4">CTA!$1:$3</definedName>
    <definedName name="_xlnm.Print_Titles" localSheetId="1">ECEA!$17:$24</definedName>
    <definedName name="_xlnm.Print_Titles" localSheetId="2">ELPA!$4:$4</definedName>
    <definedName name="_xlnm.Print_Titles" localSheetId="3">Transportation!$4:$6</definedName>
    <definedName name="RURAL" localSheetId="2">#REF!</definedName>
    <definedName name="RURAL">#REF!</definedName>
    <definedName name="URBAN" localSheetId="2">#REF!</definedName>
    <definedName name="URBA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0" l="1"/>
  <c r="J94" i="2"/>
  <c r="C8" i="10" l="1"/>
  <c r="B8" i="10" l="1"/>
  <c r="E185" i="8" l="1"/>
  <c r="C90" i="2" l="1"/>
  <c r="C9" i="10" l="1"/>
  <c r="D204" i="11" l="1"/>
  <c r="B9" i="10" s="1"/>
  <c r="I90" i="2" l="1"/>
  <c r="F185" i="8" l="1"/>
  <c r="K66" i="2" l="1"/>
  <c r="L66" i="2" s="1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25" i="2"/>
  <c r="B10" i="10" l="1"/>
  <c r="C10" i="10"/>
  <c r="E204" i="11" l="1"/>
  <c r="K72" i="2" l="1"/>
  <c r="K25" i="2"/>
  <c r="L25" i="2" l="1"/>
  <c r="L72" i="2"/>
  <c r="G90" i="2"/>
  <c r="H90" i="2"/>
  <c r="I5" i="8" l="1"/>
  <c r="I6" i="8" l="1"/>
  <c r="I7" i="8" l="1"/>
  <c r="I8" i="8" l="1"/>
  <c r="I9" i="8" l="1"/>
  <c r="I10" i="8" l="1"/>
  <c r="I11" i="8" l="1"/>
  <c r="I12" i="8" l="1"/>
  <c r="I13" i="8" l="1"/>
  <c r="I14" i="8" l="1"/>
  <c r="I15" i="8" l="1"/>
  <c r="I16" i="8" l="1"/>
  <c r="I17" i="8" l="1"/>
  <c r="I18" i="8" l="1"/>
  <c r="I19" i="8" l="1"/>
  <c r="I20" i="8" l="1"/>
  <c r="I21" i="8" l="1"/>
  <c r="I22" i="8" l="1"/>
  <c r="I23" i="8" l="1"/>
  <c r="I24" i="8" l="1"/>
  <c r="I25" i="8" l="1"/>
  <c r="I26" i="8" l="1"/>
  <c r="I27" i="8" l="1"/>
  <c r="I28" i="8" l="1"/>
  <c r="I29" i="8" l="1"/>
  <c r="I30" i="8" l="1"/>
  <c r="I31" i="8" l="1"/>
  <c r="I32" i="8" l="1"/>
  <c r="I33" i="8" l="1"/>
  <c r="I34" i="8" l="1"/>
  <c r="I35" i="8" l="1"/>
  <c r="I36" i="8" l="1"/>
  <c r="I37" i="8" l="1"/>
  <c r="I38" i="8" l="1"/>
  <c r="I39" i="8" l="1"/>
  <c r="I40" i="8" l="1"/>
  <c r="I41" i="8" l="1"/>
  <c r="I42" i="8" l="1"/>
  <c r="I43" i="8" l="1"/>
  <c r="I44" i="8" l="1"/>
  <c r="I45" i="8" l="1"/>
  <c r="I46" i="8" l="1"/>
  <c r="I47" i="8" l="1"/>
  <c r="I48" i="8" l="1"/>
  <c r="I49" i="8" l="1"/>
  <c r="K38" i="2"/>
  <c r="L38" i="2" s="1"/>
  <c r="K88" i="2"/>
  <c r="L88" i="2" s="1"/>
  <c r="K87" i="2"/>
  <c r="L87" i="2" s="1"/>
  <c r="K86" i="2"/>
  <c r="L86" i="2" s="1"/>
  <c r="K85" i="2"/>
  <c r="L85" i="2" s="1"/>
  <c r="K84" i="2"/>
  <c r="L84" i="2" s="1"/>
  <c r="K83" i="2"/>
  <c r="L83" i="2" s="1"/>
  <c r="K82" i="2"/>
  <c r="L82" i="2" s="1"/>
  <c r="K81" i="2"/>
  <c r="L81" i="2" s="1"/>
  <c r="K80" i="2"/>
  <c r="L80" i="2" s="1"/>
  <c r="K79" i="2"/>
  <c r="L79" i="2" s="1"/>
  <c r="K78" i="2"/>
  <c r="L78" i="2" s="1"/>
  <c r="K77" i="2"/>
  <c r="L77" i="2" s="1"/>
  <c r="K76" i="2"/>
  <c r="L76" i="2" s="1"/>
  <c r="K75" i="2"/>
  <c r="L75" i="2" s="1"/>
  <c r="K74" i="2"/>
  <c r="L74" i="2" s="1"/>
  <c r="K73" i="2"/>
  <c r="L73" i="2" s="1"/>
  <c r="K71" i="2"/>
  <c r="L71" i="2" s="1"/>
  <c r="K70" i="2"/>
  <c r="L70" i="2" s="1"/>
  <c r="K69" i="2"/>
  <c r="L69" i="2" s="1"/>
  <c r="K68" i="2"/>
  <c r="L68" i="2" s="1"/>
  <c r="K67" i="2"/>
  <c r="L67" i="2" s="1"/>
  <c r="K65" i="2"/>
  <c r="L65" i="2" s="1"/>
  <c r="K64" i="2"/>
  <c r="L64" i="2" s="1"/>
  <c r="K63" i="2"/>
  <c r="L63" i="2" s="1"/>
  <c r="K62" i="2"/>
  <c r="L62" i="2" s="1"/>
  <c r="K61" i="2"/>
  <c r="L61" i="2" s="1"/>
  <c r="K60" i="2"/>
  <c r="L60" i="2" s="1"/>
  <c r="K59" i="2"/>
  <c r="L59" i="2" s="1"/>
  <c r="K58" i="2"/>
  <c r="L58" i="2" s="1"/>
  <c r="K57" i="2"/>
  <c r="L57" i="2" s="1"/>
  <c r="K56" i="2"/>
  <c r="L56" i="2" s="1"/>
  <c r="K55" i="2"/>
  <c r="L55" i="2" s="1"/>
  <c r="K54" i="2"/>
  <c r="L54" i="2" s="1"/>
  <c r="K53" i="2"/>
  <c r="L53" i="2" s="1"/>
  <c r="K52" i="2"/>
  <c r="L52" i="2" s="1"/>
  <c r="K51" i="2"/>
  <c r="L51" i="2" s="1"/>
  <c r="K50" i="2"/>
  <c r="L50" i="2" s="1"/>
  <c r="K49" i="2"/>
  <c r="L49" i="2" s="1"/>
  <c r="K48" i="2"/>
  <c r="L48" i="2" s="1"/>
  <c r="K47" i="2"/>
  <c r="L47" i="2" s="1"/>
  <c r="K46" i="2"/>
  <c r="L46" i="2" s="1"/>
  <c r="K45" i="2"/>
  <c r="L45" i="2" s="1"/>
  <c r="K44" i="2"/>
  <c r="L44" i="2" s="1"/>
  <c r="K43" i="2"/>
  <c r="L43" i="2" s="1"/>
  <c r="K42" i="2"/>
  <c r="L42" i="2" s="1"/>
  <c r="K41" i="2"/>
  <c r="L41" i="2" s="1"/>
  <c r="K40" i="2"/>
  <c r="L40" i="2" s="1"/>
  <c r="K39" i="2"/>
  <c r="L39" i="2" s="1"/>
  <c r="K37" i="2"/>
  <c r="L37" i="2" s="1"/>
  <c r="K36" i="2"/>
  <c r="L36" i="2" s="1"/>
  <c r="K35" i="2"/>
  <c r="L35" i="2" s="1"/>
  <c r="K34" i="2"/>
  <c r="L34" i="2" s="1"/>
  <c r="K33" i="2"/>
  <c r="L33" i="2" s="1"/>
  <c r="K32" i="2"/>
  <c r="L32" i="2" s="1"/>
  <c r="K31" i="2"/>
  <c r="L31" i="2" s="1"/>
  <c r="K30" i="2"/>
  <c r="L30" i="2" s="1"/>
  <c r="K29" i="2"/>
  <c r="L29" i="2" s="1"/>
  <c r="K28" i="2"/>
  <c r="L28" i="2" s="1"/>
  <c r="K27" i="2"/>
  <c r="L27" i="2" s="1"/>
  <c r="I50" i="8" l="1"/>
  <c r="G185" i="8"/>
  <c r="I51" i="8" l="1"/>
  <c r="C4" i="2"/>
  <c r="I52" i="8" l="1"/>
  <c r="I53" i="8" l="1"/>
  <c r="K26" i="2"/>
  <c r="L26" i="2" s="1"/>
  <c r="I54" i="8" l="1"/>
  <c r="J167" i="2"/>
  <c r="F167" i="2"/>
  <c r="G167" i="2" s="1"/>
  <c r="H167" i="2" s="1"/>
  <c r="I55" i="8" l="1"/>
  <c r="I56" i="8" l="1"/>
  <c r="G186" i="8"/>
  <c r="I57" i="8" l="1"/>
  <c r="L90" i="2"/>
  <c r="L94" i="2" s="1"/>
  <c r="I58" i="8" l="1"/>
  <c r="F204" i="11"/>
  <c r="I59" i="8" l="1"/>
  <c r="E10" i="10"/>
  <c r="B7" i="10"/>
  <c r="I60" i="8" l="1"/>
  <c r="E8" i="10"/>
  <c r="D10" i="10"/>
  <c r="D8" i="10"/>
  <c r="E9" i="10"/>
  <c r="D9" i="10"/>
  <c r="F90" i="2"/>
  <c r="I61" i="8" l="1"/>
  <c r="J90" i="2"/>
  <c r="I62" i="8" l="1"/>
  <c r="I63" i="8" l="1"/>
  <c r="D90" i="2"/>
  <c r="E90" i="2"/>
  <c r="I64" i="8" l="1"/>
  <c r="C9" i="2"/>
  <c r="J5" i="8"/>
  <c r="I65" i="8" l="1"/>
  <c r="K5" i="8"/>
  <c r="J7" i="8"/>
  <c r="J6" i="8"/>
  <c r="I66" i="8" l="1"/>
  <c r="K6" i="8"/>
  <c r="J8" i="8"/>
  <c r="K7" i="8"/>
  <c r="J9" i="8"/>
  <c r="I67" i="8" l="1"/>
  <c r="K8" i="8"/>
  <c r="K9" i="8"/>
  <c r="J10" i="8"/>
  <c r="I68" i="8" l="1"/>
  <c r="K10" i="8"/>
  <c r="J11" i="8"/>
  <c r="I69" i="8" l="1"/>
  <c r="K11" i="8"/>
  <c r="J12" i="8"/>
  <c r="I70" i="8" l="1"/>
  <c r="K12" i="8"/>
  <c r="K90" i="2"/>
  <c r="J13" i="8"/>
  <c r="I71" i="8" l="1"/>
  <c r="C6" i="10"/>
  <c r="D6" i="10" s="1"/>
  <c r="K13" i="8"/>
  <c r="J14" i="8"/>
  <c r="I72" i="8" l="1"/>
  <c r="E6" i="10"/>
  <c r="K14" i="8"/>
  <c r="J15" i="8"/>
  <c r="I73" i="8" l="1"/>
  <c r="K15" i="8"/>
  <c r="J16" i="8"/>
  <c r="I74" i="8" l="1"/>
  <c r="K16" i="8"/>
  <c r="J17" i="8"/>
  <c r="I75" i="8" l="1"/>
  <c r="K17" i="8"/>
  <c r="J18" i="8"/>
  <c r="I76" i="8" l="1"/>
  <c r="K18" i="8"/>
  <c r="J19" i="8"/>
  <c r="I77" i="8" l="1"/>
  <c r="K19" i="8"/>
  <c r="J20" i="8"/>
  <c r="I78" i="8" l="1"/>
  <c r="K20" i="8"/>
  <c r="J21" i="8"/>
  <c r="I79" i="8" l="1"/>
  <c r="K21" i="8"/>
  <c r="J22" i="8"/>
  <c r="I80" i="8" l="1"/>
  <c r="K22" i="8"/>
  <c r="J23" i="8"/>
  <c r="I81" i="8" l="1"/>
  <c r="K23" i="8"/>
  <c r="J24" i="8"/>
  <c r="I82" i="8" l="1"/>
  <c r="K24" i="8"/>
  <c r="J25" i="8"/>
  <c r="I83" i="8" l="1"/>
  <c r="K25" i="8"/>
  <c r="J26" i="8"/>
  <c r="I84" i="8" l="1"/>
  <c r="K26" i="8"/>
  <c r="J27" i="8"/>
  <c r="I85" i="8" l="1"/>
  <c r="K27" i="8"/>
  <c r="J28" i="8"/>
  <c r="I86" i="8" l="1"/>
  <c r="K28" i="8"/>
  <c r="J29" i="8"/>
  <c r="I87" i="8" l="1"/>
  <c r="K29" i="8"/>
  <c r="J30" i="8"/>
  <c r="I88" i="8" l="1"/>
  <c r="K30" i="8"/>
  <c r="J31" i="8"/>
  <c r="I89" i="8" l="1"/>
  <c r="K31" i="8"/>
  <c r="J32" i="8"/>
  <c r="I90" i="8" l="1"/>
  <c r="K32" i="8"/>
  <c r="J33" i="8"/>
  <c r="I91" i="8" l="1"/>
  <c r="K33" i="8"/>
  <c r="J34" i="8"/>
  <c r="I92" i="8" l="1"/>
  <c r="K34" i="8"/>
  <c r="J35" i="8"/>
  <c r="I93" i="8" l="1"/>
  <c r="K35" i="8"/>
  <c r="J36" i="8"/>
  <c r="I94" i="8" l="1"/>
  <c r="K36" i="8"/>
  <c r="J37" i="8"/>
  <c r="I95" i="8" l="1"/>
  <c r="K37" i="8"/>
  <c r="J38" i="8"/>
  <c r="I96" i="8" l="1"/>
  <c r="K38" i="8"/>
  <c r="J39" i="8"/>
  <c r="I97" i="8" l="1"/>
  <c r="K39" i="8"/>
  <c r="J40" i="8"/>
  <c r="I98" i="8" l="1"/>
  <c r="K40" i="8"/>
  <c r="J41" i="8"/>
  <c r="I99" i="8" l="1"/>
  <c r="K41" i="8"/>
  <c r="J42" i="8"/>
  <c r="I100" i="8" l="1"/>
  <c r="K42" i="8"/>
  <c r="J43" i="8"/>
  <c r="I101" i="8" l="1"/>
  <c r="J44" i="8"/>
  <c r="K44" i="8" s="1"/>
  <c r="K43" i="8"/>
  <c r="I102" i="8" l="1"/>
  <c r="J45" i="8"/>
  <c r="I103" i="8" l="1"/>
  <c r="K45" i="8"/>
  <c r="J46" i="8"/>
  <c r="I104" i="8" l="1"/>
  <c r="K46" i="8"/>
  <c r="J47" i="8"/>
  <c r="I105" i="8" l="1"/>
  <c r="K47" i="8"/>
  <c r="J48" i="8"/>
  <c r="I106" i="8" l="1"/>
  <c r="K48" i="8"/>
  <c r="J49" i="8"/>
  <c r="I107" i="8" l="1"/>
  <c r="K49" i="8"/>
  <c r="J50" i="8"/>
  <c r="I108" i="8" l="1"/>
  <c r="K50" i="8"/>
  <c r="J51" i="8"/>
  <c r="I109" i="8" l="1"/>
  <c r="J52" i="8"/>
  <c r="K51" i="8"/>
  <c r="I110" i="8" l="1"/>
  <c r="K52" i="8"/>
  <c r="J53" i="8"/>
  <c r="I111" i="8" l="1"/>
  <c r="K53" i="8"/>
  <c r="J54" i="8"/>
  <c r="K54" i="8" s="1"/>
  <c r="I112" i="8" l="1"/>
  <c r="J55" i="8"/>
  <c r="I113" i="8" l="1"/>
  <c r="K55" i="8"/>
  <c r="J56" i="8"/>
  <c r="I114" i="8" l="1"/>
  <c r="K56" i="8"/>
  <c r="J57" i="8"/>
  <c r="I115" i="8" l="1"/>
  <c r="K57" i="8"/>
  <c r="J58" i="8"/>
  <c r="I116" i="8" l="1"/>
  <c r="K58" i="8"/>
  <c r="J59" i="8"/>
  <c r="I117" i="8" l="1"/>
  <c r="J60" i="8"/>
  <c r="K60" i="8" s="1"/>
  <c r="K59" i="8"/>
  <c r="I118" i="8" l="1"/>
  <c r="J61" i="8"/>
  <c r="K61" i="8" s="1"/>
  <c r="I119" i="8" l="1"/>
  <c r="J62" i="8"/>
  <c r="I120" i="8" l="1"/>
  <c r="K62" i="8"/>
  <c r="J63" i="8"/>
  <c r="I121" i="8" l="1"/>
  <c r="K63" i="8"/>
  <c r="J64" i="8"/>
  <c r="I122" i="8" l="1"/>
  <c r="K64" i="8"/>
  <c r="J65" i="8"/>
  <c r="I123" i="8" l="1"/>
  <c r="K65" i="8"/>
  <c r="J66" i="8"/>
  <c r="I124" i="8" l="1"/>
  <c r="K66" i="8"/>
  <c r="J67" i="8"/>
  <c r="I125" i="8" l="1"/>
  <c r="J68" i="8"/>
  <c r="K67" i="8"/>
  <c r="I126" i="8" l="1"/>
  <c r="K68" i="8"/>
  <c r="J69" i="8"/>
  <c r="K69" i="8" s="1"/>
  <c r="I127" i="8" l="1"/>
  <c r="J70" i="8"/>
  <c r="I128" i="8" l="1"/>
  <c r="K70" i="8"/>
  <c r="J71" i="8"/>
  <c r="K71" i="8" s="1"/>
  <c r="I129" i="8" l="1"/>
  <c r="J72" i="8"/>
  <c r="K72" i="8" s="1"/>
  <c r="I130" i="8" l="1"/>
  <c r="J73" i="8"/>
  <c r="I131" i="8" l="1"/>
  <c r="K73" i="8"/>
  <c r="J74" i="8"/>
  <c r="I132" i="8" l="1"/>
  <c r="K74" i="8"/>
  <c r="J75" i="8"/>
  <c r="I133" i="8" l="1"/>
  <c r="J76" i="8"/>
  <c r="K75" i="8"/>
  <c r="I134" i="8" l="1"/>
  <c r="K76" i="8"/>
  <c r="J77" i="8"/>
  <c r="I135" i="8" l="1"/>
  <c r="K77" i="8"/>
  <c r="J78" i="8"/>
  <c r="I136" i="8" l="1"/>
  <c r="K78" i="8"/>
  <c r="J79" i="8"/>
  <c r="I137" i="8" l="1"/>
  <c r="K79" i="8"/>
  <c r="J80" i="8"/>
  <c r="I138" i="8" l="1"/>
  <c r="K80" i="8"/>
  <c r="J81" i="8"/>
  <c r="I139" i="8" l="1"/>
  <c r="K81" i="8"/>
  <c r="J82" i="8"/>
  <c r="K82" i="8" s="1"/>
  <c r="I140" i="8" l="1"/>
  <c r="J83" i="8"/>
  <c r="I141" i="8" l="1"/>
  <c r="J84" i="8"/>
  <c r="K84" i="8" s="1"/>
  <c r="K83" i="8"/>
  <c r="I142" i="8" l="1"/>
  <c r="J85" i="8"/>
  <c r="I143" i="8" l="1"/>
  <c r="K85" i="8"/>
  <c r="J86" i="8"/>
  <c r="I144" i="8" l="1"/>
  <c r="K86" i="8"/>
  <c r="J87" i="8"/>
  <c r="I145" i="8" l="1"/>
  <c r="K87" i="8"/>
  <c r="J88" i="8"/>
  <c r="I146" i="8" l="1"/>
  <c r="K88" i="8"/>
  <c r="J89" i="8"/>
  <c r="I147" i="8" l="1"/>
  <c r="K89" i="8"/>
  <c r="J90" i="8"/>
  <c r="I148" i="8" l="1"/>
  <c r="K90" i="8"/>
  <c r="J91" i="8"/>
  <c r="I149" i="8" l="1"/>
  <c r="J92" i="8"/>
  <c r="K91" i="8"/>
  <c r="I150" i="8" l="1"/>
  <c r="K92" i="8"/>
  <c r="J93" i="8"/>
  <c r="K93" i="8" s="1"/>
  <c r="I151" i="8" l="1"/>
  <c r="J94" i="8"/>
  <c r="I152" i="8" l="1"/>
  <c r="K94" i="8"/>
  <c r="J95" i="8"/>
  <c r="I153" i="8" l="1"/>
  <c r="K95" i="8"/>
  <c r="J96" i="8"/>
  <c r="I154" i="8" l="1"/>
  <c r="K96" i="8"/>
  <c r="J97" i="8"/>
  <c r="I155" i="8" l="1"/>
  <c r="K97" i="8"/>
  <c r="J98" i="8"/>
  <c r="I156" i="8" l="1"/>
  <c r="K98" i="8"/>
  <c r="J99" i="8"/>
  <c r="I157" i="8" l="1"/>
  <c r="J100" i="8"/>
  <c r="K99" i="8"/>
  <c r="I158" i="8" l="1"/>
  <c r="K100" i="8"/>
  <c r="J101" i="8"/>
  <c r="I159" i="8" l="1"/>
  <c r="J102" i="8"/>
  <c r="K101" i="8"/>
  <c r="I160" i="8" l="1"/>
  <c r="K102" i="8"/>
  <c r="J103" i="8"/>
  <c r="I161" i="8" l="1"/>
  <c r="K103" i="8"/>
  <c r="J104" i="8"/>
  <c r="K104" i="8" s="1"/>
  <c r="I162" i="8" l="1"/>
  <c r="J105" i="8"/>
  <c r="I163" i="8" l="1"/>
  <c r="J106" i="8"/>
  <c r="K105" i="8"/>
  <c r="I164" i="8" l="1"/>
  <c r="K106" i="8"/>
  <c r="J107" i="8"/>
  <c r="I165" i="8" l="1"/>
  <c r="K107" i="8"/>
  <c r="J108" i="8"/>
  <c r="I166" i="8" l="1"/>
  <c r="I171" i="8"/>
  <c r="K108" i="8"/>
  <c r="J109" i="8"/>
  <c r="I172" i="8" l="1"/>
  <c r="I167" i="8"/>
  <c r="J110" i="8"/>
  <c r="K109" i="8"/>
  <c r="I173" i="8" l="1"/>
  <c r="I168" i="8"/>
  <c r="K110" i="8"/>
  <c r="J111" i="8"/>
  <c r="I175" i="8" l="1"/>
  <c r="I174" i="8"/>
  <c r="I169" i="8"/>
  <c r="K111" i="8"/>
  <c r="J112" i="8"/>
  <c r="I170" i="8" l="1"/>
  <c r="K112" i="8"/>
  <c r="J113" i="8"/>
  <c r="I176" i="8" l="1"/>
  <c r="J114" i="8"/>
  <c r="K114" i="8" s="1"/>
  <c r="K113" i="8"/>
  <c r="I177" i="8" l="1"/>
  <c r="J115" i="8"/>
  <c r="I178" i="8" l="1"/>
  <c r="I179" i="8"/>
  <c r="K115" i="8"/>
  <c r="J116" i="8"/>
  <c r="K116" i="8" l="1"/>
  <c r="J117" i="8"/>
  <c r="J118" i="8" l="1"/>
  <c r="K117" i="8"/>
  <c r="K118" i="8" l="1"/>
  <c r="J119" i="8"/>
  <c r="K119" i="8" l="1"/>
  <c r="J120" i="8"/>
  <c r="K120" i="8" s="1"/>
  <c r="J121" i="8" l="1"/>
  <c r="J122" i="8" l="1"/>
  <c r="K121" i="8"/>
  <c r="K122" i="8" l="1"/>
  <c r="J123" i="8"/>
  <c r="K123" i="8" l="1"/>
  <c r="J124" i="8"/>
  <c r="K124" i="8" l="1"/>
  <c r="J125" i="8"/>
  <c r="J126" i="8" l="1"/>
  <c r="K125" i="8"/>
  <c r="K126" i="8" l="1"/>
  <c r="J127" i="8"/>
  <c r="J128" i="8" l="1"/>
  <c r="K127" i="8"/>
  <c r="J129" i="8" l="1"/>
  <c r="K128" i="8"/>
  <c r="K129" i="8" l="1"/>
  <c r="J130" i="8"/>
  <c r="J131" i="8" l="1"/>
  <c r="K130" i="8"/>
  <c r="J132" i="8" l="1"/>
  <c r="K131" i="8"/>
  <c r="J133" i="8" l="1"/>
  <c r="K132" i="8"/>
  <c r="J134" i="8" l="1"/>
  <c r="K133" i="8"/>
  <c r="J135" i="8" l="1"/>
  <c r="K134" i="8"/>
  <c r="K135" i="8" l="1"/>
  <c r="J136" i="8"/>
  <c r="K136" i="8" l="1"/>
  <c r="J137" i="8"/>
  <c r="K137" i="8" l="1"/>
  <c r="J138" i="8"/>
  <c r="J139" i="8" l="1"/>
  <c r="K138" i="8"/>
  <c r="J140" i="8" l="1"/>
  <c r="K139" i="8"/>
  <c r="J141" i="8" l="1"/>
  <c r="K140" i="8"/>
  <c r="K141" i="8" l="1"/>
  <c r="J142" i="8"/>
  <c r="J143" i="8" l="1"/>
  <c r="K142" i="8"/>
  <c r="J144" i="8" l="1"/>
  <c r="K143" i="8"/>
  <c r="J145" i="8" l="1"/>
  <c r="K144" i="8"/>
  <c r="K145" i="8" l="1"/>
  <c r="J146" i="8"/>
  <c r="J147" i="8" l="1"/>
  <c r="K146" i="8"/>
  <c r="J148" i="8" l="1"/>
  <c r="K147" i="8"/>
  <c r="J149" i="8" l="1"/>
  <c r="K149" i="8" s="1"/>
  <c r="K148" i="8"/>
  <c r="J150" i="8" l="1"/>
  <c r="J151" i="8" l="1"/>
  <c r="K150" i="8"/>
  <c r="J152" i="8" l="1"/>
  <c r="K151" i="8"/>
  <c r="J153" i="8" l="1"/>
  <c r="K153" i="8" s="1"/>
  <c r="K152" i="8"/>
  <c r="J154" i="8" l="1"/>
  <c r="J155" i="8" l="1"/>
  <c r="K154" i="8"/>
  <c r="J156" i="8" l="1"/>
  <c r="K155" i="8"/>
  <c r="J157" i="8" l="1"/>
  <c r="K156" i="8"/>
  <c r="K157" i="8" l="1"/>
  <c r="J158" i="8"/>
  <c r="J159" i="8" l="1"/>
  <c r="K158" i="8"/>
  <c r="J160" i="8" l="1"/>
  <c r="K159" i="8"/>
  <c r="J161" i="8" l="1"/>
  <c r="K160" i="8"/>
  <c r="K161" i="8" l="1"/>
  <c r="J162" i="8"/>
  <c r="J163" i="8" l="1"/>
  <c r="K162" i="8"/>
  <c r="K163" i="8" l="1"/>
  <c r="J164" i="8"/>
  <c r="J171" i="8" l="1"/>
  <c r="J165" i="8"/>
  <c r="K164" i="8"/>
  <c r="K171" i="8" l="1"/>
  <c r="J172" i="8"/>
  <c r="K172" i="8" s="1"/>
  <c r="K165" i="8"/>
  <c r="J166" i="8"/>
  <c r="J173" i="8" l="1"/>
  <c r="K173" i="8" s="1"/>
  <c r="J167" i="8"/>
  <c r="K166" i="8"/>
  <c r="J174" i="8" l="1"/>
  <c r="J168" i="8"/>
  <c r="K167" i="8"/>
  <c r="K174" i="8" l="1"/>
  <c r="J175" i="8"/>
  <c r="K175" i="8" s="1"/>
  <c r="J169" i="8"/>
  <c r="K168" i="8"/>
  <c r="K169" i="8" l="1"/>
  <c r="J170" i="8"/>
  <c r="J176" i="8" l="1"/>
  <c r="K170" i="8"/>
  <c r="K176" i="8" l="1"/>
  <c r="J177" i="8"/>
  <c r="J178" i="8" l="1"/>
  <c r="K177" i="8"/>
  <c r="K178" i="8" l="1"/>
  <c r="J179" i="8"/>
  <c r="I180" i="8" l="1"/>
  <c r="J180" i="8"/>
  <c r="K179" i="8"/>
  <c r="I181" i="8" l="1"/>
  <c r="J181" i="8"/>
  <c r="K180" i="8"/>
  <c r="J182" i="8" l="1"/>
  <c r="I182" i="8"/>
  <c r="K181" i="8"/>
  <c r="K182" i="8" l="1"/>
  <c r="I183" i="8"/>
  <c r="J183" i="8"/>
  <c r="K183" i="8" l="1"/>
  <c r="K185" i="8" l="1"/>
  <c r="E186" i="8" s="1"/>
  <c r="K186" i="8" l="1"/>
  <c r="C7" i="10"/>
  <c r="D7" i="10" s="1"/>
  <c r="E7" i="10" l="1"/>
  <c r="E11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williams_a</author>
  </authors>
  <commentList>
    <comment ref="B39" authorId="0" shapeId="0" xr:uid="{859FD1F6-EB0C-4CB8-89E1-F9DBD5765C1F}">
      <text>
        <r>
          <rPr>
            <b/>
            <sz val="8"/>
            <color indexed="81"/>
            <rFont val="Tahoma"/>
            <family val="2"/>
          </rPr>
          <t>williams_a:</t>
        </r>
        <r>
          <rPr>
            <sz val="8"/>
            <color indexed="81"/>
            <rFont val="Tahoma"/>
            <family val="2"/>
          </rPr>
          <t xml:space="preserve">
Line 14 from previous year - make sure to adjust figure for any current year audit - pull in prior year audit figures.  Example: in the TRAN11 Spreadsheet, Cherry Creek went from 6,652,855.73 to 6,495,320.55 and their advance went from 1,312,571.15 to 1,299,064.11  Note: in TRAN 11, Cherry Creek was the only district that had a previous year audit adjustment.
</t>
        </r>
      </text>
    </comment>
    <comment ref="D40" authorId="0" shapeId="0" xr:uid="{A76CF053-1CD2-455B-8EC1-E8039CD1B559}">
      <text>
        <r>
          <rPr>
            <b/>
            <sz val="8"/>
            <color indexed="81"/>
            <rFont val="Tahoma"/>
            <family val="2"/>
          </rPr>
          <t>williams_a:</t>
        </r>
        <r>
          <rPr>
            <sz val="8"/>
            <color indexed="81"/>
            <rFont val="Tahoma"/>
            <family val="2"/>
          </rPr>
          <t xml:space="preserve">
barring any restrictions, this is the total entitlement amount</t>
        </r>
      </text>
    </comment>
    <comment ref="E40" authorId="0" shapeId="0" xr:uid="{C40C21BD-CDC9-43B3-8FFF-744081614A86}">
      <text>
        <r>
          <rPr>
            <b/>
            <sz val="8"/>
            <color indexed="81"/>
            <rFont val="Tahoma"/>
            <family val="2"/>
          </rPr>
          <t>williams_a:</t>
        </r>
        <r>
          <rPr>
            <sz val="8"/>
            <color indexed="81"/>
            <rFont val="Tahoma"/>
            <family val="2"/>
          </rPr>
          <t xml:space="preserve">
barring any restrictions, this is the total entitlement amount</t>
        </r>
      </text>
    </comment>
    <comment ref="B43" authorId="0" shapeId="0" xr:uid="{50231399-C066-49DE-979F-ECD5744E5B50}">
      <text>
        <r>
          <rPr>
            <b/>
            <sz val="8"/>
            <color indexed="81"/>
            <rFont val="Tahoma"/>
            <family val="2"/>
          </rPr>
          <t>williams_a:</t>
        </r>
        <r>
          <rPr>
            <sz val="8"/>
            <color indexed="81"/>
            <rFont val="Tahoma"/>
            <family val="2"/>
          </rPr>
          <t xml:space="preserve">
line 22 from previous year - make sure to adjust figure for any current year audit - pull in prior year audit figures.  Example: in the TRAN11 Spreadsheet, Cherry Creek went from 6,652,855.73 to 6,495,320.55 and their advance went from 1,312,571.15 to 1,299,064.11
</t>
        </r>
      </text>
    </comment>
  </commentList>
</comments>
</file>

<file path=xl/sharedStrings.xml><?xml version="1.0" encoding="utf-8"?>
<sst xmlns="http://schemas.openxmlformats.org/spreadsheetml/2006/main" count="1565" uniqueCount="844">
  <si>
    <t>PERCENTAGE</t>
  </si>
  <si>
    <t>DIFFERENCE</t>
  </si>
  <si>
    <t>BETWEEN</t>
  </si>
  <si>
    <t>BETWEEN 200</t>
  </si>
  <si>
    <t>SCHOOL</t>
  </si>
  <si>
    <t>DISTRICT</t>
  </si>
  <si>
    <t>SCHOOL AND</t>
  </si>
  <si>
    <t xml:space="preserve">DIFFERENCE </t>
  </si>
  <si>
    <t>AND INDIVIDUAL</t>
  </si>
  <si>
    <t>FUNDING</t>
  </si>
  <si>
    <t>DISTRICT PER</t>
  </si>
  <si>
    <t>TIMES SCHOOL</t>
  </si>
  <si>
    <t>RESULTING</t>
  </si>
  <si>
    <t>Prorated</t>
  </si>
  <si>
    <t>COUNTY</t>
  </si>
  <si>
    <t>SCHOOL NAME</t>
  </si>
  <si>
    <t>ENROLL</t>
  </si>
  <si>
    <t>PER PUPIL</t>
  </si>
  <si>
    <t>PUPIL FUNDING</t>
  </si>
  <si>
    <t>ENROLLMENT</t>
  </si>
  <si>
    <t>AT 35%</t>
  </si>
  <si>
    <t>Funding</t>
  </si>
  <si>
    <t>Gunnison</t>
  </si>
  <si>
    <t>Gunnison Watershed</t>
  </si>
  <si>
    <t>Marble Charter School</t>
  </si>
  <si>
    <t>Huerfano</t>
  </si>
  <si>
    <t>Huerfano Re-1</t>
  </si>
  <si>
    <t>Gardner School</t>
  </si>
  <si>
    <t>La Plata</t>
  </si>
  <si>
    <t>Durango</t>
  </si>
  <si>
    <t>Fort Lewis Mesa Elementary</t>
  </si>
  <si>
    <t>Larimer</t>
  </si>
  <si>
    <t>Poudre</t>
  </si>
  <si>
    <t>Logan</t>
  </si>
  <si>
    <t>Valley Re-1</t>
  </si>
  <si>
    <t>Caliche Elementary</t>
  </si>
  <si>
    <t>Caliche Jr. - Sr. High School</t>
  </si>
  <si>
    <t>Mesa</t>
  </si>
  <si>
    <t>Mesa Valley 51</t>
  </si>
  <si>
    <t>Gateway School</t>
  </si>
  <si>
    <t>Montrose</t>
  </si>
  <si>
    <t>West End</t>
  </si>
  <si>
    <t>Paradox Valley Charter School</t>
  </si>
  <si>
    <t>Park</t>
  </si>
  <si>
    <t>Park County Re-2</t>
  </si>
  <si>
    <t>Guffey Community Charter School</t>
  </si>
  <si>
    <t>Lake George Charter School</t>
  </si>
  <si>
    <t>Pueblo</t>
  </si>
  <si>
    <t>Pueblo 70</t>
  </si>
  <si>
    <t>Beulah School</t>
  </si>
  <si>
    <t>State Total</t>
  </si>
  <si>
    <t>Difference</t>
  </si>
  <si>
    <t>Proration Factor</t>
  </si>
  <si>
    <t>Allocation</t>
  </si>
  <si>
    <t>General Fund</t>
  </si>
  <si>
    <t>Cash Funds Exempt</t>
  </si>
  <si>
    <t>Total</t>
  </si>
  <si>
    <t>Less Child Find</t>
  </si>
  <si>
    <t>Less Ed Orphans</t>
  </si>
  <si>
    <t>Less High Cost</t>
  </si>
  <si>
    <t>Less Admin Law Judges</t>
  </si>
  <si>
    <t>Total to Admin Units</t>
  </si>
  <si>
    <t>percentage is per pupil divided by $6000</t>
  </si>
  <si>
    <t>ECEA</t>
  </si>
  <si>
    <t>Per Pupil</t>
  </si>
  <si>
    <t>AU</t>
  </si>
  <si>
    <t>Administrative</t>
  </si>
  <si>
    <t>Funded</t>
  </si>
  <si>
    <t>No.</t>
  </si>
  <si>
    <t>Units</t>
  </si>
  <si>
    <t>Fully Fund Tier B</t>
  </si>
  <si>
    <t>Fully Fund Tier A &amp; B</t>
  </si>
  <si>
    <t>Adams 1, Mapleton</t>
  </si>
  <si>
    <t>Adams 12, Northglenn-Thornton</t>
  </si>
  <si>
    <t>Adams 14, Commerce City</t>
  </si>
  <si>
    <t>Adams 27J, Brighton</t>
  </si>
  <si>
    <t>Adams 50, Westminster</t>
  </si>
  <si>
    <t>Arapahoe 1, Englewood</t>
  </si>
  <si>
    <t>Arapahoe 2, Sheridan</t>
  </si>
  <si>
    <t>Arapahoe 5, Cherry Creek</t>
  </si>
  <si>
    <t>Arapahoe 6, Littleton</t>
  </si>
  <si>
    <t>Adams-Arapahoe 28J, Aurora</t>
  </si>
  <si>
    <t>Boulder RE1J, St. Vrain Valley</t>
  </si>
  <si>
    <t>Boulder RE2, Boulder Valley</t>
  </si>
  <si>
    <t>Delta 50(J), Delta</t>
  </si>
  <si>
    <t>Denver 1, Denver</t>
  </si>
  <si>
    <t>Douglas Re 1, Castle Rock</t>
  </si>
  <si>
    <t>El Paso 2, Harrison</t>
  </si>
  <si>
    <t>El Paso 3, Widefield</t>
  </si>
  <si>
    <t>El Paso 8, Fountain</t>
  </si>
  <si>
    <t>El Paso 11, Colorado Springs</t>
  </si>
  <si>
    <t>El Paso 12, Cheyenne Mountain</t>
  </si>
  <si>
    <t>El Paso 20, Academy</t>
  </si>
  <si>
    <t>El Paso 38, Lewis-Palmer</t>
  </si>
  <si>
    <t>El Paso 49, Falcon</t>
  </si>
  <si>
    <t>Fort Lupton/Keenesburg</t>
  </si>
  <si>
    <t>Fremont Re-1, Canon City</t>
  </si>
  <si>
    <t>Jefferson R-1, Lakewood</t>
  </si>
  <si>
    <t>Larimer R-1, Poudre</t>
  </si>
  <si>
    <t>Larimer R-2J, Thompson</t>
  </si>
  <si>
    <t>Larimer R-3, Park</t>
  </si>
  <si>
    <t>Logan Re-1, Valley</t>
  </si>
  <si>
    <t>Mesa 51</t>
  </si>
  <si>
    <t>Moffat Re 1, Craig</t>
  </si>
  <si>
    <t>Montrose Re-1J, Montrose</t>
  </si>
  <si>
    <t>Morgan Re-3, Fort Morgan</t>
  </si>
  <si>
    <t>Pueblo 60, Urban</t>
  </si>
  <si>
    <t>Pueblo 70, Rural</t>
  </si>
  <si>
    <t>Weld Re-4, Windsor</t>
  </si>
  <si>
    <t>Johnstown/Milliken</t>
  </si>
  <si>
    <t>Weld 6, Greeley</t>
  </si>
  <si>
    <t>Centennial BOCES</t>
  </si>
  <si>
    <t>East Central BOCES</t>
  </si>
  <si>
    <t>Northeast Colorado BOCES</t>
  </si>
  <si>
    <t>Santa Fe Trail BOCES</t>
  </si>
  <si>
    <t>Southeastern BOCES</t>
  </si>
  <si>
    <t>Ute Pass BOCES</t>
  </si>
  <si>
    <t>80010</t>
  </si>
  <si>
    <t>Charter School Institute</t>
  </si>
  <si>
    <t xml:space="preserve"> </t>
  </si>
  <si>
    <t>TOTAL</t>
  </si>
  <si>
    <t>ADAMS</t>
  </si>
  <si>
    <t>ALAMOSA</t>
  </si>
  <si>
    <t>ARAPAHOE</t>
  </si>
  <si>
    <t>ARCHULETA</t>
  </si>
  <si>
    <t>BACA</t>
  </si>
  <si>
    <t>BENT</t>
  </si>
  <si>
    <t>BOULDER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</si>
  <si>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</si>
  <si>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</si>
  <si>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</si>
  <si>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</si>
  <si>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</si>
  <si>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</si>
  <si>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</si>
  <si>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</si>
  <si>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</si>
  <si>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</si>
  <si>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</si>
  <si>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</si>
  <si>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ELBERT</t>
  </si>
  <si>
    <t>EL PASO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</si>
  <si>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</si>
  <si>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</si>
  <si>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</si>
  <si>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</si>
  <si>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</si>
  <si>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</si>
  <si>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</si>
  <si>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</si>
  <si>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</si>
  <si>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</si>
  <si>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</si>
  <si>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LAKE</t>
  </si>
  <si>
    <t>LA PLATA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</si>
  <si>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</si>
  <si>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</si>
  <si>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</si>
  <si>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</si>
  <si>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</si>
  <si>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</si>
  <si>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</si>
  <si>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</si>
  <si>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</si>
  <si>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</si>
  <si>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</si>
  <si>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</si>
  <si>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</si>
  <si>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</si>
  <si>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</si>
  <si>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</si>
  <si>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</si>
  <si>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</si>
  <si>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</si>
  <si>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</si>
  <si>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</si>
  <si>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</si>
  <si>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</si>
  <si>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</si>
  <si>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</si>
  <si>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</si>
  <si>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</si>
  <si>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</si>
  <si>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</si>
  <si>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TOTALS</t>
  </si>
  <si>
    <t>REIMBURSEMENT INFORMATION</t>
  </si>
  <si>
    <t>Total current operating expenditures for pupil transportation</t>
  </si>
  <si>
    <t>Mileage traveled for regular pupil transportation on the mileage count date</t>
  </si>
  <si>
    <t>Number of days for which board was paid for pupils in lieu of transportation</t>
  </si>
  <si>
    <t>ADDITIONAL INFORMATION</t>
  </si>
  <si>
    <t>Number of pupils who were scheduled to be transported to and from public school at public expense on the mileage count date</t>
  </si>
  <si>
    <t>PUPIL TRANSPORTATION FUND</t>
  </si>
  <si>
    <t>CDE-40 ENTITLEMENT AND PAYMENT WORKSHEET</t>
  </si>
  <si>
    <t>Total current operating expenditures for pupil transportation (line 1 CDE-40)</t>
  </si>
  <si>
    <t>Capital outlay exclusion for pupil transportation for independent contractors as calculated by CDE (manual entry)</t>
  </si>
  <si>
    <t>Net current operating expenditures (line 1 less line 2)</t>
  </si>
  <si>
    <t>Regular education pupil transportation mileage (line 5 times line 6)</t>
  </si>
  <si>
    <t>Total reimbursable mileage (line 4 plus line 7)</t>
  </si>
  <si>
    <t>Mileage entitlement (line 8 times .3787)</t>
  </si>
  <si>
    <t>Excess costs (line 3 less line 9)</t>
  </si>
  <si>
    <t>Excess cost entitlement (line 10 times .3387)</t>
  </si>
  <si>
    <t>Mileage entitlement plus excess cost entitlement (line 9 plus line 11)</t>
  </si>
  <si>
    <t>Maximum reimbursement entitlement (line 3 times .90)</t>
  </si>
  <si>
    <t>Financial aid for providing board (number of days for which board was paid for pupils in lieu of transportation times $1)</t>
  </si>
  <si>
    <t>Final reimbursement entitlement prorated (line 20 times line 20.5)</t>
  </si>
  <si>
    <t>Migrant Education ( (line 24/line 8) times line 4)</t>
  </si>
  <si>
    <t>Net Payment (line 24 - line 25)</t>
  </si>
  <si>
    <t>STATISTICAL DATA</t>
  </si>
  <si>
    <t>OPERATING EXPENSE PER ROUTE MILE</t>
  </si>
  <si>
    <t>STATE AVERAGE</t>
  </si>
  <si>
    <t>OPERATING EXPENSE PER ACTUAL MILE</t>
  </si>
  <si>
    <t>PERCENTAGE OF CURRENT OPERATING EXPENSE PAID</t>
  </si>
  <si>
    <t>CURRENT OPERATING EXPENDITURES PER PUPIL</t>
  </si>
  <si>
    <t>ROUTE MILEAGE</t>
  </si>
  <si>
    <t>ACTUAL MILEAGE</t>
  </si>
  <si>
    <t>CATEGORY</t>
  </si>
  <si>
    <t>DISTRICT NAME</t>
  </si>
  <si>
    <t>FINAL</t>
  </si>
  <si>
    <t>-Web Grant Fiscal Allocations</t>
  </si>
  <si>
    <t>Formula</t>
  </si>
  <si>
    <t>ELPA FUNDING LEVELS FOR FY 2012-13</t>
  </si>
  <si>
    <t>add High Costs</t>
  </si>
  <si>
    <t>add Orphans</t>
  </si>
  <si>
    <t>Maximum Funding</t>
  </si>
  <si>
    <t>Categorical Program</t>
  </si>
  <si>
    <t>State Funds</t>
  </si>
  <si>
    <t xml:space="preserve"> %</t>
  </si>
  <si>
    <t>Estimated Increase Required to Fund Statutory Maximum</t>
  </si>
  <si>
    <t>Exceptional Children's Education Act (ECEA)</t>
  </si>
  <si>
    <t>English Language Proficiency Act (ELPA)</t>
  </si>
  <si>
    <t>Transportation</t>
  </si>
  <si>
    <t>Small Attendance Center Aide</t>
  </si>
  <si>
    <t>ELPA 
Distribution</t>
  </si>
  <si>
    <t>3120</t>
  </si>
  <si>
    <t>DISTRICT CODE</t>
  </si>
  <si>
    <t>COLORADO CAREER &amp; TECHNICAL ACT DISTRIBUTION</t>
  </si>
  <si>
    <t>0010</t>
  </si>
  <si>
    <t>MAPLETON 1</t>
  </si>
  <si>
    <t>0020</t>
  </si>
  <si>
    <t>ADAMS 12 FIVE STAR</t>
  </si>
  <si>
    <t>0030</t>
  </si>
  <si>
    <t>ADAMS CITY 14</t>
  </si>
  <si>
    <t>0040</t>
  </si>
  <si>
    <t>BRIGHTON 27J</t>
  </si>
  <si>
    <t>0050</t>
  </si>
  <si>
    <t>BENNETT 29J</t>
  </si>
  <si>
    <t>0060</t>
  </si>
  <si>
    <t>STRASBURG 31J</t>
  </si>
  <si>
    <t>0070</t>
  </si>
  <si>
    <t>WESTMINSTER 50</t>
  </si>
  <si>
    <t>0100</t>
  </si>
  <si>
    <t>ALAMOSA RE-11J</t>
  </si>
  <si>
    <t>0110</t>
  </si>
  <si>
    <t>SANGRE DE CRISTO RE-22J</t>
  </si>
  <si>
    <t>0120</t>
  </si>
  <si>
    <t>ENGLEWOOD 1</t>
  </si>
  <si>
    <t>0123</t>
  </si>
  <si>
    <t>SHERIDAN 2</t>
  </si>
  <si>
    <t>0130</t>
  </si>
  <si>
    <t>CHERRY CREEK 5</t>
  </si>
  <si>
    <t>0140</t>
  </si>
  <si>
    <t>LITTLETON 6</t>
  </si>
  <si>
    <t>0170</t>
  </si>
  <si>
    <t>DEER TRAIL 26J</t>
  </si>
  <si>
    <t>0180</t>
  </si>
  <si>
    <t>ADAMS-ARAPAHOE 28J</t>
  </si>
  <si>
    <t>0190</t>
  </si>
  <si>
    <t>BYERS 32J</t>
  </si>
  <si>
    <t>0220</t>
  </si>
  <si>
    <t>ARCHULETA COUNTY 50JT</t>
  </si>
  <si>
    <t>0230</t>
  </si>
  <si>
    <t>WALSH RE-1</t>
  </si>
  <si>
    <t>0240</t>
  </si>
  <si>
    <t>PRITCHETT RE-3</t>
  </si>
  <si>
    <t>0250</t>
  </si>
  <si>
    <t>SPRINGFIELD RE-4</t>
  </si>
  <si>
    <t>0260</t>
  </si>
  <si>
    <t>VILAS RE-5</t>
  </si>
  <si>
    <t>0270</t>
  </si>
  <si>
    <t>CAMPO RE-6</t>
  </si>
  <si>
    <t>0290</t>
  </si>
  <si>
    <t>LAS ANIMAS RE-1</t>
  </si>
  <si>
    <t>0310</t>
  </si>
  <si>
    <t>MCCLAVE RE-2</t>
  </si>
  <si>
    <t>0470</t>
  </si>
  <si>
    <t>ST VRAIN VALLEY RE-1J</t>
  </si>
  <si>
    <t>0480</t>
  </si>
  <si>
    <t>BOULDER VALLEY RE-2J</t>
  </si>
  <si>
    <t>0490</t>
  </si>
  <si>
    <t>BUENA VISTA R-31</t>
  </si>
  <si>
    <t>0500</t>
  </si>
  <si>
    <t>SALIDA R-32(J)</t>
  </si>
  <si>
    <t>0510</t>
  </si>
  <si>
    <t>KIT CARSON R-1</t>
  </si>
  <si>
    <t>0520</t>
  </si>
  <si>
    <t>CHEYENNE RE-5</t>
  </si>
  <si>
    <t>0540</t>
  </si>
  <si>
    <t>CLEAR CREEK RE-1</t>
  </si>
  <si>
    <t>0550</t>
  </si>
  <si>
    <t>NORTH CONEJOS RE-1J</t>
  </si>
  <si>
    <t>0560</t>
  </si>
  <si>
    <t>SANFORD 6J</t>
  </si>
  <si>
    <t>0580</t>
  </si>
  <si>
    <t>SOUTH CONEJOS RE-10</t>
  </si>
  <si>
    <t>0640</t>
  </si>
  <si>
    <t>CENTENNIAL R-1</t>
  </si>
  <si>
    <t>0740</t>
  </si>
  <si>
    <t>SIERRA GRANDE R-30</t>
  </si>
  <si>
    <t>0770</t>
  </si>
  <si>
    <t>CROWLEY COUNTY RE-1-J</t>
  </si>
  <si>
    <t>0860</t>
  </si>
  <si>
    <t>CUSTER COUNTY C1</t>
  </si>
  <si>
    <t>0870</t>
  </si>
  <si>
    <t>DELTA COUNTY 50(J)</t>
  </si>
  <si>
    <t>0880</t>
  </si>
  <si>
    <t>DENVER COUNTY 1</t>
  </si>
  <si>
    <t>0890</t>
  </si>
  <si>
    <t>DOLORES RE NO.2</t>
  </si>
  <si>
    <t>0900</t>
  </si>
  <si>
    <t>DOUGLAS COUNTY RE-1</t>
  </si>
  <si>
    <t>0910</t>
  </si>
  <si>
    <t>EAGLE COUNTY RE 50</t>
  </si>
  <si>
    <t>0920</t>
  </si>
  <si>
    <t>ELIZABETH C-1</t>
  </si>
  <si>
    <t>0930</t>
  </si>
  <si>
    <t>KIOWA C-2</t>
  </si>
  <si>
    <t>0940</t>
  </si>
  <si>
    <t>BIG SANDY 100J</t>
  </si>
  <si>
    <t>0950</t>
  </si>
  <si>
    <t>ELBERT 200</t>
  </si>
  <si>
    <t>0960</t>
  </si>
  <si>
    <t>AGATE 300</t>
  </si>
  <si>
    <t>0970</t>
  </si>
  <si>
    <t>CALHAN RJ1</t>
  </si>
  <si>
    <t>0980</t>
  </si>
  <si>
    <t>HARRISON 2</t>
  </si>
  <si>
    <t>0990</t>
  </si>
  <si>
    <t>WIDEFIELD 3</t>
  </si>
  <si>
    <t>1000</t>
  </si>
  <si>
    <t>FOUNTAIN 8</t>
  </si>
  <si>
    <t>1010</t>
  </si>
  <si>
    <t>COLORADO SPRINGS 11</t>
  </si>
  <si>
    <t>1020</t>
  </si>
  <si>
    <t>CHEYENNE MOUNTAIN 12</t>
  </si>
  <si>
    <t>1030</t>
  </si>
  <si>
    <t>MANITOU SPRINGS 14</t>
  </si>
  <si>
    <t>1040</t>
  </si>
  <si>
    <t>ACADEMY 20</t>
  </si>
  <si>
    <t>1050</t>
  </si>
  <si>
    <t>ELLICOTT 22</t>
  </si>
  <si>
    <t>1060</t>
  </si>
  <si>
    <t>PEYTON 23JT</t>
  </si>
  <si>
    <t>1070</t>
  </si>
  <si>
    <t>HANOVER 28</t>
  </si>
  <si>
    <t>1080</t>
  </si>
  <si>
    <t>LEWIS-PALMER 38</t>
  </si>
  <si>
    <t>1110</t>
  </si>
  <si>
    <t>FALCON 49</t>
  </si>
  <si>
    <t>1120</t>
  </si>
  <si>
    <t>EDISON 54JT</t>
  </si>
  <si>
    <t>1130</t>
  </si>
  <si>
    <t>MIAMI-YODER 60</t>
  </si>
  <si>
    <t>1140</t>
  </si>
  <si>
    <t>CANON CITY RE-1</t>
  </si>
  <si>
    <t>1150</t>
  </si>
  <si>
    <t>FLORENCE RE-2</t>
  </si>
  <si>
    <t>1160</t>
  </si>
  <si>
    <t>COTOPAXI RE-3</t>
  </si>
  <si>
    <t>1180</t>
  </si>
  <si>
    <t>ROARING FORK RE-1</t>
  </si>
  <si>
    <t>1195</t>
  </si>
  <si>
    <t>GARFIELD RE-2</t>
  </si>
  <si>
    <t>1220</t>
  </si>
  <si>
    <t>GARFIELD 16</t>
  </si>
  <si>
    <t>1330</t>
  </si>
  <si>
    <t>GILPIN COUNTY RE-1</t>
  </si>
  <si>
    <t>1340</t>
  </si>
  <si>
    <t>WEST GRAND 1-JT</t>
  </si>
  <si>
    <t>1350</t>
  </si>
  <si>
    <t>EAST GRAND 2</t>
  </si>
  <si>
    <t>1360</t>
  </si>
  <si>
    <t>GUNNISON WATERSHED RE-1J</t>
  </si>
  <si>
    <t>1380</t>
  </si>
  <si>
    <t>HINSDALE COUNTY RE-1</t>
  </si>
  <si>
    <t>1390</t>
  </si>
  <si>
    <t>HUERFANO RE-1</t>
  </si>
  <si>
    <t>1400</t>
  </si>
  <si>
    <t>LA VETA RE-2</t>
  </si>
  <si>
    <t>1410</t>
  </si>
  <si>
    <t>NORTH PARK R-1</t>
  </si>
  <si>
    <t>1420</t>
  </si>
  <si>
    <t>JEFFERSON R-1</t>
  </si>
  <si>
    <t>1430</t>
  </si>
  <si>
    <t>EADS RE-1</t>
  </si>
  <si>
    <t>1440</t>
  </si>
  <si>
    <t>PLAINVIEW RE-2</t>
  </si>
  <si>
    <t>1450</t>
  </si>
  <si>
    <t>ARRIBA-FLAGLER C-20</t>
  </si>
  <si>
    <t>1460</t>
  </si>
  <si>
    <t>HI PLAINS R-23</t>
  </si>
  <si>
    <t>1480</t>
  </si>
  <si>
    <t>STRATTON R-4</t>
  </si>
  <si>
    <t>1490</t>
  </si>
  <si>
    <t>BETHUNE R-5</t>
  </si>
  <si>
    <t>1500</t>
  </si>
  <si>
    <t>BURLINGTON RE-6J</t>
  </si>
  <si>
    <t>1510</t>
  </si>
  <si>
    <t>LEADVILLE R-1</t>
  </si>
  <si>
    <t>1520</t>
  </si>
  <si>
    <t>DURANGO 9-R</t>
  </si>
  <si>
    <t>1530</t>
  </si>
  <si>
    <t>BAYFIELD 10JT-R</t>
  </si>
  <si>
    <t>1540</t>
  </si>
  <si>
    <t>IGNACIO 11 JT</t>
  </si>
  <si>
    <t>1550</t>
  </si>
  <si>
    <t>POUDRE R-1</t>
  </si>
  <si>
    <t>1560</t>
  </si>
  <si>
    <t>THOMPSON R-2J</t>
  </si>
  <si>
    <t>1570</t>
  </si>
  <si>
    <t>ESTES PARK R-3</t>
  </si>
  <si>
    <t>1580</t>
  </si>
  <si>
    <t>TRINIDAD 1</t>
  </si>
  <si>
    <t>1590</t>
  </si>
  <si>
    <t>PRIMERO REORGANIZED 2</t>
  </si>
  <si>
    <t>1600</t>
  </si>
  <si>
    <t>HOEHNE REORGANIZED 3</t>
  </si>
  <si>
    <t>1620</t>
  </si>
  <si>
    <t>AGUILAR REORGANIZED 6</t>
  </si>
  <si>
    <t>1750</t>
  </si>
  <si>
    <t>BRANSON REORGANIZED 82</t>
  </si>
  <si>
    <t>1760</t>
  </si>
  <si>
    <t>KIM REORGANIZED 88</t>
  </si>
  <si>
    <t>1780</t>
  </si>
  <si>
    <t>GENOA-HUGO C-113</t>
  </si>
  <si>
    <t>1790</t>
  </si>
  <si>
    <t>LIMON RE-4J</t>
  </si>
  <si>
    <t>1810</t>
  </si>
  <si>
    <t>KARVAL RE-23</t>
  </si>
  <si>
    <t>1828</t>
  </si>
  <si>
    <t>VALLEY RE-1</t>
  </si>
  <si>
    <t>1850</t>
  </si>
  <si>
    <t>FRENCHMAN RE-3</t>
  </si>
  <si>
    <t>1860</t>
  </si>
  <si>
    <t>BUFFALO RE-4</t>
  </si>
  <si>
    <t>1870</t>
  </si>
  <si>
    <t>PLATEAU RE-5</t>
  </si>
  <si>
    <t>1980</t>
  </si>
  <si>
    <t>DEBEQUE 49JT</t>
  </si>
  <si>
    <t>1990</t>
  </si>
  <si>
    <t>PLATEAU VALLEY 50</t>
  </si>
  <si>
    <t>2000</t>
  </si>
  <si>
    <t>MESA COUNTY VALLEY 51</t>
  </si>
  <si>
    <t>2010</t>
  </si>
  <si>
    <t>CREEDE CONSOLIDATED 1</t>
  </si>
  <si>
    <t>2020</t>
  </si>
  <si>
    <t>MOFFAT COUNTY RE NO. 1</t>
  </si>
  <si>
    <t>2035</t>
  </si>
  <si>
    <t>MONTEZUMA-CORTEZ RE-1</t>
  </si>
  <si>
    <t>2055</t>
  </si>
  <si>
    <t>DOLORES RE-4A</t>
  </si>
  <si>
    <t>2070</t>
  </si>
  <si>
    <t>MANCOS RE-6</t>
  </si>
  <si>
    <t>2180</t>
  </si>
  <si>
    <t>MONTROSE RE-1J</t>
  </si>
  <si>
    <t>2190</t>
  </si>
  <si>
    <t>WEST END RE-2</t>
  </si>
  <si>
    <t>2395</t>
  </si>
  <si>
    <t>BRUSH RE-2(J)</t>
  </si>
  <si>
    <t>2405</t>
  </si>
  <si>
    <t>FT. MORGAN RE-3</t>
  </si>
  <si>
    <t>2505</t>
  </si>
  <si>
    <t>WELDON VALLEY RE-20(J)</t>
  </si>
  <si>
    <t>2515</t>
  </si>
  <si>
    <t>WIGGINS RE-50(J)</t>
  </si>
  <si>
    <t>2520</t>
  </si>
  <si>
    <t>EAST OTERO R-1</t>
  </si>
  <si>
    <t>2530</t>
  </si>
  <si>
    <t>ROCKY FORD R-2</t>
  </si>
  <si>
    <t>2535</t>
  </si>
  <si>
    <t>MANZANOLA 3J</t>
  </si>
  <si>
    <t>2540</t>
  </si>
  <si>
    <t>FOWLER R-4J</t>
  </si>
  <si>
    <t>2560</t>
  </si>
  <si>
    <t>CHERAW 31</t>
  </si>
  <si>
    <t>2570</t>
  </si>
  <si>
    <t>SWINK 33</t>
  </si>
  <si>
    <t>2580</t>
  </si>
  <si>
    <t>OURAY R-1</t>
  </si>
  <si>
    <t>2590</t>
  </si>
  <si>
    <t>RIDGWAY R-2</t>
  </si>
  <si>
    <t>2600</t>
  </si>
  <si>
    <t>PLATTE CANYON R-1</t>
  </si>
  <si>
    <t>2610</t>
  </si>
  <si>
    <t>PARK RE-2</t>
  </si>
  <si>
    <t>2620</t>
  </si>
  <si>
    <t>HOLYOKE RE-1J</t>
  </si>
  <si>
    <t>2630</t>
  </si>
  <si>
    <t>HAXTUN RE-2J</t>
  </si>
  <si>
    <t>2640</t>
  </si>
  <si>
    <t>ASPEN 1</t>
  </si>
  <si>
    <t>2650</t>
  </si>
  <si>
    <t>GRANADA RE-1</t>
  </si>
  <si>
    <t>2660</t>
  </si>
  <si>
    <t>LAMAR RE-2</t>
  </si>
  <si>
    <t>2670</t>
  </si>
  <si>
    <t>HOLLY RE-3</t>
  </si>
  <si>
    <t>2680</t>
  </si>
  <si>
    <t>WILEY RE-13JT</t>
  </si>
  <si>
    <t>2690</t>
  </si>
  <si>
    <t>PUEBLO CITY 60</t>
  </si>
  <si>
    <t>2700</t>
  </si>
  <si>
    <t>PUEBLO RURAL 70</t>
  </si>
  <si>
    <t>2710</t>
  </si>
  <si>
    <t>MEEKER RE-1</t>
  </si>
  <si>
    <t>2720</t>
  </si>
  <si>
    <t>RANGELY RE-4</t>
  </si>
  <si>
    <t>2730</t>
  </si>
  <si>
    <t>DEL NORTE C-7</t>
  </si>
  <si>
    <t>2740</t>
  </si>
  <si>
    <t>MONTE VISTA C-8</t>
  </si>
  <si>
    <t>2750</t>
  </si>
  <si>
    <t>SARGENT RE-33J</t>
  </si>
  <si>
    <t>2760</t>
  </si>
  <si>
    <t>HAYDEN RE-1</t>
  </si>
  <si>
    <t>2770</t>
  </si>
  <si>
    <t>STEAMBOAT SPRINGS RE-2</t>
  </si>
  <si>
    <t>2780</t>
  </si>
  <si>
    <t>SOUTH ROUTT RE-3</t>
  </si>
  <si>
    <t>2790</t>
  </si>
  <si>
    <t>MOUNTAIN VALLEY RE-1</t>
  </si>
  <si>
    <t>2800</t>
  </si>
  <si>
    <t>MOFFAT 2</t>
  </si>
  <si>
    <t>2810</t>
  </si>
  <si>
    <t>CENTER 26JT</t>
  </si>
  <si>
    <t>2820</t>
  </si>
  <si>
    <t>SILVERTON 1</t>
  </si>
  <si>
    <t>2830</t>
  </si>
  <si>
    <t>TELLURIDE R-1</t>
  </si>
  <si>
    <t>2840</t>
  </si>
  <si>
    <t>NORWOOD R-2J</t>
  </si>
  <si>
    <t>2862</t>
  </si>
  <si>
    <t>JULESBURG RE-1</t>
  </si>
  <si>
    <t>2865</t>
  </si>
  <si>
    <t>PLATTE VALLEY RE-3</t>
  </si>
  <si>
    <t>3000</t>
  </si>
  <si>
    <t>SUMMIT RE-1</t>
  </si>
  <si>
    <t>3010</t>
  </si>
  <si>
    <t>CRIPPLE CREEK RE-1</t>
  </si>
  <si>
    <t>3020</t>
  </si>
  <si>
    <t>WOODLAND PARK RE-2</t>
  </si>
  <si>
    <t>3030</t>
  </si>
  <si>
    <t>AKRON R-1</t>
  </si>
  <si>
    <t>3040</t>
  </si>
  <si>
    <t>ARICKAREE R-2</t>
  </si>
  <si>
    <t>3050</t>
  </si>
  <si>
    <t>OTIS R-3</t>
  </si>
  <si>
    <t>3060</t>
  </si>
  <si>
    <t>LONE STAR 101</t>
  </si>
  <si>
    <t>3070</t>
  </si>
  <si>
    <t>WOODLIN R-104</t>
  </si>
  <si>
    <t>3080</t>
  </si>
  <si>
    <t>WELD RE-1 (GILCREST, LASALLE, PLATTEVILLE)</t>
  </si>
  <si>
    <t>3085</t>
  </si>
  <si>
    <t>EATON RE-2</t>
  </si>
  <si>
    <t>3090</t>
  </si>
  <si>
    <t>WELD RE-3 (KEENESBURG)</t>
  </si>
  <si>
    <t>3100</t>
  </si>
  <si>
    <t>WINDSOR RE-4</t>
  </si>
  <si>
    <t>3110</t>
  </si>
  <si>
    <t>WELD RE-5J (JOHNSTOWN,MILLIKEN)</t>
  </si>
  <si>
    <t>GREELEY RE-6</t>
  </si>
  <si>
    <t>3130</t>
  </si>
  <si>
    <t>PLATTE VALLEY RE-7</t>
  </si>
  <si>
    <t>3140</t>
  </si>
  <si>
    <t>FT. LUPTON RE-8</t>
  </si>
  <si>
    <t>3145</t>
  </si>
  <si>
    <t>AULT-HIGHLAND RE-9</t>
  </si>
  <si>
    <t>3146</t>
  </si>
  <si>
    <t>BRIGGSDALE RE-10</t>
  </si>
  <si>
    <t>3147</t>
  </si>
  <si>
    <t>PRAIRIE RE-11</t>
  </si>
  <si>
    <t>3148</t>
  </si>
  <si>
    <t>PAWNEE RE-12</t>
  </si>
  <si>
    <t>3200</t>
  </si>
  <si>
    <t>YUMA 1</t>
  </si>
  <si>
    <t>3210</t>
  </si>
  <si>
    <t>WRAY RD-2</t>
  </si>
  <si>
    <t>3220</t>
  </si>
  <si>
    <t>IDALIA RJ-3</t>
  </si>
  <si>
    <t>3230</t>
  </si>
  <si>
    <t>LIBERTY J-4</t>
  </si>
  <si>
    <t>8001</t>
  </si>
  <si>
    <t>CHARTER INSTITUTE</t>
  </si>
  <si>
    <t>9025</t>
  </si>
  <si>
    <t>EAST CENTRAL BOCES</t>
  </si>
  <si>
    <t>9030</t>
  </si>
  <si>
    <t>MOUNTAIN BOCES</t>
  </si>
  <si>
    <t>9035</t>
  </si>
  <si>
    <t>CENTENNIAL BOCES</t>
  </si>
  <si>
    <t>9040</t>
  </si>
  <si>
    <t>NORTHEAST BOCES</t>
  </si>
  <si>
    <t>9045</t>
  </si>
  <si>
    <t>PIKES PEAK BOCES</t>
  </si>
  <si>
    <t>9050</t>
  </si>
  <si>
    <t>SAN JUAN BOCES</t>
  </si>
  <si>
    <t>9055</t>
  </si>
  <si>
    <t>SAN LUIS VALLEY BOCES</t>
  </si>
  <si>
    <t>9060</t>
  </si>
  <si>
    <t>SOUTH CENTRAL BOCES</t>
  </si>
  <si>
    <t>9075</t>
  </si>
  <si>
    <t>SOUTHEASTERN BOCES</t>
  </si>
  <si>
    <t>9080</t>
  </si>
  <si>
    <t>SOUTHWEST BOCES</t>
  </si>
  <si>
    <t>9095</t>
  </si>
  <si>
    <t>NORTHWEST COLORADO BOCES</t>
  </si>
  <si>
    <t>9125</t>
  </si>
  <si>
    <t>RIO BLANCO BOCES</t>
  </si>
  <si>
    <t>9130</t>
  </si>
  <si>
    <t>EXPEDITIONARY BOCES</t>
  </si>
  <si>
    <t>9135</t>
  </si>
  <si>
    <t>GRAND VALLEY BOCES</t>
  </si>
  <si>
    <t>9140</t>
  </si>
  <si>
    <t>MT. EVANS BOCES</t>
  </si>
  <si>
    <t>9145</t>
  </si>
  <si>
    <t>UNCOMPAHGRE BOCES</t>
  </si>
  <si>
    <t>9150</t>
  </si>
  <si>
    <t>SANTA FE TRAIL BOCES</t>
  </si>
  <si>
    <t>9160</t>
  </si>
  <si>
    <t>FRONT RANGE BOCES</t>
  </si>
  <si>
    <t>9165</t>
  </si>
  <si>
    <t>UTE PASS BOCES</t>
  </si>
  <si>
    <t>Maximum 
State Funds</t>
  </si>
  <si>
    <t>SUMMARY OF MAXIMUM FUNDING AMOUNTS FOR CATEGORICAL PROGRAMS</t>
  </si>
  <si>
    <t>Mileage traveled for regular pupil transportation on the mileage count date (line 2 CDE-40)</t>
  </si>
  <si>
    <t>Eagle County RE 50</t>
  </si>
  <si>
    <t>Mileage traveled for transporting migrant education pupils (line 2 CDE-40): no longer</t>
  </si>
  <si>
    <t xml:space="preserve"> - K12 Appropriation History</t>
  </si>
  <si>
    <t>-Web Grant Fiscal Allocations (Payments)</t>
  </si>
  <si>
    <t>19205</t>
  </si>
  <si>
    <t>Elbert, Elizabeth C-1</t>
  </si>
  <si>
    <t>Percent of Maximum Allocation</t>
  </si>
  <si>
    <t>Total Students</t>
  </si>
  <si>
    <t>Maximum Allocation Less Distribution</t>
  </si>
  <si>
    <t>ITEM</t>
  </si>
  <si>
    <t>excel version from Tim</t>
  </si>
  <si>
    <t>16/17</t>
  </si>
  <si>
    <t>Moffat</t>
  </si>
  <si>
    <t xml:space="preserve">Maybell Charter School </t>
  </si>
  <si>
    <t>9170</t>
  </si>
  <si>
    <t>COLORADO DIGITAL BOCES</t>
  </si>
  <si>
    <t xml:space="preserve">see All17Final - GT 7.6  Cell: FZ 283.  </t>
  </si>
  <si>
    <t xml:space="preserve"> - LB page 35</t>
  </si>
  <si>
    <t>Pitkin 1, Aspen</t>
  </si>
  <si>
    <t>Summit Re 1, Frisco</t>
  </si>
  <si>
    <t>9175</t>
  </si>
  <si>
    <t>COLORADO RIVER BOCES</t>
  </si>
  <si>
    <t>ADAMS 12 FIVE STAR SCHOOLS</t>
  </si>
  <si>
    <t>ADAMS COUNTY 14</t>
  </si>
  <si>
    <t>ARCHULETA COUNTY 50 JT</t>
  </si>
  <si>
    <t>MC CLAVE RE-2</t>
  </si>
  <si>
    <t>ST VRAIN VALLEY RE 1J</t>
  </si>
  <si>
    <t>BOULDER VALLEY RE 2</t>
  </si>
  <si>
    <t>SALIDA R-32</t>
  </si>
  <si>
    <t>CHEYENNE COUNTY RE-5</t>
  </si>
  <si>
    <t>CUSTER COUNTY SCHOOL DISTRICT C-1</t>
  </si>
  <si>
    <t>DOLORES COUNTY RE NO.2</t>
  </si>
  <si>
    <t>DOUGLAS COUNTY RE 1</t>
  </si>
  <si>
    <t>CALHAN RJ-1</t>
  </si>
  <si>
    <t>PEYTON 23 JT</t>
  </si>
  <si>
    <t>EDISON 54 JT</t>
  </si>
  <si>
    <t>MIAMI/YODER 60 JT</t>
  </si>
  <si>
    <t>FREMONT RE-2</t>
  </si>
  <si>
    <t>WEST GRAND 1-JT.</t>
  </si>
  <si>
    <t>GUNNISON WATERSHED RE1J</t>
  </si>
  <si>
    <t>HINSDALE COUNTY RE 1</t>
  </si>
  <si>
    <t xml:space="preserve">NORTH PARK R-1 </t>
  </si>
  <si>
    <t>JEFFERSON COUNTY R-1</t>
  </si>
  <si>
    <t>HI-PLAINS R-23</t>
  </si>
  <si>
    <t>LAKE COUNTY R-1</t>
  </si>
  <si>
    <t>BAYFIELD 10 JT-R</t>
  </si>
  <si>
    <t>THOMPSON R2-J</t>
  </si>
  <si>
    <t>GENOA-HUGO C113</t>
  </si>
  <si>
    <t>BUFFALO RE-4J</t>
  </si>
  <si>
    <t>DE BEQUE 49JT</t>
  </si>
  <si>
    <t>CREEDE SCHOOL DISTRICT</t>
  </si>
  <si>
    <t>MOFFAT COUNTY RE:NO 1</t>
  </si>
  <si>
    <t>MONTROSE COUNTY RE-1J</t>
  </si>
  <si>
    <t>FORT MORGAN RE-3</t>
  </si>
  <si>
    <t>PLATTE CANYON 1</t>
  </si>
  <si>
    <t>PARK COUNTY RE-2</t>
  </si>
  <si>
    <t>WILEY RE-13 JT</t>
  </si>
  <si>
    <t>PUEBLO COUNTY 70</t>
  </si>
  <si>
    <t>MEEKER RE1</t>
  </si>
  <si>
    <t>SOUTH ROUTT RE 3</t>
  </si>
  <si>
    <t>MOUNTAIN VALLEY RE 1</t>
  </si>
  <si>
    <t>CENTER 26 JT</t>
  </si>
  <si>
    <t>CRIPPLE CREEK-VICTOR RE-1</t>
  </si>
  <si>
    <t>WELD COUNTY RE-1</t>
  </si>
  <si>
    <t>KEENESBURG RE-3(J)</t>
  </si>
  <si>
    <t>JOHNSTOWN-MILLIKEN RE-5J</t>
  </si>
  <si>
    <t>GREELEY 6</t>
  </si>
  <si>
    <t>WELD COUNTY S/D RE-8</t>
  </si>
  <si>
    <t>CHARTER SCHOOL INSTITUTE</t>
  </si>
  <si>
    <t>Spec. Ed</t>
  </si>
  <si>
    <t>Tier B</t>
  </si>
  <si>
    <t>Special Ed</t>
  </si>
  <si>
    <t>Student</t>
  </si>
  <si>
    <t>Additional Tier B</t>
  </si>
  <si>
    <t>Pupil</t>
  </si>
  <si>
    <t>Funding ($6,000</t>
  </si>
  <si>
    <t>Count</t>
  </si>
  <si>
    <t>Max Per Student)</t>
  </si>
  <si>
    <t>Mileage traveled for transporting migrant education pupils no Longer reported on CDE-40</t>
  </si>
  <si>
    <t>01020</t>
  </si>
  <si>
    <t>01030</t>
  </si>
  <si>
    <t>01040</t>
  </si>
  <si>
    <t>01070</t>
  </si>
  <si>
    <t>03010</t>
  </si>
  <si>
    <t>03020</t>
  </si>
  <si>
    <t>03030</t>
  </si>
  <si>
    <t>03040</t>
  </si>
  <si>
    <t>03060</t>
  </si>
  <si>
    <t>07010</t>
  </si>
  <si>
    <t>07020</t>
  </si>
  <si>
    <t>15010</t>
  </si>
  <si>
    <t>16010</t>
  </si>
  <si>
    <t>18010</t>
  </si>
  <si>
    <t>19010</t>
  </si>
  <si>
    <t>21020</t>
  </si>
  <si>
    <t>21030</t>
  </si>
  <si>
    <t>21040</t>
  </si>
  <si>
    <t>21050</t>
  </si>
  <si>
    <t>21060</t>
  </si>
  <si>
    <t>21080</t>
  </si>
  <si>
    <t>21085</t>
  </si>
  <si>
    <t>21090</t>
  </si>
  <si>
    <t>21490</t>
  </si>
  <si>
    <t>22010</t>
  </si>
  <si>
    <t>26011</t>
  </si>
  <si>
    <t>30011</t>
  </si>
  <si>
    <t>34010</t>
  </si>
  <si>
    <t>La Plata 9-R, Durango</t>
  </si>
  <si>
    <t>35010</t>
  </si>
  <si>
    <t>35020</t>
  </si>
  <si>
    <t>35030</t>
  </si>
  <si>
    <t>38010</t>
  </si>
  <si>
    <t>39031</t>
  </si>
  <si>
    <t>41010</t>
  </si>
  <si>
    <t>43010</t>
  </si>
  <si>
    <t>44020</t>
  </si>
  <si>
    <t>49010</t>
  </si>
  <si>
    <t>51010</t>
  </si>
  <si>
    <t>51020</t>
  </si>
  <si>
    <t>59010</t>
  </si>
  <si>
    <t>62040</t>
  </si>
  <si>
    <t>62050</t>
  </si>
  <si>
    <t>62060</t>
  </si>
  <si>
    <t>64043</t>
  </si>
  <si>
    <t>64053</t>
  </si>
  <si>
    <t>Mt. Evans BOCES</t>
  </si>
  <si>
    <t>64093</t>
  </si>
  <si>
    <t>Mountain BOCES</t>
  </si>
  <si>
    <t>64103</t>
  </si>
  <si>
    <t>64123</t>
  </si>
  <si>
    <t>Northwest Colorado BOCES</t>
  </si>
  <si>
    <t>64133</t>
  </si>
  <si>
    <t>Pikes Peak BOCES</t>
  </si>
  <si>
    <t>64143</t>
  </si>
  <si>
    <t>San Juan BOCES</t>
  </si>
  <si>
    <t>64153</t>
  </si>
  <si>
    <t>San Luis Valley BOCES</t>
  </si>
  <si>
    <t>64160</t>
  </si>
  <si>
    <t>64163</t>
  </si>
  <si>
    <t>South Central BOCES</t>
  </si>
  <si>
    <t>64193</t>
  </si>
  <si>
    <t>64200</t>
  </si>
  <si>
    <t>Uncompahgre BOCES</t>
  </si>
  <si>
    <t>64203</t>
  </si>
  <si>
    <t>64205</t>
  </si>
  <si>
    <t>64213</t>
  </si>
  <si>
    <t>Rio Blanco BOCES</t>
  </si>
  <si>
    <t>64233</t>
  </si>
  <si>
    <t>Colorado River BOCES</t>
  </si>
  <si>
    <t>0852</t>
  </si>
  <si>
    <t>Colorado Career &amp; Technical Act</t>
  </si>
  <si>
    <t>Per Tier B</t>
  </si>
  <si>
    <t>Education ReEnvisioned</t>
  </si>
  <si>
    <t>5577</t>
  </si>
  <si>
    <t>3306</t>
  </si>
  <si>
    <t>1224</t>
  </si>
  <si>
    <t>3350</t>
  </si>
  <si>
    <t>5656</t>
  </si>
  <si>
    <t>6718</t>
  </si>
  <si>
    <t>3681</t>
  </si>
  <si>
    <t>4908</t>
  </si>
  <si>
    <t>Roaring Fork RE-1</t>
  </si>
  <si>
    <t>54010</t>
  </si>
  <si>
    <t xml:space="preserve">Additional </t>
  </si>
  <si>
    <t>Discretionary Tier B</t>
  </si>
  <si>
    <t>FY20-21</t>
  </si>
  <si>
    <t>0473</t>
  </si>
  <si>
    <t>PSD Mountain Schools / Red Feather Elementary</t>
  </si>
  <si>
    <t>C.R.S. 22-24-104</t>
  </si>
  <si>
    <t>C.R.S. 22-54-122</t>
  </si>
  <si>
    <t>Allocation Correction</t>
  </si>
  <si>
    <t>CO SCHOOL FOR DEAF &amp; BLIND</t>
  </si>
  <si>
    <t>Fully funded amount from CCCS</t>
  </si>
  <si>
    <t>FY21-22</t>
  </si>
  <si>
    <t/>
  </si>
  <si>
    <t>01010</t>
  </si>
  <si>
    <t>CRS 22-20-114</t>
  </si>
  <si>
    <t>Total Special Education ECEA Allocation for 2022-23</t>
  </si>
  <si>
    <t>9000</t>
  </si>
  <si>
    <t>ELIGIBLE ELPA STUDENTS 
FY2021-22 (NEP) (LEP)
75 %</t>
  </si>
  <si>
    <t>ELIGIBLE ELPA STUDENTS 
FY2021-22
M1/M2
25 %</t>
  </si>
  <si>
    <t>Average 
PPR-21-22
(Preceeding Year)</t>
  </si>
  <si>
    <t>Maximum Allocation for 2022-23</t>
  </si>
  <si>
    <t>Department of Education - FY2022-23</t>
  </si>
  <si>
    <t>FY22-23</t>
  </si>
  <si>
    <t>Higher of $400 or 20% of Average PPR - 2021-22 for (NEP &amp; LEP)</t>
  </si>
  <si>
    <t>Higher of $200 or 10% of Average PPR - 2021-22 for (M1 &amp; M2)</t>
  </si>
  <si>
    <t>Days of school held when pupils were transported in the 2019-20 school term</t>
  </si>
  <si>
    <t>Total actual miles traveled for activity trips, field trips, athletic trips, etc. (July 1, 2019 through June 30, 2020)</t>
  </si>
  <si>
    <t>Total actual miles traveled for any purpose by pupil transportation vehicles (July 1, 2019 through June 30, 2020) excluding transportation support vehicles</t>
  </si>
  <si>
    <t>Days of school held when pupils were transported in the 2019-20 school term (line 3 CDE-40)</t>
  </si>
  <si>
    <t>Calculated reimbursement entitlement for 2019-20 entitlement period (lesser of line 12 or 13)</t>
  </si>
  <si>
    <t>Advance reimbursement entitlement for 2019-20 entitlement period (manual entry): item 22 from previous year</t>
  </si>
  <si>
    <t>Advance reimbursement entitlement for 2020-21 entitlement period (line 18 times 0.2)</t>
  </si>
  <si>
    <r>
      <t xml:space="preserve">Additional reimbursement for court desegregation order (if Denver S.D. enter $1,500,000 else enter 0) - </t>
    </r>
    <r>
      <rPr>
        <b/>
        <sz val="10"/>
        <rFont val="Arial"/>
        <family val="2"/>
      </rPr>
      <t>no longer: every school 0</t>
    </r>
  </si>
  <si>
    <t>CDE-40 FY 2021-22 REPORTED INFORMATION</t>
  </si>
  <si>
    <t>FOR ENTITLEMENT PERIOD JULY 1, 2020 - JUNE 30, 2021</t>
  </si>
  <si>
    <t>Calculated reimbursement entitlement for 2019-20 entitlement period (manual entry): item 14 from previous year</t>
  </si>
  <si>
    <t>Reimbursement entitlement for 2020-21 entitlement period not including financial aid for providing board (greater of line 14 or line 15)</t>
  </si>
  <si>
    <t>Reimbursement entitlement for 2020-21(line 16 plus line 17)</t>
  </si>
  <si>
    <t>Final reimbursement entitlement for 2020-21 entitlement period (line 18 less line 19)</t>
  </si>
  <si>
    <t>Total payment for 2020-21 entitlement period (line 21 plus line 22 plus line 23)</t>
  </si>
  <si>
    <t>First Payment</t>
  </si>
  <si>
    <t>Secondd Payment</t>
  </si>
  <si>
    <t>FY 2022-23</t>
  </si>
  <si>
    <t>OCT 2021</t>
  </si>
  <si>
    <t>FY 2022-23 Appropriation</t>
  </si>
  <si>
    <t>64045</t>
  </si>
  <si>
    <t>$4,318</t>
  </si>
  <si>
    <t>From FY23 Categorical Distirbution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</si>
</sst>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&quot;$&quot;#,##0\ ;\(&quot;$&quot;#,##0\)"/>
    <numFmt numFmtId="167" formatCode="m/d"/>
    <numFmt numFmtId="168" formatCode="#,##0.0000"/>
    <numFmt numFmtId="169" formatCode="&quot;$&quot;#,##0"/>
    <numFmt numFmtId="170" formatCode="_(* #,##0_);_(* \(#,##0\);_(* &quot;-&quot;??_);_(@_)"/>
    <numFmt numFmtId="171" formatCode="_(&quot;$&quot;* #,##0_);_(&quot;$&quot;* \(#,##0\);_(&quot;$&quot;* &quot;-&quot;??_);_(@_)"/>
    <numFmt numFmtId="172" formatCode="0.0%"/>
    <numFmt numFmtId="173" formatCode="0.00000000%"/>
    <numFmt numFmtId="174" formatCode="#,##0.0000_);[Red]\(#,##0.0000\)"/>
    <numFmt numFmtId="175" formatCode="_(* #,##0.0000_);_(* \(#,##0.0000\);_(* &quot;-&quot;??_);_(@_)"/>
    <numFmt numFmtId="176" formatCode="0.0000%"/>
    <numFmt numFmtId="177" formatCode="&quot;$&quot;\ #,##0.00"/>
    <numFmt numFmtId="178" formatCode="#,##0.000000"/>
    <numFmt numFmtId="179" formatCode="#,##0.0000000"/>
    <numFmt numFmtId="180" formatCode="#,##0.0000000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2"/>
      <name val="Helv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0" tint="-0.34998626667073579"/>
      <name val="Calibri"/>
      <family val="2"/>
      <scheme val="minor"/>
    </font>
    <font>
      <sz val="10"/>
      <name val="Calibri"/>
      <family val="2"/>
    </font>
    <font>
      <u/>
      <sz val="10"/>
      <color theme="10"/>
      <name val="Arial"/>
      <family val="2"/>
    </font>
    <font>
      <i/>
      <sz val="12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F6F6F6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3">
    <xf numFmtId="0" fontId="0" fillId="0" borderId="0"/>
    <xf numFmtId="3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0" fontId="11" fillId="0" borderId="0">
      <alignment vertical="top"/>
    </xf>
    <xf numFmtId="0" fontId="12" fillId="0" borderId="0"/>
    <xf numFmtId="0" fontId="11" fillId="0" borderId="0"/>
    <xf numFmtId="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5" fontId="18" fillId="0" borderId="0"/>
    <xf numFmtId="5" fontId="18" fillId="0" borderId="0"/>
    <xf numFmtId="0" fontId="17" fillId="4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1" fillId="0" borderId="0" applyFont="0" applyFill="0" applyBorder="0" applyAlignment="0" applyProtection="0"/>
    <xf numFmtId="0" fontId="13" fillId="4" borderId="0"/>
    <xf numFmtId="9" fontId="24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24" fillId="0" borderId="0"/>
    <xf numFmtId="44" fontId="9" fillId="0" borderId="0" applyFont="0" applyFill="0" applyBorder="0" applyAlignment="0" applyProtection="0"/>
    <xf numFmtId="42" fontId="11" fillId="0" borderId="0" applyFont="0" applyFill="0" applyBorder="0" applyAlignment="0" applyProtection="0"/>
    <xf numFmtId="0" fontId="24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13" fillId="4" borderId="0"/>
    <xf numFmtId="43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1" fillId="0" borderId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1" fillId="0" borderId="0"/>
    <xf numFmtId="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3" fillId="4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13" fillId="4" borderId="0"/>
    <xf numFmtId="0" fontId="33" fillId="0" borderId="0" applyNumberFormat="0" applyFill="0" applyBorder="0" applyAlignment="0" applyProtection="0"/>
  </cellStyleXfs>
  <cellXfs count="283">
    <xf numFmtId="0" fontId="0" fillId="0" borderId="0" xfId="0"/>
    <xf numFmtId="0" fontId="8" fillId="0" borderId="0" xfId="35"/>
    <xf numFmtId="43" fontId="8" fillId="0" borderId="0" xfId="35" applyNumberFormat="1"/>
    <xf numFmtId="40" fontId="8" fillId="0" borderId="0" xfId="35" applyNumberFormat="1"/>
    <xf numFmtId="175" fontId="8" fillId="0" borderId="0" xfId="35" applyNumberFormat="1"/>
    <xf numFmtId="0" fontId="22" fillId="0" borderId="0" xfId="36" applyFont="1"/>
    <xf numFmtId="3" fontId="22" fillId="0" borderId="0" xfId="36" applyNumberFormat="1" applyFont="1"/>
    <xf numFmtId="0" fontId="11" fillId="0" borderId="0" xfId="0" applyFont="1"/>
    <xf numFmtId="4" fontId="11" fillId="0" borderId="0" xfId="0" applyNumberFormat="1" applyFont="1"/>
    <xf numFmtId="4" fontId="0" fillId="0" borderId="0" xfId="0" applyNumberFormat="1"/>
    <xf numFmtId="8" fontId="0" fillId="0" borderId="0" xfId="0" applyNumberFormat="1"/>
    <xf numFmtId="3" fontId="22" fillId="0" borderId="0" xfId="36" applyNumberFormat="1" applyFont="1" applyAlignment="1">
      <alignment horizontal="right"/>
    </xf>
    <xf numFmtId="0" fontId="22" fillId="0" borderId="0" xfId="36" applyFont="1" applyAlignment="1">
      <alignment horizontal="left" vertical="top" wrapText="1"/>
    </xf>
    <xf numFmtId="3" fontId="22" fillId="0" borderId="0" xfId="36" applyNumberFormat="1" applyFont="1" applyAlignment="1">
      <alignment horizontal="left" vertical="top" wrapText="1"/>
    </xf>
    <xf numFmtId="4" fontId="10" fillId="0" borderId="16" xfId="0" applyNumberFormat="1" applyFont="1" applyBorder="1" applyAlignment="1">
      <alignment horizontal="center"/>
    </xf>
    <xf numFmtId="4" fontId="24" fillId="0" borderId="0" xfId="0" applyNumberFormat="1" applyFont="1" applyAlignment="1">
      <alignment horizontal="left"/>
    </xf>
    <xf numFmtId="4" fontId="24" fillId="0" borderId="7" xfId="0" applyNumberFormat="1" applyFont="1" applyBorder="1" applyProtection="1">
      <protection locked="0"/>
    </xf>
    <xf numFmtId="4" fontId="24" fillId="0" borderId="7" xfId="0" quotePrefix="1" applyNumberFormat="1" applyFont="1" applyBorder="1" applyProtection="1">
      <protection locked="0"/>
    </xf>
    <xf numFmtId="4" fontId="24" fillId="0" borderId="7" xfId="0" quotePrefix="1" applyNumberFormat="1" applyFont="1" applyBorder="1" applyAlignment="1" applyProtection="1">
      <alignment horizontal="left"/>
      <protection locked="0"/>
    </xf>
    <xf numFmtId="4" fontId="24" fillId="0" borderId="17" xfId="0" applyNumberFormat="1" applyFont="1" applyBorder="1"/>
    <xf numFmtId="4" fontId="24" fillId="0" borderId="18" xfId="0" applyNumberFormat="1" applyFont="1" applyBorder="1"/>
    <xf numFmtId="43" fontId="10" fillId="0" borderId="5" xfId="0" applyNumberFormat="1" applyFont="1" applyBorder="1" applyAlignment="1">
      <alignment horizontal="center"/>
    </xf>
    <xf numFmtId="43" fontId="10" fillId="0" borderId="6" xfId="0" quotePrefix="1" applyNumberFormat="1" applyFont="1" applyBorder="1" applyAlignment="1">
      <alignment horizontal="center"/>
    </xf>
    <xf numFmtId="43" fontId="10" fillId="0" borderId="9" xfId="0" applyNumberFormat="1" applyFont="1" applyBorder="1" applyAlignment="1">
      <alignment horizontal="center" wrapText="1"/>
    </xf>
    <xf numFmtId="4" fontId="11" fillId="0" borderId="0" xfId="0" applyNumberFormat="1" applyFont="1" applyAlignment="1">
      <alignment horizontal="left"/>
    </xf>
    <xf numFmtId="4" fontId="24" fillId="0" borderId="0" xfId="0" applyNumberFormat="1" applyFont="1"/>
    <xf numFmtId="170" fontId="11" fillId="0" borderId="6" xfId="0" applyNumberFormat="1" applyFont="1" applyBorder="1" applyAlignment="1" applyProtection="1">
      <alignment horizontal="left" indent="1"/>
      <protection hidden="1"/>
    </xf>
    <xf numFmtId="170" fontId="0" fillId="0" borderId="6" xfId="0" applyNumberFormat="1" applyBorder="1" applyAlignment="1">
      <alignment horizontal="left" indent="1"/>
    </xf>
    <xf numFmtId="170" fontId="11" fillId="0" borderId="6" xfId="0" applyNumberFormat="1" applyFont="1" applyBorder="1" applyAlignment="1">
      <alignment horizontal="left" indent="1"/>
    </xf>
    <xf numFmtId="170" fontId="0" fillId="0" borderId="13" xfId="0" applyNumberFormat="1" applyBorder="1" applyAlignment="1">
      <alignment horizontal="left" indent="1"/>
    </xf>
    <xf numFmtId="0" fontId="26" fillId="0" borderId="0" xfId="0" applyFont="1"/>
    <xf numFmtId="0" fontId="27" fillId="0" borderId="14" xfId="0" applyFont="1" applyBorder="1" applyAlignment="1">
      <alignment horizontal="center" vertical="center" wrapText="1"/>
    </xf>
    <xf numFmtId="0" fontId="27" fillId="0" borderId="14" xfId="0" quotePrefix="1" applyFont="1" applyBorder="1" applyAlignment="1">
      <alignment horizontal="center" vertical="center" wrapText="1"/>
    </xf>
    <xf numFmtId="0" fontId="26" fillId="0" borderId="14" xfId="0" applyFont="1" applyBorder="1"/>
    <xf numFmtId="170" fontId="26" fillId="0" borderId="14" xfId="39" applyNumberFormat="1" applyFont="1" applyBorder="1"/>
    <xf numFmtId="170" fontId="27" fillId="0" borderId="14" xfId="0" applyNumberFormat="1" applyFont="1" applyBorder="1"/>
    <xf numFmtId="4" fontId="0" fillId="0" borderId="0" xfId="0" applyNumberFormat="1" applyAlignment="1">
      <alignment horizontal="left"/>
    </xf>
    <xf numFmtId="4" fontId="10" fillId="0" borderId="0" xfId="0" applyNumberFormat="1" applyFont="1" applyAlignment="1">
      <alignment horizontal="left"/>
    </xf>
    <xf numFmtId="4" fontId="10" fillId="0" borderId="18" xfId="0" applyNumberFormat="1" applyFont="1" applyBorder="1" applyAlignment="1">
      <alignment horizontal="left" wrapText="1"/>
    </xf>
    <xf numFmtId="4" fontId="10" fillId="0" borderId="17" xfId="0" applyNumberFormat="1" applyFont="1" applyBorder="1" applyAlignment="1" applyProtection="1">
      <alignment horizontal="left" wrapText="1"/>
      <protection locked="0"/>
    </xf>
    <xf numFmtId="4" fontId="0" fillId="0" borderId="7" xfId="0" applyNumberFormat="1" applyBorder="1" applyProtection="1">
      <protection locked="0"/>
    </xf>
    <xf numFmtId="4" fontId="0" fillId="0" borderId="7" xfId="0" quotePrefix="1" applyNumberFormat="1" applyBorder="1" applyProtection="1">
      <protection locked="0"/>
    </xf>
    <xf numFmtId="4" fontId="14" fillId="0" borderId="7" xfId="0" quotePrefix="1" applyNumberFormat="1" applyFont="1" applyBorder="1"/>
    <xf numFmtId="4" fontId="0" fillId="0" borderId="7" xfId="0" quotePrefix="1" applyNumberFormat="1" applyBorder="1" applyAlignment="1" applyProtection="1">
      <alignment horizontal="left"/>
      <protection locked="0"/>
    </xf>
    <xf numFmtId="0" fontId="0" fillId="0" borderId="7" xfId="0" applyBorder="1"/>
    <xf numFmtId="0" fontId="0" fillId="0" borderId="17" xfId="0" applyBorder="1"/>
    <xf numFmtId="0" fontId="0" fillId="0" borderId="18" xfId="0" applyBorder="1"/>
    <xf numFmtId="4" fontId="11" fillId="0" borderId="18" xfId="0" applyNumberFormat="1" applyFont="1" applyBorder="1"/>
    <xf numFmtId="164" fontId="10" fillId="0" borderId="18" xfId="0" applyNumberFormat="1" applyFont="1" applyBorder="1" applyAlignment="1">
      <alignment horizontal="right"/>
    </xf>
    <xf numFmtId="0" fontId="27" fillId="0" borderId="0" xfId="0" applyFont="1"/>
    <xf numFmtId="0" fontId="0" fillId="0" borderId="0" xfId="0" applyAlignment="1">
      <alignment horizontal="center"/>
    </xf>
    <xf numFmtId="0" fontId="15" fillId="0" borderId="0" xfId="0" applyFont="1" applyAlignment="1">
      <alignment horizontal="centerContinuous"/>
    </xf>
    <xf numFmtId="0" fontId="15" fillId="0" borderId="0" xfId="0" applyFont="1" applyAlignment="1" applyProtection="1">
      <alignment horizontal="centerContinuous"/>
      <protection locked="0"/>
    </xf>
    <xf numFmtId="0" fontId="10" fillId="0" borderId="0" xfId="0" applyFont="1" applyAlignment="1">
      <alignment horizontal="centerContinuous"/>
    </xf>
    <xf numFmtId="0" fontId="15" fillId="2" borderId="0" xfId="0" applyFont="1" applyFill="1" applyAlignment="1" applyProtection="1">
      <alignment horizontal="centerContinuous"/>
      <protection locked="0" hidden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0" fillId="7" borderId="0" xfId="0" applyFill="1" applyAlignment="1">
      <alignment horizontal="center"/>
    </xf>
    <xf numFmtId="0" fontId="11" fillId="7" borderId="0" xfId="0" applyFont="1" applyFill="1" applyAlignment="1">
      <alignment wrapText="1"/>
    </xf>
    <xf numFmtId="0" fontId="0" fillId="8" borderId="0" xfId="0" applyFill="1" applyAlignment="1">
      <alignment horizontal="center"/>
    </xf>
    <xf numFmtId="0" fontId="0" fillId="8" borderId="0" xfId="0" applyFill="1" applyAlignment="1">
      <alignment wrapText="1"/>
    </xf>
    <xf numFmtId="0" fontId="11" fillId="8" borderId="0" xfId="0" applyFont="1" applyFill="1" applyAlignment="1">
      <alignment wrapText="1"/>
    </xf>
    <xf numFmtId="0" fontId="0" fillId="9" borderId="0" xfId="0" applyFill="1" applyAlignment="1">
      <alignment horizontal="center"/>
    </xf>
    <xf numFmtId="0" fontId="11" fillId="9" borderId="0" xfId="0" applyFont="1" applyFill="1" applyAlignment="1">
      <alignment wrapText="1"/>
    </xf>
    <xf numFmtId="38" fontId="0" fillId="10" borderId="0" xfId="0" applyNumberFormat="1" applyFill="1" applyAlignment="1">
      <alignment horizontal="center"/>
    </xf>
    <xf numFmtId="40" fontId="11" fillId="10" borderId="0" xfId="0" applyNumberFormat="1" applyFont="1" applyFill="1" applyAlignment="1">
      <alignment wrapText="1"/>
    </xf>
    <xf numFmtId="1" fontId="0" fillId="10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11" fillId="2" borderId="0" xfId="0" applyFont="1" applyFill="1" applyAlignment="1">
      <alignment wrapText="1"/>
    </xf>
    <xf numFmtId="0" fontId="0" fillId="7" borderId="0" xfId="0" applyFill="1" applyAlignment="1">
      <alignment wrapText="1"/>
    </xf>
    <xf numFmtId="0" fontId="10" fillId="0" borderId="0" xfId="0" applyFont="1"/>
    <xf numFmtId="10" fontId="0" fillId="0" borderId="0" xfId="0" applyNumberFormat="1"/>
    <xf numFmtId="10" fontId="0" fillId="0" borderId="0" xfId="0" applyNumberFormat="1" applyAlignment="1">
      <alignment wrapText="1"/>
    </xf>
    <xf numFmtId="43" fontId="11" fillId="0" borderId="0" xfId="40" applyFill="1"/>
    <xf numFmtId="3" fontId="22" fillId="0" borderId="0" xfId="36" quotePrefix="1" applyNumberFormat="1" applyFont="1" applyAlignment="1">
      <alignment horizontal="left" vertical="top" wrapText="1"/>
    </xf>
    <xf numFmtId="4" fontId="22" fillId="0" borderId="0" xfId="36" applyNumberFormat="1" applyFont="1"/>
    <xf numFmtId="0" fontId="21" fillId="0" borderId="0" xfId="36" applyFont="1"/>
    <xf numFmtId="0" fontId="23" fillId="0" borderId="14" xfId="36" applyFont="1" applyBorder="1" applyAlignment="1">
      <alignment horizontal="center" wrapText="1"/>
    </xf>
    <xf numFmtId="3" fontId="23" fillId="0" borderId="14" xfId="36" applyNumberFormat="1" applyFont="1" applyBorder="1" applyAlignment="1">
      <alignment horizontal="center" wrapText="1"/>
    </xf>
    <xf numFmtId="0" fontId="22" fillId="0" borderId="0" xfId="36" applyFont="1" applyAlignment="1">
      <alignment horizontal="center" wrapText="1"/>
    </xf>
    <xf numFmtId="0" fontId="22" fillId="0" borderId="20" xfId="36" applyFont="1" applyBorder="1"/>
    <xf numFmtId="0" fontId="22" fillId="0" borderId="22" xfId="36" applyFont="1" applyBorder="1"/>
    <xf numFmtId="0" fontId="22" fillId="0" borderId="19" xfId="36" applyFont="1" applyBorder="1"/>
    <xf numFmtId="3" fontId="22" fillId="0" borderId="19" xfId="36" applyNumberFormat="1" applyFont="1" applyBorder="1"/>
    <xf numFmtId="4" fontId="22" fillId="0" borderId="19" xfId="36" applyNumberFormat="1" applyFont="1" applyBorder="1"/>
    <xf numFmtId="3" fontId="22" fillId="0" borderId="23" xfId="36" applyNumberFormat="1" applyFont="1" applyBorder="1"/>
    <xf numFmtId="0" fontId="22" fillId="0" borderId="0" xfId="36" applyFont="1" applyAlignment="1">
      <alignment horizontal="right"/>
    </xf>
    <xf numFmtId="172" fontId="22" fillId="0" borderId="0" xfId="10" applyNumberFormat="1" applyFont="1" applyFill="1" applyBorder="1" applyAlignment="1">
      <alignment horizontal="right"/>
    </xf>
    <xf numFmtId="0" fontId="3" fillId="0" borderId="0" xfId="7" applyFont="1"/>
    <xf numFmtId="43" fontId="3" fillId="0" borderId="0" xfId="39" applyFont="1"/>
    <xf numFmtId="0" fontId="3" fillId="6" borderId="0" xfId="7" applyFont="1" applyFill="1"/>
    <xf numFmtId="0" fontId="3" fillId="0" borderId="0" xfId="29" applyFont="1"/>
    <xf numFmtId="176" fontId="3" fillId="0" borderId="0" xfId="28" applyNumberFormat="1" applyFont="1"/>
    <xf numFmtId="0" fontId="3" fillId="0" borderId="5" xfId="7" applyFont="1" applyBorder="1"/>
    <xf numFmtId="0" fontId="3" fillId="0" borderId="6" xfId="7" applyFont="1" applyBorder="1"/>
    <xf numFmtId="3" fontId="3" fillId="0" borderId="0" xfId="7" applyNumberFormat="1" applyFont="1"/>
    <xf numFmtId="171" fontId="3" fillId="0" borderId="0" xfId="2" applyNumberFormat="1" applyFont="1"/>
    <xf numFmtId="171" fontId="3" fillId="0" borderId="0" xfId="7" applyNumberFormat="1" applyFont="1"/>
    <xf numFmtId="44" fontId="3" fillId="0" borderId="0" xfId="7" applyNumberFormat="1" applyFont="1"/>
    <xf numFmtId="0" fontId="29" fillId="0" borderId="0" xfId="6" quotePrefix="1" applyFont="1" applyAlignment="1">
      <alignment horizontal="right"/>
    </xf>
    <xf numFmtId="0" fontId="29" fillId="0" borderId="0" xfId="6" quotePrefix="1" applyFont="1" applyAlignment="1">
      <alignment horizontal="left"/>
    </xf>
    <xf numFmtId="16" fontId="28" fillId="0" borderId="0" xfId="6" quotePrefix="1" applyNumberFormat="1" applyFont="1" applyAlignment="1">
      <alignment horizontal="center"/>
    </xf>
    <xf numFmtId="0" fontId="28" fillId="6" borderId="0" xfId="6" applyFont="1" applyFill="1" applyAlignment="1"/>
    <xf numFmtId="0" fontId="28" fillId="6" borderId="0" xfId="6" quotePrefix="1" applyFont="1" applyFill="1" applyAlignment="1"/>
    <xf numFmtId="0" fontId="28" fillId="0" borderId="0" xfId="6" applyFont="1" applyAlignment="1"/>
    <xf numFmtId="0" fontId="28" fillId="0" borderId="0" xfId="6" applyFont="1" applyAlignment="1">
      <alignment wrapText="1"/>
    </xf>
    <xf numFmtId="3" fontId="28" fillId="5" borderId="0" xfId="6" applyNumberFormat="1" applyFont="1" applyFill="1" applyAlignment="1"/>
    <xf numFmtId="3" fontId="28" fillId="6" borderId="0" xfId="6" applyNumberFormat="1" applyFont="1" applyFill="1" applyAlignment="1">
      <alignment horizontal="left" indent="1"/>
    </xf>
    <xf numFmtId="3" fontId="28" fillId="0" borderId="0" xfId="6" applyNumberFormat="1" applyFont="1" applyAlignment="1"/>
    <xf numFmtId="0" fontId="28" fillId="0" borderId="0" xfId="8" applyFont="1"/>
    <xf numFmtId="0" fontId="28" fillId="0" borderId="0" xfId="6" applyFont="1" applyAlignment="1">
      <alignment horizontal="right"/>
    </xf>
    <xf numFmtId="10" fontId="30" fillId="0" borderId="0" xfId="28" applyNumberFormat="1" applyFont="1" applyAlignment="1">
      <alignment horizontal="centerContinuous"/>
    </xf>
    <xf numFmtId="3" fontId="28" fillId="0" borderId="0" xfId="1" applyFont="1" applyAlignment="1"/>
    <xf numFmtId="3" fontId="28" fillId="0" borderId="0" xfId="1" applyFont="1" applyAlignment="1">
      <alignment horizontal="right"/>
    </xf>
    <xf numFmtId="3" fontId="28" fillId="0" borderId="1" xfId="6" applyNumberFormat="1" applyFont="1" applyBorder="1" applyAlignment="1"/>
    <xf numFmtId="3" fontId="28" fillId="6" borderId="0" xfId="6" applyNumberFormat="1" applyFont="1" applyFill="1" applyAlignment="1">
      <alignment horizontal="left" wrapText="1" indent="1"/>
    </xf>
    <xf numFmtId="3" fontId="28" fillId="0" borderId="0" xfId="9" applyNumberFormat="1" applyFont="1" applyAlignment="1">
      <alignment horizontal="right"/>
    </xf>
    <xf numFmtId="3" fontId="28" fillId="0" borderId="0" xfId="1" quotePrefix="1" applyFont="1" applyAlignment="1">
      <alignment horizontal="right"/>
    </xf>
    <xf numFmtId="3" fontId="30" fillId="0" borderId="0" xfId="1" applyFont="1" applyAlignment="1">
      <alignment horizontal="center"/>
    </xf>
    <xf numFmtId="3" fontId="28" fillId="6" borderId="0" xfId="6" quotePrefix="1" applyNumberFormat="1" applyFont="1" applyFill="1" applyAlignment="1">
      <alignment horizontal="left" indent="1"/>
    </xf>
    <xf numFmtId="3" fontId="30" fillId="0" borderId="0" xfId="1" applyFont="1" applyAlignment="1">
      <alignment horizontal="right"/>
    </xf>
    <xf numFmtId="3" fontId="28" fillId="6" borderId="0" xfId="6" applyNumberFormat="1" applyFont="1" applyFill="1" applyAlignment="1"/>
    <xf numFmtId="3" fontId="28" fillId="6" borderId="0" xfId="1" applyFont="1" applyFill="1" applyAlignment="1">
      <alignment horizontal="right"/>
    </xf>
    <xf numFmtId="3" fontId="30" fillId="0" borderId="0" xfId="1" applyFont="1" applyBorder="1" applyAlignment="1"/>
    <xf numFmtId="0" fontId="30" fillId="0" borderId="5" xfId="6" quotePrefix="1" applyFont="1" applyBorder="1" applyAlignment="1">
      <alignment horizontal="center"/>
    </xf>
    <xf numFmtId="0" fontId="25" fillId="0" borderId="6" xfId="29" applyFont="1" applyBorder="1" applyAlignment="1">
      <alignment horizontal="center" vertical="center"/>
    </xf>
    <xf numFmtId="3" fontId="31" fillId="0" borderId="6" xfId="1" applyFont="1" applyBorder="1" applyAlignment="1">
      <alignment horizontal="center"/>
    </xf>
    <xf numFmtId="3" fontId="30" fillId="0" borderId="6" xfId="1" applyFont="1" applyBorder="1" applyAlignment="1">
      <alignment horizontal="center" vertical="center"/>
    </xf>
    <xf numFmtId="3" fontId="30" fillId="0" borderId="6" xfId="1" quotePrefix="1" applyFont="1" applyFill="1" applyBorder="1" applyAlignment="1">
      <alignment horizontal="center"/>
    </xf>
    <xf numFmtId="3" fontId="30" fillId="0" borderId="6" xfId="1" quotePrefix="1" applyFont="1" applyBorder="1" applyAlignment="1">
      <alignment horizontal="center"/>
    </xf>
    <xf numFmtId="3" fontId="30" fillId="0" borderId="6" xfId="1" applyFont="1" applyFill="1" applyBorder="1" applyAlignment="1">
      <alignment horizontal="center"/>
    </xf>
    <xf numFmtId="0" fontId="30" fillId="0" borderId="6" xfId="6" applyFont="1" applyBorder="1" applyAlignment="1">
      <alignment horizontal="center" vertical="center"/>
    </xf>
    <xf numFmtId="0" fontId="30" fillId="0" borderId="6" xfId="6" quotePrefix="1" applyFont="1" applyBorder="1" applyAlignment="1">
      <alignment horizontal="center"/>
    </xf>
    <xf numFmtId="168" fontId="30" fillId="0" borderId="6" xfId="10" applyNumberFormat="1" applyFont="1" applyFill="1" applyBorder="1" applyAlignment="1">
      <alignment horizontal="center"/>
    </xf>
    <xf numFmtId="169" fontId="30" fillId="0" borderId="6" xfId="11" applyNumberFormat="1" applyFont="1" applyFill="1" applyBorder="1" applyAlignment="1">
      <alignment horizontal="center" wrapText="1"/>
    </xf>
    <xf numFmtId="169" fontId="30" fillId="0" borderId="8" xfId="11" applyNumberFormat="1" applyFont="1" applyFill="1" applyBorder="1" applyAlignment="1">
      <alignment horizontal="center" wrapText="1"/>
    </xf>
    <xf numFmtId="3" fontId="30" fillId="0" borderId="8" xfId="1" applyFont="1" applyFill="1" applyBorder="1" applyAlignment="1">
      <alignment horizontal="center"/>
    </xf>
    <xf numFmtId="169" fontId="30" fillId="0" borderId="8" xfId="11" applyNumberFormat="1" applyFont="1" applyFill="1" applyBorder="1" applyAlignment="1">
      <alignment horizontal="center"/>
    </xf>
    <xf numFmtId="169" fontId="30" fillId="0" borderId="9" xfId="11" applyNumberFormat="1" applyFont="1" applyFill="1" applyBorder="1" applyAlignment="1">
      <alignment horizontal="center"/>
    </xf>
    <xf numFmtId="3" fontId="28" fillId="3" borderId="2" xfId="1" quotePrefix="1" applyFont="1" applyFill="1" applyBorder="1" applyAlignment="1">
      <alignment horizontal="left"/>
    </xf>
    <xf numFmtId="171" fontId="28" fillId="0" borderId="0" xfId="6" applyNumberFormat="1" applyFont="1" applyAlignment="1"/>
    <xf numFmtId="43" fontId="28" fillId="0" borderId="0" xfId="39" applyFont="1" applyFill="1" applyBorder="1" applyAlignment="1" applyProtection="1"/>
    <xf numFmtId="3" fontId="30" fillId="0" borderId="0" xfId="8" applyNumberFormat="1" applyFont="1"/>
    <xf numFmtId="0" fontId="30" fillId="0" borderId="0" xfId="6" applyFont="1" applyAlignment="1"/>
    <xf numFmtId="0" fontId="28" fillId="0" borderId="0" xfId="6" applyFont="1" applyAlignment="1">
      <alignment horizontal="left"/>
    </xf>
    <xf numFmtId="0" fontId="3" fillId="0" borderId="0" xfId="7" applyFont="1" applyAlignment="1">
      <alignment horizontal="left"/>
    </xf>
    <xf numFmtId="0" fontId="28" fillId="0" borderId="5" xfId="6" applyFont="1" applyBorder="1" applyAlignment="1">
      <alignment horizontal="left"/>
    </xf>
    <xf numFmtId="3" fontId="28" fillId="0" borderId="6" xfId="1" applyFont="1" applyBorder="1" applyAlignment="1">
      <alignment horizontal="left" wrapText="1"/>
    </xf>
    <xf numFmtId="0" fontId="28" fillId="0" borderId="6" xfId="6" applyFont="1" applyBorder="1" applyAlignment="1">
      <alignment horizontal="left"/>
    </xf>
    <xf numFmtId="3" fontId="30" fillId="0" borderId="6" xfId="1" applyFont="1" applyFill="1" applyBorder="1" applyAlignment="1">
      <alignment horizontal="left" wrapText="1"/>
    </xf>
    <xf numFmtId="0" fontId="30" fillId="0" borderId="7" xfId="6" applyFont="1" applyBorder="1" applyAlignment="1">
      <alignment horizontal="left"/>
    </xf>
    <xf numFmtId="1" fontId="28" fillId="0" borderId="11" xfId="1" applyNumberFormat="1" applyFont="1" applyBorder="1" applyAlignment="1">
      <alignment horizontal="left"/>
    </xf>
    <xf numFmtId="3" fontId="28" fillId="0" borderId="12" xfId="1" applyFont="1" applyBorder="1" applyAlignment="1">
      <alignment horizontal="left" wrapText="1"/>
    </xf>
    <xf numFmtId="1" fontId="28" fillId="0" borderId="11" xfId="1" quotePrefix="1" applyNumberFormat="1" applyFont="1" applyFill="1" applyBorder="1" applyAlignment="1">
      <alignment horizontal="left"/>
    </xf>
    <xf numFmtId="3" fontId="28" fillId="0" borderId="12" xfId="1" applyFont="1" applyFill="1" applyBorder="1" applyAlignment="1">
      <alignment horizontal="left" wrapText="1"/>
    </xf>
    <xf numFmtId="1" fontId="28" fillId="0" borderId="11" xfId="1" quotePrefix="1" applyNumberFormat="1" applyFont="1" applyBorder="1" applyAlignment="1">
      <alignment horizontal="left"/>
    </xf>
    <xf numFmtId="1" fontId="28" fillId="0" borderId="11" xfId="1" applyNumberFormat="1" applyFont="1" applyFill="1" applyBorder="1" applyAlignment="1">
      <alignment horizontal="left"/>
    </xf>
    <xf numFmtId="1" fontId="28" fillId="0" borderId="7" xfId="1" applyNumberFormat="1" applyFont="1" applyBorder="1" applyAlignment="1">
      <alignment horizontal="left"/>
    </xf>
    <xf numFmtId="3" fontId="28" fillId="3" borderId="13" xfId="1" applyFont="1" applyFill="1" applyBorder="1" applyAlignment="1">
      <alignment horizontal="left" wrapText="1"/>
    </xf>
    <xf numFmtId="3" fontId="28" fillId="0" borderId="13" xfId="1" applyFont="1" applyBorder="1" applyAlignment="1">
      <alignment horizontal="left"/>
    </xf>
    <xf numFmtId="3" fontId="28" fillId="0" borderId="13" xfId="1" applyFont="1" applyBorder="1" applyAlignment="1">
      <alignment horizontal="left" wrapText="1"/>
    </xf>
    <xf numFmtId="0" fontId="28" fillId="0" borderId="0" xfId="8" applyFont="1" applyAlignment="1">
      <alignment horizontal="left"/>
    </xf>
    <xf numFmtId="0" fontId="11" fillId="14" borderId="0" xfId="0" applyFont="1" applyFill="1" applyAlignment="1">
      <alignment wrapText="1"/>
    </xf>
    <xf numFmtId="0" fontId="11" fillId="15" borderId="0" xfId="0" applyFont="1" applyFill="1" applyAlignment="1">
      <alignment wrapText="1"/>
    </xf>
    <xf numFmtId="0" fontId="0" fillId="0" borderId="0" xfId="0" applyAlignment="1">
      <alignment horizontal="left"/>
    </xf>
    <xf numFmtId="170" fontId="26" fillId="0" borderId="14" xfId="39" applyNumberFormat="1" applyFont="1" applyFill="1" applyBorder="1"/>
    <xf numFmtId="170" fontId="28" fillId="0" borderId="6" xfId="39" applyNumberFormat="1" applyFont="1" applyBorder="1"/>
    <xf numFmtId="170" fontId="28" fillId="0" borderId="7" xfId="39" applyNumberFormat="1" applyFont="1" applyBorder="1"/>
    <xf numFmtId="170" fontId="3" fillId="0" borderId="10" xfId="39" applyNumberFormat="1" applyFont="1" applyBorder="1"/>
    <xf numFmtId="170" fontId="3" fillId="0" borderId="10" xfId="39" applyNumberFormat="1" applyFont="1" applyFill="1" applyBorder="1"/>
    <xf numFmtId="170" fontId="3" fillId="0" borderId="12" xfId="39" applyNumberFormat="1" applyFont="1" applyFill="1" applyBorder="1"/>
    <xf numFmtId="170" fontId="3" fillId="3" borderId="3" xfId="39" applyNumberFormat="1" applyFont="1" applyFill="1" applyBorder="1"/>
    <xf numFmtId="170" fontId="3" fillId="3" borderId="4" xfId="39" applyNumberFormat="1" applyFont="1" applyFill="1" applyBorder="1"/>
    <xf numFmtId="170" fontId="3" fillId="0" borderId="13" xfId="39" applyNumberFormat="1" applyFont="1" applyFill="1" applyBorder="1"/>
    <xf numFmtId="170" fontId="22" fillId="0" borderId="0" xfId="39" applyNumberFormat="1" applyFont="1" applyFill="1" applyBorder="1"/>
    <xf numFmtId="43" fontId="22" fillId="0" borderId="0" xfId="39" applyFont="1" applyFill="1" applyBorder="1"/>
    <xf numFmtId="43" fontId="22" fillId="0" borderId="21" xfId="39" applyFont="1" applyFill="1" applyBorder="1"/>
    <xf numFmtId="10" fontId="26" fillId="0" borderId="14" xfId="28" applyNumberFormat="1" applyFont="1" applyBorder="1"/>
    <xf numFmtId="10" fontId="26" fillId="0" borderId="14" xfId="28" applyNumberFormat="1" applyFont="1" applyFill="1" applyBorder="1"/>
    <xf numFmtId="3" fontId="28" fillId="6" borderId="0" xfId="6" quotePrefix="1" applyNumberFormat="1" applyFont="1" applyFill="1" applyAlignment="1">
      <alignment horizontal="center"/>
    </xf>
    <xf numFmtId="0" fontId="3" fillId="6" borderId="0" xfId="7" applyFont="1" applyFill="1" applyAlignment="1">
      <alignment horizontal="center"/>
    </xf>
    <xf numFmtId="170" fontId="28" fillId="0" borderId="0" xfId="8" applyNumberFormat="1" applyFont="1"/>
    <xf numFmtId="43" fontId="28" fillId="0" borderId="0" xfId="8" applyNumberFormat="1" applyFont="1"/>
    <xf numFmtId="40" fontId="0" fillId="0" borderId="0" xfId="0" applyNumberFormat="1"/>
    <xf numFmtId="43" fontId="0" fillId="0" borderId="0" xfId="0" applyNumberFormat="1"/>
    <xf numFmtId="6" fontId="32" fillId="0" borderId="10" xfId="0" applyNumberFormat="1" applyFont="1" applyBorder="1"/>
    <xf numFmtId="0" fontId="11" fillId="0" borderId="0" xfId="0" applyFont="1" applyAlignment="1">
      <alignment horizontal="left"/>
    </xf>
    <xf numFmtId="0" fontId="0" fillId="0" borderId="15" xfId="0" applyBorder="1"/>
    <xf numFmtId="0" fontId="0" fillId="0" borderId="16" xfId="0" applyBorder="1"/>
    <xf numFmtId="0" fontId="10" fillId="0" borderId="16" xfId="0" applyFont="1" applyBorder="1" applyAlignment="1">
      <alignment horizontal="right"/>
    </xf>
    <xf numFmtId="0" fontId="0" fillId="0" borderId="26" xfId="0" applyBorder="1"/>
    <xf numFmtId="0" fontId="10" fillId="0" borderId="7" xfId="0" applyFont="1" applyBorder="1"/>
    <xf numFmtId="0" fontId="10" fillId="0" borderId="17" xfId="0" applyFont="1" applyBorder="1"/>
    <xf numFmtId="0" fontId="10" fillId="0" borderId="18" xfId="0" applyFont="1" applyBorder="1"/>
    <xf numFmtId="4" fontId="10" fillId="0" borderId="18" xfId="0" applyNumberFormat="1" applyFont="1" applyBorder="1" applyAlignment="1">
      <alignment horizontal="right"/>
    </xf>
    <xf numFmtId="10" fontId="10" fillId="0" borderId="18" xfId="0" applyNumberFormat="1" applyFont="1" applyBorder="1" applyAlignment="1">
      <alignment horizontal="right"/>
    </xf>
    <xf numFmtId="0" fontId="0" fillId="0" borderId="7" xfId="0" quotePrefix="1" applyBorder="1"/>
    <xf numFmtId="0" fontId="11" fillId="0" borderId="18" xfId="0" applyFont="1" applyBorder="1"/>
    <xf numFmtId="165" fontId="11" fillId="0" borderId="18" xfId="0" applyNumberFormat="1" applyFont="1" applyBorder="1"/>
    <xf numFmtId="10" fontId="11" fillId="0" borderId="18" xfId="0" applyNumberFormat="1" applyFont="1" applyBorder="1"/>
    <xf numFmtId="164" fontId="11" fillId="0" borderId="18" xfId="0" applyNumberFormat="1" applyFont="1" applyBorder="1"/>
    <xf numFmtId="180" fontId="11" fillId="0" borderId="18" xfId="0" applyNumberFormat="1" applyFont="1" applyBorder="1"/>
    <xf numFmtId="4" fontId="10" fillId="0" borderId="15" xfId="0" applyNumberFormat="1" applyFont="1" applyBorder="1" applyAlignment="1">
      <alignment horizontal="left"/>
    </xf>
    <xf numFmtId="0" fontId="33" fillId="0" borderId="0" xfId="62"/>
    <xf numFmtId="0" fontId="25" fillId="0" borderId="6" xfId="7" applyFont="1" applyBorder="1" applyAlignment="1">
      <alignment horizontal="center"/>
    </xf>
    <xf numFmtId="3" fontId="23" fillId="0" borderId="27" xfId="36" applyNumberFormat="1" applyFont="1" applyBorder="1" applyAlignment="1">
      <alignment horizontal="center" wrapText="1"/>
    </xf>
    <xf numFmtId="0" fontId="22" fillId="0" borderId="0" xfId="36" applyFont="1" applyAlignment="1">
      <alignment horizontal="left" vertical="top"/>
    </xf>
    <xf numFmtId="0" fontId="22" fillId="0" borderId="0" xfId="36" applyFont="1" applyAlignment="1">
      <alignment horizontal="center"/>
    </xf>
    <xf numFmtId="4" fontId="0" fillId="0" borderId="20" xfId="2" applyNumberFormat="1" applyFont="1" applyFill="1" applyBorder="1"/>
    <xf numFmtId="4" fontId="0" fillId="0" borderId="22" xfId="2" applyNumberFormat="1" applyFont="1" applyFill="1" applyBorder="1"/>
    <xf numFmtId="0" fontId="34" fillId="0" borderId="0" xfId="0" applyFont="1"/>
    <xf numFmtId="3" fontId="30" fillId="0" borderId="2" xfId="1" applyFont="1" applyBorder="1" applyAlignment="1"/>
    <xf numFmtId="3" fontId="30" fillId="0" borderId="3" xfId="1" applyFont="1" applyBorder="1" applyAlignment="1"/>
    <xf numFmtId="3" fontId="30" fillId="0" borderId="4" xfId="1" applyFont="1" applyBorder="1" applyAlignment="1"/>
    <xf numFmtId="3" fontId="11" fillId="0" borderId="0" xfId="0" applyNumberFormat="1" applyFont="1" applyAlignment="1">
      <alignment horizontal="right"/>
    </xf>
    <xf numFmtId="4" fontId="10" fillId="0" borderId="7" xfId="0" applyNumberFormat="1" applyFont="1" applyBorder="1" applyAlignment="1">
      <alignment horizontal="left"/>
    </xf>
    <xf numFmtId="0" fontId="11" fillId="0" borderId="0" xfId="0" quotePrefix="1" applyFont="1"/>
    <xf numFmtId="0" fontId="30" fillId="0" borderId="8" xfId="6" applyFont="1" applyBorder="1" applyAlignment="1">
      <alignment horizontal="left"/>
    </xf>
    <xf numFmtId="170" fontId="28" fillId="0" borderId="0" xfId="39" applyNumberFormat="1" applyFont="1" applyFill="1" applyBorder="1" applyAlignment="1" applyProtection="1"/>
    <xf numFmtId="0" fontId="22" fillId="0" borderId="0" xfId="36" quotePrefix="1" applyFont="1"/>
    <xf numFmtId="170" fontId="22" fillId="0" borderId="19" xfId="39" applyNumberFormat="1" applyFont="1" applyFill="1" applyBorder="1"/>
    <xf numFmtId="43" fontId="11" fillId="0" borderId="0" xfId="40" applyFont="1" applyFill="1" applyBorder="1"/>
    <xf numFmtId="4" fontId="11" fillId="0" borderId="0" xfId="40" applyNumberFormat="1" applyFill="1" applyBorder="1"/>
    <xf numFmtId="43" fontId="11" fillId="0" borderId="0" xfId="40" applyFill="1" applyBorder="1"/>
    <xf numFmtId="165" fontId="11" fillId="0" borderId="0" xfId="40" applyNumberFormat="1" applyFill="1" applyBorder="1"/>
    <xf numFmtId="173" fontId="11" fillId="0" borderId="0" xfId="40" applyNumberFormat="1" applyFill="1" applyBorder="1"/>
    <xf numFmtId="40" fontId="11" fillId="0" borderId="0" xfId="40" applyNumberFormat="1" applyFill="1" applyBorder="1"/>
    <xf numFmtId="172" fontId="8" fillId="0" borderId="0" xfId="35" applyNumberFormat="1"/>
    <xf numFmtId="165" fontId="8" fillId="0" borderId="0" xfId="35" applyNumberFormat="1"/>
    <xf numFmtId="177" fontId="11" fillId="0" borderId="0" xfId="40" applyNumberFormat="1" applyFill="1" applyBorder="1"/>
    <xf numFmtId="174" fontId="8" fillId="0" borderId="0" xfId="35" applyNumberFormat="1"/>
    <xf numFmtId="43" fontId="11" fillId="0" borderId="0" xfId="39" applyFont="1" applyFill="1"/>
    <xf numFmtId="43" fontId="24" fillId="0" borderId="0" xfId="39" applyFill="1"/>
    <xf numFmtId="4" fontId="24" fillId="0" borderId="0" xfId="39" applyNumberFormat="1" applyFill="1"/>
    <xf numFmtId="165" fontId="24" fillId="0" borderId="0" xfId="39" applyNumberFormat="1" applyFill="1"/>
    <xf numFmtId="40" fontId="24" fillId="11" borderId="0" xfId="39" applyNumberFormat="1" applyFill="1"/>
    <xf numFmtId="177" fontId="24" fillId="9" borderId="0" xfId="39" applyNumberFormat="1" applyFill="1"/>
    <xf numFmtId="0" fontId="0" fillId="14" borderId="0" xfId="0" applyFill="1" applyAlignment="1">
      <alignment horizontal="center"/>
    </xf>
    <xf numFmtId="43" fontId="24" fillId="14" borderId="0" xfId="39" applyFill="1"/>
    <xf numFmtId="177" fontId="24" fillId="10" borderId="0" xfId="39" applyNumberFormat="1" applyFill="1"/>
    <xf numFmtId="43" fontId="24" fillId="13" borderId="0" xfId="39" applyFill="1"/>
    <xf numFmtId="173" fontId="24" fillId="0" borderId="0" xfId="39" applyNumberFormat="1" applyFill="1"/>
    <xf numFmtId="0" fontId="0" fillId="15" borderId="0" xfId="0" applyFill="1" applyAlignment="1">
      <alignment horizontal="center"/>
    </xf>
    <xf numFmtId="43" fontId="24" fillId="15" borderId="0" xfId="39" applyFill="1"/>
    <xf numFmtId="40" fontId="24" fillId="0" borderId="0" xfId="39" applyNumberFormat="1" applyFill="1"/>
    <xf numFmtId="43" fontId="24" fillId="2" borderId="0" xfId="39" applyFill="1"/>
    <xf numFmtId="0" fontId="10" fillId="0" borderId="0" xfId="0" applyFont="1" applyAlignment="1">
      <alignment horizontal="right"/>
    </xf>
    <xf numFmtId="164" fontId="10" fillId="0" borderId="0" xfId="0" applyNumberFormat="1" applyFont="1"/>
    <xf numFmtId="4" fontId="10" fillId="0" borderId="0" xfId="0" applyNumberFormat="1" applyFont="1" applyAlignment="1">
      <alignment horizontal="right"/>
    </xf>
    <xf numFmtId="4" fontId="10" fillId="0" borderId="0" xfId="0" applyNumberFormat="1" applyFont="1"/>
    <xf numFmtId="10" fontId="10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/>
    </xf>
    <xf numFmtId="164" fontId="10" fillId="0" borderId="0" xfId="0" quotePrefix="1" applyNumberFormat="1" applyFont="1" applyAlignment="1">
      <alignment horizontal="right"/>
    </xf>
    <xf numFmtId="164" fontId="11" fillId="0" borderId="0" xfId="0" applyNumberFormat="1" applyFont="1"/>
    <xf numFmtId="10" fontId="11" fillId="0" borderId="0" xfId="0" applyNumberFormat="1" applyFont="1"/>
    <xf numFmtId="3" fontId="11" fillId="0" borderId="0" xfId="0" applyNumberFormat="1" applyFont="1"/>
    <xf numFmtId="44" fontId="11" fillId="0" borderId="0" xfId="11" applyFont="1" applyFill="1" applyBorder="1"/>
    <xf numFmtId="165" fontId="11" fillId="0" borderId="0" xfId="0" applyNumberFormat="1" applyFont="1"/>
    <xf numFmtId="178" fontId="11" fillId="0" borderId="0" xfId="0" applyNumberFormat="1" applyFont="1"/>
    <xf numFmtId="179" fontId="11" fillId="0" borderId="0" xfId="0" applyNumberFormat="1" applyFont="1"/>
    <xf numFmtId="0" fontId="0" fillId="0" borderId="24" xfId="0" applyBorder="1"/>
    <xf numFmtId="4" fontId="0" fillId="0" borderId="24" xfId="0" applyNumberFormat="1" applyBorder="1"/>
    <xf numFmtId="0" fontId="0" fillId="0" borderId="25" xfId="0" applyBorder="1"/>
    <xf numFmtId="44" fontId="11" fillId="0" borderId="18" xfId="11" applyFont="1" applyFill="1" applyBorder="1"/>
    <xf numFmtId="165" fontId="0" fillId="0" borderId="18" xfId="0" applyNumberFormat="1" applyBorder="1"/>
    <xf numFmtId="4" fontId="0" fillId="0" borderId="25" xfId="0" applyNumberFormat="1" applyBorder="1"/>
    <xf numFmtId="43" fontId="0" fillId="0" borderId="0" xfId="40" applyFont="1" applyBorder="1"/>
    <xf numFmtId="43" fontId="3" fillId="0" borderId="0" xfId="7" applyNumberFormat="1" applyFont="1"/>
    <xf numFmtId="170" fontId="25" fillId="0" borderId="0" xfId="39" applyNumberFormat="1" applyFont="1" applyBorder="1"/>
    <xf numFmtId="0" fontId="25" fillId="0" borderId="0" xfId="7" applyFont="1"/>
    <xf numFmtId="170" fontId="3" fillId="0" borderId="0" xfId="7" applyNumberFormat="1" applyFont="1"/>
    <xf numFmtId="3" fontId="28" fillId="0" borderId="0" xfId="8" applyNumberFormat="1" applyFont="1"/>
    <xf numFmtId="170" fontId="3" fillId="0" borderId="0" xfId="39" applyNumberFormat="1" applyFont="1" applyBorder="1"/>
    <xf numFmtId="0" fontId="2" fillId="0" borderId="0" xfId="7" applyFont="1"/>
    <xf numFmtId="0" fontId="1" fillId="0" borderId="0" xfId="7" applyFont="1"/>
    <xf numFmtId="170" fontId="35" fillId="0" borderId="0" xfId="7" applyNumberFormat="1" applyFont="1"/>
    <xf numFmtId="0" fontId="35" fillId="0" borderId="0" xfId="7" applyFont="1"/>
    <xf numFmtId="3" fontId="1" fillId="0" borderId="0" xfId="7" applyNumberFormat="1" applyFont="1"/>
    <xf numFmtId="3" fontId="28" fillId="0" borderId="0" xfId="1" applyFont="1" applyAlignment="1">
      <alignment horizontal="right"/>
    </xf>
    <xf numFmtId="3" fontId="28" fillId="6" borderId="0" xfId="6" quotePrefix="1" applyNumberFormat="1" applyFont="1" applyFill="1" applyAlignment="1">
      <alignment horizontal="center"/>
    </xf>
    <xf numFmtId="0" fontId="3" fillId="6" borderId="0" xfId="7" applyFont="1" applyFill="1" applyAlignment="1">
      <alignment horizontal="center"/>
    </xf>
    <xf numFmtId="43" fontId="36" fillId="12" borderId="0" xfId="39" applyFont="1" applyFill="1"/>
  </cellXfs>
  <cellStyles count="63">
    <cellStyle name="Comma" xfId="39" builtinId="3"/>
    <cellStyle name="Comma 2" xfId="9" xr:uid="{00000000-0005-0000-0000-000001000000}"/>
    <cellStyle name="Comma 2 2" xfId="40" xr:uid="{00000000-0005-0000-0000-000002000000}"/>
    <cellStyle name="Comma 2 3" xfId="44" xr:uid="{00000000-0005-0000-0000-000003000000}"/>
    <cellStyle name="Comma 3" xfId="12" xr:uid="{00000000-0005-0000-0000-000004000000}"/>
    <cellStyle name="Comma 3 2" xfId="49" xr:uid="{00000000-0005-0000-0000-000005000000}"/>
    <cellStyle name="Comma 4" xfId="13" xr:uid="{00000000-0005-0000-0000-000006000000}"/>
    <cellStyle name="Comma 4 2" xfId="31" xr:uid="{00000000-0005-0000-0000-000007000000}"/>
    <cellStyle name="Comma 5" xfId="26" xr:uid="{00000000-0005-0000-0000-000008000000}"/>
    <cellStyle name="Comma 6" xfId="30" xr:uid="{00000000-0005-0000-0000-000009000000}"/>
    <cellStyle name="Comma 7" xfId="37" xr:uid="{00000000-0005-0000-0000-00000A000000}"/>
    <cellStyle name="Comma 8" xfId="48" xr:uid="{00000000-0005-0000-0000-00000B000000}"/>
    <cellStyle name="Comma 9" xfId="58" xr:uid="{00000000-0005-0000-0000-00000C000000}"/>
    <cellStyle name="Comma0" xfId="1" xr:uid="{00000000-0005-0000-0000-00000D000000}"/>
    <cellStyle name="Comma0 2" xfId="50" xr:uid="{00000000-0005-0000-0000-00000E000000}"/>
    <cellStyle name="Currency" xfId="2" builtinId="4"/>
    <cellStyle name="Currency 2" xfId="11" xr:uid="{00000000-0005-0000-0000-000010000000}"/>
    <cellStyle name="Currency 2 2" xfId="51" xr:uid="{00000000-0005-0000-0000-000011000000}"/>
    <cellStyle name="Currency 3" xfId="32" xr:uid="{00000000-0005-0000-0000-000012000000}"/>
    <cellStyle name="Currency 4" xfId="41" xr:uid="{00000000-0005-0000-0000-000013000000}"/>
    <cellStyle name="Currency 5" xfId="59" xr:uid="{00000000-0005-0000-0000-000014000000}"/>
    <cellStyle name="Currency0" xfId="3" xr:uid="{00000000-0005-0000-0000-000015000000}"/>
    <cellStyle name="Currency0 2" xfId="33" xr:uid="{00000000-0005-0000-0000-000016000000}"/>
    <cellStyle name="Date" xfId="4" xr:uid="{00000000-0005-0000-0000-000017000000}"/>
    <cellStyle name="Fixed" xfId="5" xr:uid="{00000000-0005-0000-0000-000018000000}"/>
    <cellStyle name="Hyperlink" xfId="62" builtinId="8"/>
    <cellStyle name="Normal" xfId="0" builtinId="0"/>
    <cellStyle name="Normal 10" xfId="14" xr:uid="{00000000-0005-0000-0000-00001A000000}"/>
    <cellStyle name="Normal 11" xfId="15" xr:uid="{00000000-0005-0000-0000-00001B000000}"/>
    <cellStyle name="Normal 12" xfId="29" xr:uid="{00000000-0005-0000-0000-00001C000000}"/>
    <cellStyle name="Normal 12 2" xfId="52" xr:uid="{00000000-0005-0000-0000-00001D000000}"/>
    <cellStyle name="Normal 13" xfId="35" xr:uid="{00000000-0005-0000-0000-00001E000000}"/>
    <cellStyle name="Normal 14" xfId="38" xr:uid="{00000000-0005-0000-0000-00001F000000}"/>
    <cellStyle name="Normal 15" xfId="45" xr:uid="{00000000-0005-0000-0000-000020000000}"/>
    <cellStyle name="Normal 16" xfId="47" xr:uid="{00000000-0005-0000-0000-000021000000}"/>
    <cellStyle name="Normal 17" xfId="55" xr:uid="{00000000-0005-0000-0000-000022000000}"/>
    <cellStyle name="Normal 2" xfId="7" xr:uid="{00000000-0005-0000-0000-000023000000}"/>
    <cellStyle name="Normal 2 2" xfId="16" xr:uid="{00000000-0005-0000-0000-000024000000}"/>
    <cellStyle name="Normal 2 2 2" xfId="17" xr:uid="{00000000-0005-0000-0000-000025000000}"/>
    <cellStyle name="Normal 2 2 2 2" xfId="53" xr:uid="{00000000-0005-0000-0000-000026000000}"/>
    <cellStyle name="Normal 2 2 3" xfId="60" xr:uid="{00000000-0005-0000-0000-000027000000}"/>
    <cellStyle name="Normal 2 3" xfId="18" xr:uid="{00000000-0005-0000-0000-000028000000}"/>
    <cellStyle name="Normal 2 4" xfId="36" xr:uid="{00000000-0005-0000-0000-000029000000}"/>
    <cellStyle name="Normal 2 5" xfId="42" xr:uid="{00000000-0005-0000-0000-00002A000000}"/>
    <cellStyle name="Normal 2 6" xfId="57" xr:uid="{00000000-0005-0000-0000-00002B000000}"/>
    <cellStyle name="Normal 3" xfId="6" xr:uid="{00000000-0005-0000-0000-00002C000000}"/>
    <cellStyle name="Normal 3 2" xfId="19" xr:uid="{00000000-0005-0000-0000-00002D000000}"/>
    <cellStyle name="Normal 3 3" xfId="43" xr:uid="{00000000-0005-0000-0000-00002E000000}"/>
    <cellStyle name="Normal 3 4" xfId="61" xr:uid="{00000000-0005-0000-0000-00002F000000}"/>
    <cellStyle name="Normal 4" xfId="8" xr:uid="{00000000-0005-0000-0000-000030000000}"/>
    <cellStyle name="Normal 4 2" xfId="20" xr:uid="{00000000-0005-0000-0000-000031000000}"/>
    <cellStyle name="Normal 4 3" xfId="27" xr:uid="{00000000-0005-0000-0000-000032000000}"/>
    <cellStyle name="Normal 4 4" xfId="34" xr:uid="{00000000-0005-0000-0000-000033000000}"/>
    <cellStyle name="Normal 5" xfId="21" xr:uid="{00000000-0005-0000-0000-000034000000}"/>
    <cellStyle name="Normal 6" xfId="22" xr:uid="{00000000-0005-0000-0000-000035000000}"/>
    <cellStyle name="Normal 7" xfId="23" xr:uid="{00000000-0005-0000-0000-000036000000}"/>
    <cellStyle name="Normal 8" xfId="24" xr:uid="{00000000-0005-0000-0000-000037000000}"/>
    <cellStyle name="Normal 9" xfId="25" xr:uid="{00000000-0005-0000-0000-000038000000}"/>
    <cellStyle name="Percent" xfId="28" builtinId="5"/>
    <cellStyle name="Percent 2" xfId="10" xr:uid="{00000000-0005-0000-0000-00003A000000}"/>
    <cellStyle name="Percent 2 2" xfId="54" xr:uid="{00000000-0005-0000-0000-00003B000000}"/>
    <cellStyle name="Percent 3" xfId="46" xr:uid="{00000000-0005-0000-0000-00003C000000}"/>
    <cellStyle name="Percent 4" xfId="56" xr:uid="{00000000-0005-0000-0000-00003D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oogle.com/url?sa=t&amp;rct=j&amp;q=&amp;esrc=s&amp;source=web&amp;cd=&amp;ved=2ahUKEwj0iJP80cv6AhXTATQIHcUUAcsQFnoECA8QAQ&amp;url=https%3A%2F%2Fcasetext.com%2Fstatute%2Fcolorado-revised-statutes%2Ftitle-22-education%2Fcompensatory-education%2Farticle-20-education-of-exceptional-children%2Fpart-1-education-of-children-with-disabilities%2Fsection-22-20-114-effective712022funding-of-programs-legislative-declaration&amp;usg=AOvVaw2n1InVEHQ-uFQMtfz6lHY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advance.lexis.com/api/document/collection/statutes-legislation/id/61P5-WTJ1-DYDC-J2T0-00008-00?cite=C.R.S.%2022-24-104&amp;context=1000516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advance.lexis.com/api/document/collection/statutes-legislation/id/61P5-WTJ1-DYDC-J3KH-00008-00?cite=C.R.S.%2022-54-122&amp;context=1000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14"/>
  <sheetViews>
    <sheetView zoomScaleNormal="100" workbookViewId="0">
      <pane ySplit="5" topLeftCell="A6" activePane="bottomLeft" state="frozen"/>
      <selection pane="bottomLeft" activeCell="B7" sqref="B7"/>
    </sheetView>
  </sheetViews>
  <sheetFormatPr defaultColWidth="9.140625" defaultRowHeight="15.75" x14ac:dyDescent="0.25"/>
  <cols>
    <col min="1" max="1" width="42.85546875" style="30" bestFit="1" customWidth="1"/>
    <col min="2" max="3" width="18.7109375" style="30" customWidth="1"/>
    <col min="4" max="4" width="15.7109375" style="30" customWidth="1"/>
    <col min="5" max="5" width="18.7109375" style="30" customWidth="1"/>
    <col min="6" max="6" width="3.5703125" style="30" bestFit="1" customWidth="1"/>
    <col min="7" max="16384" width="9.140625" style="30"/>
  </cols>
  <sheetData>
    <row r="1" spans="1:5" x14ac:dyDescent="0.25">
      <c r="A1" s="30" t="s">
        <v>817</v>
      </c>
    </row>
    <row r="3" spans="1:5" x14ac:dyDescent="0.25">
      <c r="A3" s="49" t="s">
        <v>632</v>
      </c>
    </row>
    <row r="5" spans="1:5" ht="78.75" x14ac:dyDescent="0.25">
      <c r="A5" s="31" t="s">
        <v>224</v>
      </c>
      <c r="B5" s="31" t="s">
        <v>225</v>
      </c>
      <c r="C5" s="31" t="s">
        <v>631</v>
      </c>
      <c r="D5" s="32" t="s">
        <v>226</v>
      </c>
      <c r="E5" s="31" t="s">
        <v>227</v>
      </c>
    </row>
    <row r="6" spans="1:5" x14ac:dyDescent="0.25">
      <c r="A6" s="33" t="s">
        <v>228</v>
      </c>
      <c r="B6" s="34">
        <f>+ECEA!J94</f>
        <v>300518566.45999986</v>
      </c>
      <c r="C6" s="34">
        <f>ECEA!L94</f>
        <v>334306500</v>
      </c>
      <c r="D6" s="178">
        <f>IFERROR(B6/C6,0)</f>
        <v>0.89893126953858171</v>
      </c>
      <c r="E6" s="34">
        <f t="shared" ref="E6:E8" si="0">IFERROR(C6-B6,0)</f>
        <v>33787933.540000141</v>
      </c>
    </row>
    <row r="7" spans="1:5" x14ac:dyDescent="0.25">
      <c r="A7" s="33" t="s">
        <v>229</v>
      </c>
      <c r="B7" s="34">
        <f>ELPA!E185</f>
        <v>25257334.940000039</v>
      </c>
      <c r="C7" s="34">
        <f>ELPA!K185</f>
        <v>112955662.85300003</v>
      </c>
      <c r="D7" s="178">
        <f>IFERROR(B7/C7,0)</f>
        <v>0.22360397258586154</v>
      </c>
      <c r="E7" s="34">
        <f t="shared" si="0"/>
        <v>87698327.912999988</v>
      </c>
    </row>
    <row r="8" spans="1:5" x14ac:dyDescent="0.25">
      <c r="A8" s="33" t="s">
        <v>230</v>
      </c>
      <c r="B8" s="166">
        <f>+Transportation!D49</f>
        <v>66864800.42999994</v>
      </c>
      <c r="C8" s="166">
        <f>+Transportation!D40</f>
        <v>109279152.71999988</v>
      </c>
      <c r="D8" s="179">
        <f t="shared" ref="D8:D10" si="1">IFERROR(B8/C8,0)</f>
        <v>0.61187151223000458</v>
      </c>
      <c r="E8" s="166">
        <f t="shared" si="0"/>
        <v>42414352.28999994</v>
      </c>
    </row>
    <row r="9" spans="1:5" x14ac:dyDescent="0.25">
      <c r="A9" s="33" t="s">
        <v>784</v>
      </c>
      <c r="B9" s="34">
        <f>+CTA!D204</f>
        <v>28644361.000000007</v>
      </c>
      <c r="C9" s="34">
        <f>+CTA!F207</f>
        <v>33306945.670982853</v>
      </c>
      <c r="D9" s="178">
        <f t="shared" si="1"/>
        <v>0.8600116409039299</v>
      </c>
      <c r="E9" s="34">
        <f>IFERROR(C9-B9,0)</f>
        <v>4662584.6709828451</v>
      </c>
    </row>
    <row r="10" spans="1:5" x14ac:dyDescent="0.25">
      <c r="A10" s="33" t="s">
        <v>231</v>
      </c>
      <c r="B10" s="34">
        <f>+'Small Attendance Center'!M29</f>
        <v>1314249.9899999998</v>
      </c>
      <c r="C10" s="34">
        <f>+'Small Attendance Center'!L29</f>
        <v>1599990.79</v>
      </c>
      <c r="D10" s="178">
        <f t="shared" si="1"/>
        <v>0.82141097199690738</v>
      </c>
      <c r="E10" s="34">
        <f t="shared" ref="E10" si="2">IFERROR(C10-B10,0)</f>
        <v>285740.80000000028</v>
      </c>
    </row>
    <row r="11" spans="1:5" x14ac:dyDescent="0.25">
      <c r="E11" s="35">
        <f>SUM(E6:E10)</f>
        <v>168848939.21398291</v>
      </c>
    </row>
    <row r="14" spans="1:5" x14ac:dyDescent="0.25">
      <c r="A14" s="211"/>
    </row>
  </sheetData>
  <printOptions horizontalCentered="1"/>
  <pageMargins left="0.5" right="0.5" top="0.5" bottom="1" header="0.5" footer="0.5"/>
  <pageSetup fitToHeight="0" orientation="landscape" r:id="rId1"/>
  <headerFooter>
    <oddFooter>&amp;C&amp;P&amp;RCDE, School Finance and Operations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T167"/>
  <sheetViews>
    <sheetView topLeftCell="A15" zoomScaleNormal="100" workbookViewId="0">
      <pane xSplit="2" ySplit="10" topLeftCell="C77" activePane="bottomRight" state="frozen"/>
      <selection activeCell="A15" sqref="A15"/>
      <selection pane="topRight" activeCell="C15" sqref="C15"/>
      <selection pane="bottomLeft" activeCell="A25" sqref="A25"/>
      <selection pane="bottomRight" activeCell="J92" sqref="J92:J94"/>
    </sheetView>
  </sheetViews>
  <sheetFormatPr defaultColWidth="9.140625" defaultRowHeight="16.5" customHeight="1" outlineLevelRow="1" x14ac:dyDescent="0.25"/>
  <cols>
    <col min="1" max="1" width="6.5703125" style="146" bestFit="1" customWidth="1"/>
    <col min="2" max="2" width="28.42578125" style="146" customWidth="1"/>
    <col min="3" max="3" width="14.28515625" style="89" bestFit="1" customWidth="1"/>
    <col min="4" max="4" width="11.7109375" style="89" customWidth="1"/>
    <col min="5" max="7" width="18.7109375" style="89" customWidth="1"/>
    <col min="8" max="8" width="20" style="89" customWidth="1"/>
    <col min="9" max="9" width="32.5703125" style="89" customWidth="1"/>
    <col min="10" max="12" width="18.7109375" style="89" customWidth="1"/>
    <col min="13" max="13" width="13.42578125" style="89" customWidth="1"/>
    <col min="14" max="14" width="11.7109375" style="89" customWidth="1"/>
    <col min="15" max="15" width="10.42578125" style="89" customWidth="1"/>
    <col min="16" max="16" width="10" style="89" customWidth="1"/>
    <col min="17" max="17" width="13.42578125" style="89" customWidth="1"/>
    <col min="18" max="18" width="13.5703125" style="89" customWidth="1"/>
    <col min="19" max="19" width="14.7109375" style="89" customWidth="1"/>
    <col min="20" max="20" width="17" style="89" customWidth="1"/>
    <col min="21" max="21" width="16" style="89" customWidth="1"/>
    <col min="22" max="22" width="9.140625" style="89" customWidth="1"/>
    <col min="23" max="16384" width="9.140625" style="89"/>
  </cols>
  <sheetData>
    <row r="1" spans="1:18" ht="12.75" hidden="1" customHeight="1" outlineLevel="1" x14ac:dyDescent="0.25">
      <c r="A1" s="101"/>
      <c r="B1" s="101" t="s">
        <v>53</v>
      </c>
      <c r="C1" s="102" t="s">
        <v>645</v>
      </c>
      <c r="D1" s="103"/>
      <c r="E1" s="104" t="s">
        <v>650</v>
      </c>
      <c r="F1" s="103"/>
      <c r="G1" s="103"/>
      <c r="H1" s="103"/>
      <c r="I1" s="103"/>
      <c r="J1" s="100"/>
      <c r="K1" s="105"/>
      <c r="L1" s="105"/>
      <c r="M1" s="105"/>
      <c r="N1" s="100"/>
      <c r="O1" s="105"/>
      <c r="P1" s="105"/>
      <c r="Q1" s="106"/>
      <c r="R1" s="105"/>
    </row>
    <row r="2" spans="1:18" ht="12.75" hidden="1" customHeight="1" outlineLevel="1" x14ac:dyDescent="0.25">
      <c r="A2" s="145"/>
      <c r="B2" s="145" t="s">
        <v>54</v>
      </c>
      <c r="C2" s="107">
        <v>71572347</v>
      </c>
      <c r="D2" s="108" t="s">
        <v>651</v>
      </c>
      <c r="E2" s="108">
        <v>7419.3841592523167</v>
      </c>
      <c r="F2" s="108"/>
      <c r="G2" s="108"/>
      <c r="H2" s="108"/>
      <c r="I2" s="108"/>
      <c r="J2" s="109"/>
      <c r="K2" s="110"/>
      <c r="L2" s="110"/>
      <c r="M2" s="111"/>
      <c r="N2" s="109"/>
      <c r="O2" s="112"/>
      <c r="P2" s="110"/>
      <c r="Q2" s="109"/>
      <c r="R2" s="109"/>
    </row>
    <row r="3" spans="1:18" ht="12.75" hidden="1" customHeight="1" outlineLevel="1" x14ac:dyDescent="0.25">
      <c r="A3" s="145"/>
      <c r="B3" s="145" t="s">
        <v>55</v>
      </c>
      <c r="C3" s="107">
        <v>95565575</v>
      </c>
      <c r="D3" s="108" t="s">
        <v>651</v>
      </c>
      <c r="E3" s="108"/>
      <c r="F3" s="108"/>
      <c r="G3" s="108"/>
      <c r="H3" s="108"/>
      <c r="I3" s="108"/>
      <c r="J3" s="113"/>
      <c r="K3" s="110"/>
      <c r="L3" s="110"/>
      <c r="M3" s="114"/>
      <c r="N3" s="113"/>
      <c r="O3" s="112"/>
      <c r="P3" s="113"/>
      <c r="Q3" s="109"/>
      <c r="R3" s="109"/>
    </row>
    <row r="4" spans="1:18" ht="47.25" hidden="1" customHeight="1" outlineLevel="1" x14ac:dyDescent="0.25">
      <c r="A4" s="145"/>
      <c r="B4" s="145" t="s">
        <v>56</v>
      </c>
      <c r="C4" s="115">
        <f>C2+C3</f>
        <v>167137922</v>
      </c>
      <c r="D4" s="116"/>
      <c r="E4" s="116"/>
      <c r="F4" s="108"/>
      <c r="G4" s="108"/>
      <c r="H4" s="108"/>
      <c r="I4" s="108"/>
      <c r="J4" s="117"/>
      <c r="K4" s="110"/>
      <c r="L4" s="110"/>
      <c r="M4" s="118"/>
      <c r="N4" s="117"/>
      <c r="O4" s="119"/>
      <c r="P4" s="117"/>
      <c r="Q4" s="109"/>
      <c r="R4" s="109"/>
    </row>
    <row r="5" spans="1:18" ht="12.75" hidden="1" customHeight="1" outlineLevel="1" x14ac:dyDescent="0.25">
      <c r="A5" s="145"/>
      <c r="B5" s="145" t="s">
        <v>57</v>
      </c>
      <c r="C5" s="107">
        <v>-2581517</v>
      </c>
      <c r="D5" s="120" t="s">
        <v>637</v>
      </c>
      <c r="E5" s="120"/>
      <c r="F5" s="120"/>
      <c r="G5" s="120"/>
      <c r="H5" s="120"/>
      <c r="I5" s="120"/>
      <c r="J5" s="117"/>
      <c r="K5" s="110"/>
      <c r="L5" s="110"/>
      <c r="M5" s="118"/>
      <c r="N5" s="117"/>
      <c r="O5" s="119"/>
      <c r="P5" s="110"/>
      <c r="Q5" s="109"/>
      <c r="R5" s="109"/>
    </row>
    <row r="6" spans="1:18" ht="12.75" hidden="1" customHeight="1" outlineLevel="1" x14ac:dyDescent="0.25">
      <c r="A6" s="145"/>
      <c r="B6" s="145" t="s">
        <v>58</v>
      </c>
      <c r="C6" s="107">
        <v>-500000</v>
      </c>
      <c r="D6" s="120" t="s">
        <v>218</v>
      </c>
      <c r="E6" s="120"/>
      <c r="F6" s="120"/>
      <c r="G6" s="120"/>
      <c r="H6" s="120"/>
      <c r="I6" s="120"/>
      <c r="J6" s="117"/>
      <c r="K6" s="110"/>
      <c r="L6" s="110"/>
      <c r="M6" s="118"/>
      <c r="N6" s="117"/>
      <c r="O6" s="119"/>
      <c r="P6" s="113"/>
      <c r="Q6" s="109"/>
      <c r="R6" s="109"/>
    </row>
    <row r="7" spans="1:18" ht="12.75" hidden="1" customHeight="1" outlineLevel="1" x14ac:dyDescent="0.25">
      <c r="A7" s="145"/>
      <c r="B7" s="145" t="s">
        <v>59</v>
      </c>
      <c r="C7" s="107">
        <v>-4000000</v>
      </c>
      <c r="D7" s="120" t="s">
        <v>218</v>
      </c>
      <c r="E7" s="120"/>
      <c r="F7" s="120"/>
      <c r="G7" s="120"/>
      <c r="H7" s="120"/>
      <c r="I7" s="120"/>
      <c r="J7" s="121"/>
      <c r="K7" s="121"/>
      <c r="L7" s="110"/>
      <c r="M7" s="118"/>
      <c r="N7" s="117"/>
      <c r="O7" s="119"/>
      <c r="P7" s="117"/>
      <c r="Q7" s="109"/>
      <c r="R7" s="109"/>
    </row>
    <row r="8" spans="1:18" ht="12.75" hidden="1" customHeight="1" outlineLevel="1" x14ac:dyDescent="0.25">
      <c r="B8" s="145" t="s">
        <v>60</v>
      </c>
      <c r="C8" s="107">
        <v>-25945</v>
      </c>
      <c r="D8" s="120" t="s">
        <v>636</v>
      </c>
      <c r="E8" s="120"/>
      <c r="F8" s="120"/>
      <c r="G8" s="120"/>
      <c r="H8" s="120"/>
      <c r="I8" s="120"/>
      <c r="L8" s="110"/>
      <c r="M8" s="118"/>
      <c r="N8" s="117"/>
      <c r="O8" s="119"/>
      <c r="P8" s="110"/>
      <c r="Q8" s="109"/>
      <c r="R8" s="109"/>
    </row>
    <row r="9" spans="1:18" ht="16.5" hidden="1" customHeight="1" outlineLevel="1" x14ac:dyDescent="0.25">
      <c r="B9" s="145" t="s">
        <v>61</v>
      </c>
      <c r="C9" s="115">
        <f>C4+C5+C6+C7+C8</f>
        <v>160030460</v>
      </c>
      <c r="D9" s="122"/>
      <c r="E9" s="122"/>
      <c r="F9" s="122"/>
      <c r="G9" s="122"/>
      <c r="H9" s="122"/>
      <c r="I9" s="122"/>
      <c r="L9" s="110"/>
      <c r="M9" s="118"/>
      <c r="N9" s="117"/>
      <c r="O9" s="119"/>
      <c r="P9" s="110"/>
      <c r="Q9" s="109"/>
      <c r="R9" s="109"/>
    </row>
    <row r="10" spans="1:18" ht="16.5" hidden="1" customHeight="1" outlineLevel="1" x14ac:dyDescent="0.25">
      <c r="L10" s="110"/>
      <c r="M10" s="118"/>
      <c r="N10" s="117"/>
      <c r="O10" s="119"/>
      <c r="Q10" s="110"/>
      <c r="R10" s="110"/>
    </row>
    <row r="11" spans="1:18" ht="16.5" hidden="1" customHeight="1" outlineLevel="1" x14ac:dyDescent="0.25">
      <c r="L11" s="110"/>
      <c r="M11" s="118"/>
      <c r="N11" s="117"/>
      <c r="O11" s="119"/>
      <c r="Q11" s="110"/>
      <c r="R11" s="110"/>
    </row>
    <row r="12" spans="1:18" ht="16.5" hidden="1" customHeight="1" outlineLevel="1" x14ac:dyDescent="0.25">
      <c r="C12" s="280" t="s">
        <v>218</v>
      </c>
      <c r="D12" s="280"/>
      <c r="E12" s="280"/>
      <c r="F12" s="280"/>
      <c r="G12" s="180"/>
      <c r="H12" s="180"/>
      <c r="I12" s="180"/>
      <c r="L12" s="279"/>
      <c r="M12" s="279"/>
      <c r="N12" s="90"/>
      <c r="Q12" s="110"/>
      <c r="R12" s="110"/>
    </row>
    <row r="13" spans="1:18" ht="16.5" hidden="1" customHeight="1" outlineLevel="1" x14ac:dyDescent="0.25">
      <c r="C13" s="281" t="s">
        <v>644</v>
      </c>
      <c r="D13" s="281"/>
      <c r="E13" s="281"/>
      <c r="F13" s="281"/>
      <c r="G13" s="181"/>
      <c r="H13" s="181"/>
      <c r="I13" s="181"/>
      <c r="J13" s="91" t="s">
        <v>219</v>
      </c>
      <c r="K13" s="91" t="s">
        <v>219</v>
      </c>
      <c r="L13" s="123" t="s">
        <v>219</v>
      </c>
      <c r="M13" s="114"/>
      <c r="N13" s="92"/>
      <c r="Q13" s="110"/>
      <c r="R13" s="110"/>
    </row>
    <row r="14" spans="1:18" ht="16.5" hidden="1" customHeight="1" outlineLevel="1" x14ac:dyDescent="0.25">
      <c r="F14" s="89" t="s">
        <v>62</v>
      </c>
      <c r="G14" s="89" t="s">
        <v>62</v>
      </c>
      <c r="H14" s="89" t="s">
        <v>62</v>
      </c>
      <c r="L14" s="93"/>
    </row>
    <row r="15" spans="1:18" ht="16.5" customHeight="1" outlineLevel="1" x14ac:dyDescent="0.25">
      <c r="L15" s="93"/>
      <c r="M15" s="204" t="s">
        <v>810</v>
      </c>
    </row>
    <row r="16" spans="1:18" ht="16.5" customHeight="1" outlineLevel="1" thickBot="1" x14ac:dyDescent="0.3">
      <c r="L16" s="93"/>
    </row>
    <row r="17" spans="1:19" ht="16.5" customHeight="1" thickBot="1" x14ac:dyDescent="0.3">
      <c r="A17" s="212" t="s">
        <v>811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4"/>
      <c r="M17" s="124"/>
      <c r="N17" s="124"/>
      <c r="O17" s="124"/>
      <c r="P17" s="124"/>
      <c r="Q17" s="124"/>
      <c r="R17" s="124"/>
      <c r="S17" s="124"/>
    </row>
    <row r="18" spans="1:19" ht="16.5" customHeight="1" x14ac:dyDescent="0.25">
      <c r="A18" s="147"/>
      <c r="B18" s="148"/>
      <c r="C18" s="125"/>
      <c r="D18" s="125"/>
      <c r="E18" s="125"/>
      <c r="F18" s="125"/>
      <c r="G18" s="125"/>
      <c r="H18" s="125"/>
      <c r="I18" s="125"/>
      <c r="J18" s="125"/>
      <c r="K18" s="94"/>
      <c r="L18" s="94"/>
    </row>
    <row r="19" spans="1:19" ht="16.5" customHeight="1" x14ac:dyDescent="0.25">
      <c r="A19" s="149"/>
      <c r="B19" s="148"/>
      <c r="C19" s="126"/>
      <c r="D19" s="126"/>
      <c r="E19" s="127"/>
      <c r="F19" s="129" t="s">
        <v>842</v>
      </c>
      <c r="G19" s="129"/>
      <c r="H19" s="129"/>
      <c r="I19" s="129"/>
      <c r="J19" s="127"/>
      <c r="K19" s="95"/>
      <c r="L19" s="95"/>
    </row>
    <row r="20" spans="1:19" ht="16.5" customHeight="1" x14ac:dyDescent="0.25">
      <c r="A20" s="149"/>
      <c r="B20" s="150"/>
      <c r="C20" s="128"/>
      <c r="D20" s="128"/>
      <c r="E20" s="129" t="s">
        <v>56</v>
      </c>
      <c r="F20" s="129" t="s">
        <v>785</v>
      </c>
      <c r="G20" s="129"/>
      <c r="H20" s="129"/>
      <c r="I20" s="129"/>
      <c r="J20" s="130"/>
      <c r="K20" s="131"/>
      <c r="L20" s="131"/>
    </row>
    <row r="21" spans="1:19" ht="16.5" customHeight="1" x14ac:dyDescent="0.25">
      <c r="A21" s="149"/>
      <c r="B21" s="150"/>
      <c r="C21" s="132" t="s">
        <v>703</v>
      </c>
      <c r="D21" s="132" t="s">
        <v>704</v>
      </c>
      <c r="E21" s="133" t="s">
        <v>705</v>
      </c>
      <c r="F21" s="133" t="s">
        <v>706</v>
      </c>
      <c r="G21" s="134" t="s">
        <v>63</v>
      </c>
      <c r="I21" s="205" t="s">
        <v>797</v>
      </c>
      <c r="J21" s="134" t="s">
        <v>63</v>
      </c>
      <c r="K21" s="131"/>
      <c r="L21" s="131"/>
    </row>
    <row r="22" spans="1:19" ht="16.5" customHeight="1" x14ac:dyDescent="0.25">
      <c r="A22" s="149"/>
      <c r="B22" s="150"/>
      <c r="C22" s="131" t="s">
        <v>67</v>
      </c>
      <c r="D22" s="131" t="s">
        <v>67</v>
      </c>
      <c r="E22" s="131" t="s">
        <v>64</v>
      </c>
      <c r="F22" s="131" t="s">
        <v>707</v>
      </c>
      <c r="G22" s="131" t="s">
        <v>217</v>
      </c>
      <c r="H22" s="133" t="s">
        <v>63</v>
      </c>
      <c r="I22" s="133" t="s">
        <v>798</v>
      </c>
      <c r="J22" s="131" t="s">
        <v>217</v>
      </c>
      <c r="K22" s="131"/>
      <c r="L22" s="131"/>
    </row>
    <row r="23" spans="1:19" ht="16.5" customHeight="1" x14ac:dyDescent="0.25">
      <c r="A23" s="151" t="s">
        <v>65</v>
      </c>
      <c r="B23" s="135" t="s">
        <v>66</v>
      </c>
      <c r="C23" s="131" t="s">
        <v>708</v>
      </c>
      <c r="D23" s="131" t="s">
        <v>708</v>
      </c>
      <c r="E23" s="131" t="s">
        <v>21</v>
      </c>
      <c r="F23" s="131" t="s">
        <v>709</v>
      </c>
      <c r="G23" s="131" t="s">
        <v>53</v>
      </c>
      <c r="H23" s="131" t="s">
        <v>807</v>
      </c>
      <c r="I23" s="131" t="s">
        <v>21</v>
      </c>
      <c r="J23" s="131" t="s">
        <v>53</v>
      </c>
      <c r="K23" s="131"/>
      <c r="L23" s="131"/>
    </row>
    <row r="24" spans="1:19" ht="16.5" customHeight="1" thickBot="1" x14ac:dyDescent="0.3">
      <c r="A24" s="218" t="s">
        <v>68</v>
      </c>
      <c r="B24" s="136" t="s">
        <v>69</v>
      </c>
      <c r="C24" s="137" t="s">
        <v>710</v>
      </c>
      <c r="D24" s="138" t="s">
        <v>710</v>
      </c>
      <c r="E24" s="138">
        <v>1750</v>
      </c>
      <c r="F24" s="138" t="s">
        <v>711</v>
      </c>
      <c r="G24" s="138" t="s">
        <v>818</v>
      </c>
      <c r="H24" s="138" t="s">
        <v>804</v>
      </c>
      <c r="I24" s="138" t="s">
        <v>818</v>
      </c>
      <c r="J24" s="138" t="s">
        <v>818</v>
      </c>
      <c r="K24" s="139" t="s">
        <v>70</v>
      </c>
      <c r="L24" s="139" t="s">
        <v>71</v>
      </c>
    </row>
    <row r="25" spans="1:19" ht="16.5" customHeight="1" x14ac:dyDescent="0.25">
      <c r="A25" s="217" t="s">
        <v>809</v>
      </c>
      <c r="B25" s="148" t="s">
        <v>72</v>
      </c>
      <c r="C25" s="167">
        <v>1043</v>
      </c>
      <c r="D25" s="167">
        <v>215</v>
      </c>
      <c r="E25" s="168">
        <v>1825250</v>
      </c>
      <c r="F25" s="168">
        <v>928305</v>
      </c>
      <c r="G25" s="168">
        <v>2753555</v>
      </c>
      <c r="H25" s="168"/>
      <c r="I25" s="186">
        <v>29693.06</v>
      </c>
      <c r="J25" s="169">
        <f>+G25+H25+I25</f>
        <v>2783248.06</v>
      </c>
      <c r="K25" s="170">
        <f t="shared" ref="K25:K56" si="0">D25*6000</f>
        <v>1290000</v>
      </c>
      <c r="L25" s="170">
        <f t="shared" ref="L25:L56" si="1">K25+E25</f>
        <v>3115250</v>
      </c>
    </row>
    <row r="26" spans="1:19" ht="16.5" customHeight="1" x14ac:dyDescent="0.25">
      <c r="A26" s="152" t="s">
        <v>713</v>
      </c>
      <c r="B26" s="153" t="s">
        <v>73</v>
      </c>
      <c r="C26" s="167">
        <v>4307</v>
      </c>
      <c r="D26" s="167">
        <v>1094</v>
      </c>
      <c r="E26" s="168">
        <v>7537250</v>
      </c>
      <c r="F26" s="168">
        <v>4723561</v>
      </c>
      <c r="G26" s="168">
        <v>12260811</v>
      </c>
      <c r="H26" s="168"/>
      <c r="I26" s="186">
        <v>151089.35</v>
      </c>
      <c r="J26" s="169">
        <f t="shared" ref="J26:J88" si="2">+G26+H26+I26</f>
        <v>12411900.35</v>
      </c>
      <c r="K26" s="171">
        <f t="shared" si="0"/>
        <v>6564000</v>
      </c>
      <c r="L26" s="171">
        <f t="shared" si="1"/>
        <v>14101250</v>
      </c>
    </row>
    <row r="27" spans="1:19" ht="16.5" customHeight="1" x14ac:dyDescent="0.25">
      <c r="A27" s="152" t="s">
        <v>714</v>
      </c>
      <c r="B27" s="153" t="s">
        <v>74</v>
      </c>
      <c r="C27" s="167">
        <v>838</v>
      </c>
      <c r="D27" s="167">
        <v>195</v>
      </c>
      <c r="E27" s="168">
        <v>1466500</v>
      </c>
      <c r="F27" s="168">
        <v>841951</v>
      </c>
      <c r="G27" s="168">
        <v>2308451</v>
      </c>
      <c r="H27" s="168"/>
      <c r="I27" s="186">
        <v>26930.91</v>
      </c>
      <c r="J27" s="169">
        <f t="shared" si="2"/>
        <v>2335381.91</v>
      </c>
      <c r="K27" s="171">
        <f t="shared" si="0"/>
        <v>1170000</v>
      </c>
      <c r="L27" s="171">
        <f t="shared" si="1"/>
        <v>2636500</v>
      </c>
    </row>
    <row r="28" spans="1:19" ht="16.5" customHeight="1" x14ac:dyDescent="0.25">
      <c r="A28" s="152" t="s">
        <v>715</v>
      </c>
      <c r="B28" s="153" t="s">
        <v>75</v>
      </c>
      <c r="C28" s="167">
        <v>2356</v>
      </c>
      <c r="D28" s="167">
        <v>464</v>
      </c>
      <c r="E28" s="168">
        <v>4123000</v>
      </c>
      <c r="F28" s="168">
        <v>2003412</v>
      </c>
      <c r="G28" s="168">
        <v>6126412</v>
      </c>
      <c r="H28" s="168"/>
      <c r="I28" s="186">
        <v>64081.770000000004</v>
      </c>
      <c r="J28" s="169">
        <f t="shared" si="2"/>
        <v>6190493.7699999996</v>
      </c>
      <c r="K28" s="171">
        <f t="shared" si="0"/>
        <v>2784000</v>
      </c>
      <c r="L28" s="171">
        <f t="shared" si="1"/>
        <v>6907000</v>
      </c>
    </row>
    <row r="29" spans="1:19" ht="16.5" customHeight="1" x14ac:dyDescent="0.25">
      <c r="A29" s="152" t="s">
        <v>716</v>
      </c>
      <c r="B29" s="153" t="s">
        <v>76</v>
      </c>
      <c r="C29" s="167">
        <v>1125</v>
      </c>
      <c r="D29" s="167">
        <v>250</v>
      </c>
      <c r="E29" s="168">
        <v>1968750</v>
      </c>
      <c r="F29" s="168">
        <v>1079424</v>
      </c>
      <c r="G29" s="168">
        <v>3048174</v>
      </c>
      <c r="H29" s="168"/>
      <c r="I29" s="186">
        <v>34526.82</v>
      </c>
      <c r="J29" s="169">
        <f t="shared" si="2"/>
        <v>3082700.82</v>
      </c>
      <c r="K29" s="171">
        <f t="shared" si="0"/>
        <v>1500000</v>
      </c>
      <c r="L29" s="171">
        <f t="shared" si="1"/>
        <v>3468750</v>
      </c>
    </row>
    <row r="30" spans="1:19" ht="16.5" customHeight="1" x14ac:dyDescent="0.25">
      <c r="A30" s="152" t="s">
        <v>717</v>
      </c>
      <c r="B30" s="153" t="s">
        <v>77</v>
      </c>
      <c r="C30" s="167">
        <v>393</v>
      </c>
      <c r="D30" s="167">
        <v>91</v>
      </c>
      <c r="E30" s="168">
        <v>687750</v>
      </c>
      <c r="F30" s="168">
        <v>392910</v>
      </c>
      <c r="G30" s="168">
        <v>1080660</v>
      </c>
      <c r="H30" s="168"/>
      <c r="I30" s="186">
        <v>12567.759999999998</v>
      </c>
      <c r="J30" s="169">
        <f t="shared" si="2"/>
        <v>1093227.76</v>
      </c>
      <c r="K30" s="171">
        <f t="shared" si="0"/>
        <v>546000</v>
      </c>
      <c r="L30" s="171">
        <f t="shared" si="1"/>
        <v>1233750</v>
      </c>
    </row>
    <row r="31" spans="1:19" ht="16.5" customHeight="1" x14ac:dyDescent="0.25">
      <c r="A31" s="152" t="s">
        <v>718</v>
      </c>
      <c r="B31" s="153" t="s">
        <v>78</v>
      </c>
      <c r="C31" s="167">
        <v>160</v>
      </c>
      <c r="D31" s="167">
        <v>31</v>
      </c>
      <c r="E31" s="168">
        <v>280000</v>
      </c>
      <c r="F31" s="168">
        <v>133849</v>
      </c>
      <c r="G31" s="168">
        <v>413849</v>
      </c>
      <c r="H31" s="168"/>
      <c r="I31" s="186">
        <v>4281.32</v>
      </c>
      <c r="J31" s="169">
        <f t="shared" si="2"/>
        <v>418130.32</v>
      </c>
      <c r="K31" s="171">
        <f t="shared" si="0"/>
        <v>186000</v>
      </c>
      <c r="L31" s="171">
        <f t="shared" si="1"/>
        <v>466000</v>
      </c>
    </row>
    <row r="32" spans="1:19" ht="16.5" customHeight="1" x14ac:dyDescent="0.25">
      <c r="A32" s="152" t="s">
        <v>719</v>
      </c>
      <c r="B32" s="153" t="s">
        <v>79</v>
      </c>
      <c r="C32" s="167">
        <v>7211</v>
      </c>
      <c r="D32" s="167">
        <v>1769</v>
      </c>
      <c r="E32" s="168">
        <v>12619250</v>
      </c>
      <c r="F32" s="168">
        <v>7638006</v>
      </c>
      <c r="G32" s="168">
        <v>20257256</v>
      </c>
      <c r="H32" s="168"/>
      <c r="I32" s="186">
        <v>244311.76</v>
      </c>
      <c r="J32" s="169">
        <f t="shared" si="2"/>
        <v>20501567.760000002</v>
      </c>
      <c r="K32" s="171">
        <f t="shared" si="0"/>
        <v>10614000</v>
      </c>
      <c r="L32" s="171">
        <f t="shared" si="1"/>
        <v>23233250</v>
      </c>
    </row>
    <row r="33" spans="1:12" ht="16.5" customHeight="1" x14ac:dyDescent="0.25">
      <c r="A33" s="152" t="s">
        <v>720</v>
      </c>
      <c r="B33" s="153" t="s">
        <v>80</v>
      </c>
      <c r="C33" s="167">
        <v>1723</v>
      </c>
      <c r="D33" s="167">
        <v>412</v>
      </c>
      <c r="E33" s="168">
        <v>3015250</v>
      </c>
      <c r="F33" s="168">
        <v>1778891</v>
      </c>
      <c r="G33" s="168">
        <v>4794141</v>
      </c>
      <c r="H33" s="168"/>
      <c r="I33" s="186">
        <v>56900.19</v>
      </c>
      <c r="J33" s="169">
        <f t="shared" si="2"/>
        <v>4851041.1900000004</v>
      </c>
      <c r="K33" s="171">
        <f t="shared" si="0"/>
        <v>2472000</v>
      </c>
      <c r="L33" s="171">
        <f t="shared" si="1"/>
        <v>5487250</v>
      </c>
    </row>
    <row r="34" spans="1:12" ht="16.5" customHeight="1" x14ac:dyDescent="0.25">
      <c r="A34" s="152" t="s">
        <v>721</v>
      </c>
      <c r="B34" s="153" t="s">
        <v>81</v>
      </c>
      <c r="C34" s="167">
        <v>5352</v>
      </c>
      <c r="D34" s="167">
        <v>1077</v>
      </c>
      <c r="E34" s="168">
        <v>9366000</v>
      </c>
      <c r="F34" s="168">
        <v>4650160</v>
      </c>
      <c r="G34" s="168">
        <v>14016160</v>
      </c>
      <c r="H34" s="168"/>
      <c r="I34" s="186">
        <v>148741.53</v>
      </c>
      <c r="J34" s="169">
        <f t="shared" si="2"/>
        <v>14164901.529999999</v>
      </c>
      <c r="K34" s="171">
        <f t="shared" si="0"/>
        <v>6462000</v>
      </c>
      <c r="L34" s="171">
        <f t="shared" si="1"/>
        <v>15828000</v>
      </c>
    </row>
    <row r="35" spans="1:12" ht="16.5" customHeight="1" x14ac:dyDescent="0.25">
      <c r="A35" s="152" t="s">
        <v>722</v>
      </c>
      <c r="B35" s="153" t="s">
        <v>82</v>
      </c>
      <c r="C35" s="167">
        <v>4036</v>
      </c>
      <c r="D35" s="167">
        <v>974</v>
      </c>
      <c r="E35" s="168">
        <v>7063000</v>
      </c>
      <c r="F35" s="168">
        <v>4205437</v>
      </c>
      <c r="G35" s="168">
        <v>11268437</v>
      </c>
      <c r="H35" s="168"/>
      <c r="I35" s="186">
        <v>134516.48000000001</v>
      </c>
      <c r="J35" s="169">
        <f t="shared" si="2"/>
        <v>11402953.48</v>
      </c>
      <c r="K35" s="171">
        <f t="shared" si="0"/>
        <v>5844000</v>
      </c>
      <c r="L35" s="171">
        <f t="shared" si="1"/>
        <v>12907000</v>
      </c>
    </row>
    <row r="36" spans="1:12" ht="16.5" customHeight="1" x14ac:dyDescent="0.25">
      <c r="A36" s="152" t="s">
        <v>723</v>
      </c>
      <c r="B36" s="153" t="s">
        <v>83</v>
      </c>
      <c r="C36" s="167">
        <v>3543</v>
      </c>
      <c r="D36" s="167">
        <v>851</v>
      </c>
      <c r="E36" s="168">
        <v>6200250</v>
      </c>
      <c r="F36" s="168">
        <v>3674360</v>
      </c>
      <c r="G36" s="168">
        <v>9874610</v>
      </c>
      <c r="H36" s="168"/>
      <c r="I36" s="186">
        <v>117529.28</v>
      </c>
      <c r="J36" s="169">
        <f t="shared" si="2"/>
        <v>9992139.2799999993</v>
      </c>
      <c r="K36" s="171">
        <f t="shared" si="0"/>
        <v>5106000</v>
      </c>
      <c r="L36" s="171">
        <f t="shared" si="1"/>
        <v>11306250</v>
      </c>
    </row>
    <row r="37" spans="1:12" ht="16.5" customHeight="1" x14ac:dyDescent="0.25">
      <c r="A37" s="152" t="s">
        <v>724</v>
      </c>
      <c r="B37" s="153" t="s">
        <v>84</v>
      </c>
      <c r="C37" s="167">
        <v>769</v>
      </c>
      <c r="D37" s="167">
        <v>113</v>
      </c>
      <c r="E37" s="168">
        <v>1345750</v>
      </c>
      <c r="F37" s="168">
        <v>487900</v>
      </c>
      <c r="G37" s="168">
        <v>1833650</v>
      </c>
      <c r="H37" s="168"/>
      <c r="I37" s="186">
        <v>15606.12</v>
      </c>
      <c r="J37" s="169">
        <f t="shared" si="2"/>
        <v>1849256.12</v>
      </c>
      <c r="K37" s="171">
        <f t="shared" si="0"/>
        <v>678000</v>
      </c>
      <c r="L37" s="171">
        <f t="shared" si="1"/>
        <v>2023750</v>
      </c>
    </row>
    <row r="38" spans="1:12" ht="16.5" customHeight="1" x14ac:dyDescent="0.25">
      <c r="A38" s="152" t="s">
        <v>725</v>
      </c>
      <c r="B38" s="153" t="s">
        <v>85</v>
      </c>
      <c r="C38" s="167">
        <v>10543</v>
      </c>
      <c r="D38" s="167">
        <v>2309</v>
      </c>
      <c r="E38" s="168">
        <v>18450250</v>
      </c>
      <c r="F38" s="168">
        <v>9969563</v>
      </c>
      <c r="G38" s="168">
        <v>28419813</v>
      </c>
      <c r="H38" s="168"/>
      <c r="I38" s="186">
        <v>318889.67</v>
      </c>
      <c r="J38" s="169">
        <f t="shared" si="2"/>
        <v>28738702.670000002</v>
      </c>
      <c r="K38" s="171">
        <f t="shared" si="0"/>
        <v>13854000</v>
      </c>
      <c r="L38" s="171">
        <f t="shared" si="1"/>
        <v>32304250</v>
      </c>
    </row>
    <row r="39" spans="1:12" ht="16.5" customHeight="1" x14ac:dyDescent="0.25">
      <c r="A39" s="152" t="s">
        <v>726</v>
      </c>
      <c r="B39" s="153" t="s">
        <v>86</v>
      </c>
      <c r="C39" s="167">
        <v>7802</v>
      </c>
      <c r="D39" s="167">
        <v>1820</v>
      </c>
      <c r="E39" s="168">
        <v>13653500</v>
      </c>
      <c r="F39" s="168">
        <v>7858209</v>
      </c>
      <c r="G39" s="168">
        <v>21511709</v>
      </c>
      <c r="H39" s="168"/>
      <c r="I39" s="186">
        <v>251355.22999999998</v>
      </c>
      <c r="J39" s="169">
        <f t="shared" si="2"/>
        <v>21763064.23</v>
      </c>
      <c r="K39" s="171">
        <f t="shared" si="0"/>
        <v>10920000</v>
      </c>
      <c r="L39" s="171">
        <f t="shared" si="1"/>
        <v>24573500</v>
      </c>
    </row>
    <row r="40" spans="1:12" ht="16.5" customHeight="1" x14ac:dyDescent="0.25">
      <c r="A40" s="152" t="s">
        <v>727</v>
      </c>
      <c r="B40" s="153" t="s">
        <v>634</v>
      </c>
      <c r="C40" s="167">
        <v>921</v>
      </c>
      <c r="D40" s="167">
        <v>123</v>
      </c>
      <c r="E40" s="168">
        <v>1611750</v>
      </c>
      <c r="F40" s="168">
        <v>531077</v>
      </c>
      <c r="G40" s="168">
        <v>2142827</v>
      </c>
      <c r="H40" s="168"/>
      <c r="I40" s="186">
        <v>16987.2</v>
      </c>
      <c r="J40" s="169">
        <f t="shared" si="2"/>
        <v>2159814.2000000002</v>
      </c>
      <c r="K40" s="171">
        <f t="shared" si="0"/>
        <v>738000</v>
      </c>
      <c r="L40" s="171">
        <f t="shared" si="1"/>
        <v>2349750</v>
      </c>
    </row>
    <row r="41" spans="1:12" ht="16.5" customHeight="1" x14ac:dyDescent="0.25">
      <c r="A41" s="152" t="s">
        <v>638</v>
      </c>
      <c r="B41" s="153" t="s">
        <v>639</v>
      </c>
      <c r="C41" s="167">
        <v>313</v>
      </c>
      <c r="D41" s="167">
        <v>63</v>
      </c>
      <c r="E41" s="168">
        <v>547750</v>
      </c>
      <c r="F41" s="168">
        <v>272015</v>
      </c>
      <c r="G41" s="168">
        <v>819765</v>
      </c>
      <c r="H41" s="168"/>
      <c r="I41" s="186">
        <v>8700.76</v>
      </c>
      <c r="J41" s="169">
        <f t="shared" si="2"/>
        <v>828465.76</v>
      </c>
      <c r="K41" s="171">
        <f t="shared" si="0"/>
        <v>378000</v>
      </c>
      <c r="L41" s="171">
        <f t="shared" si="1"/>
        <v>925750</v>
      </c>
    </row>
    <row r="42" spans="1:12" ht="16.5" customHeight="1" x14ac:dyDescent="0.25">
      <c r="A42" s="152" t="s">
        <v>728</v>
      </c>
      <c r="B42" s="153" t="s">
        <v>87</v>
      </c>
      <c r="C42" s="167">
        <v>1639</v>
      </c>
      <c r="D42" s="167">
        <v>426</v>
      </c>
      <c r="E42" s="168">
        <v>2868250</v>
      </c>
      <c r="F42" s="168">
        <v>1839339</v>
      </c>
      <c r="G42" s="168">
        <v>4707589</v>
      </c>
      <c r="H42" s="168"/>
      <c r="I42" s="186">
        <v>58833.7</v>
      </c>
      <c r="J42" s="169">
        <f t="shared" si="2"/>
        <v>4766422.7</v>
      </c>
      <c r="K42" s="171">
        <f t="shared" si="0"/>
        <v>2556000</v>
      </c>
      <c r="L42" s="171">
        <f t="shared" si="1"/>
        <v>5424250</v>
      </c>
    </row>
    <row r="43" spans="1:12" ht="16.5" customHeight="1" x14ac:dyDescent="0.25">
      <c r="A43" s="152" t="s">
        <v>729</v>
      </c>
      <c r="B43" s="153" t="s">
        <v>88</v>
      </c>
      <c r="C43" s="167">
        <v>1239</v>
      </c>
      <c r="D43" s="167">
        <v>222</v>
      </c>
      <c r="E43" s="168">
        <v>2168250</v>
      </c>
      <c r="F43" s="168">
        <v>958529</v>
      </c>
      <c r="G43" s="168">
        <v>3126779</v>
      </c>
      <c r="H43" s="168"/>
      <c r="I43" s="186">
        <v>30659.82</v>
      </c>
      <c r="J43" s="169">
        <f t="shared" si="2"/>
        <v>3157438.82</v>
      </c>
      <c r="K43" s="171">
        <f t="shared" si="0"/>
        <v>1332000</v>
      </c>
      <c r="L43" s="171">
        <f t="shared" si="1"/>
        <v>3500250</v>
      </c>
    </row>
    <row r="44" spans="1:12" ht="16.5" customHeight="1" x14ac:dyDescent="0.25">
      <c r="A44" s="152" t="s">
        <v>730</v>
      </c>
      <c r="B44" s="153" t="s">
        <v>89</v>
      </c>
      <c r="C44" s="167">
        <v>1499</v>
      </c>
      <c r="D44" s="167">
        <v>392</v>
      </c>
      <c r="E44" s="168">
        <v>2623250</v>
      </c>
      <c r="F44" s="168">
        <v>1692537</v>
      </c>
      <c r="G44" s="168">
        <v>4315787</v>
      </c>
      <c r="H44" s="168"/>
      <c r="I44" s="186">
        <v>54138.04</v>
      </c>
      <c r="J44" s="169">
        <f t="shared" si="2"/>
        <v>4369925.04</v>
      </c>
      <c r="K44" s="171">
        <f t="shared" si="0"/>
        <v>2352000</v>
      </c>
      <c r="L44" s="171">
        <f t="shared" si="1"/>
        <v>4975250</v>
      </c>
    </row>
    <row r="45" spans="1:12" ht="16.5" customHeight="1" x14ac:dyDescent="0.25">
      <c r="A45" s="152" t="s">
        <v>731</v>
      </c>
      <c r="B45" s="153" t="s">
        <v>90</v>
      </c>
      <c r="C45" s="167">
        <v>2685</v>
      </c>
      <c r="D45" s="167">
        <v>618</v>
      </c>
      <c r="E45" s="168">
        <v>4698750</v>
      </c>
      <c r="F45" s="168">
        <v>2668337</v>
      </c>
      <c r="G45" s="168">
        <v>7367087</v>
      </c>
      <c r="H45" s="168"/>
      <c r="I45" s="186">
        <v>85350.29</v>
      </c>
      <c r="J45" s="169">
        <f t="shared" si="2"/>
        <v>7452437.29</v>
      </c>
      <c r="K45" s="171">
        <f t="shared" si="0"/>
        <v>3708000</v>
      </c>
      <c r="L45" s="171">
        <f t="shared" si="1"/>
        <v>8406750</v>
      </c>
    </row>
    <row r="46" spans="1:12" ht="16.5" customHeight="1" x14ac:dyDescent="0.25">
      <c r="A46" s="152" t="s">
        <v>732</v>
      </c>
      <c r="B46" s="153" t="s">
        <v>91</v>
      </c>
      <c r="C46" s="167">
        <v>372</v>
      </c>
      <c r="D46" s="167">
        <v>96</v>
      </c>
      <c r="E46" s="168">
        <v>651000</v>
      </c>
      <c r="F46" s="168">
        <v>414499</v>
      </c>
      <c r="G46" s="168">
        <v>1065499</v>
      </c>
      <c r="H46" s="168"/>
      <c r="I46" s="186">
        <v>13258.3</v>
      </c>
      <c r="J46" s="169">
        <f t="shared" si="2"/>
        <v>1078757.3</v>
      </c>
      <c r="K46" s="171">
        <f t="shared" si="0"/>
        <v>576000</v>
      </c>
      <c r="L46" s="171">
        <f t="shared" si="1"/>
        <v>1227000</v>
      </c>
    </row>
    <row r="47" spans="1:12" ht="16.5" customHeight="1" x14ac:dyDescent="0.25">
      <c r="A47" s="152" t="s">
        <v>733</v>
      </c>
      <c r="B47" s="153" t="s">
        <v>92</v>
      </c>
      <c r="C47" s="167">
        <v>2178</v>
      </c>
      <c r="D47" s="167">
        <v>599</v>
      </c>
      <c r="E47" s="168">
        <v>3811500</v>
      </c>
      <c r="F47" s="168">
        <v>2586301</v>
      </c>
      <c r="G47" s="168">
        <v>6397801</v>
      </c>
      <c r="H47" s="168"/>
      <c r="I47" s="186">
        <v>82726.260000000009</v>
      </c>
      <c r="J47" s="169">
        <f t="shared" si="2"/>
        <v>6480527.2599999998</v>
      </c>
      <c r="K47" s="171">
        <f t="shared" si="0"/>
        <v>3594000</v>
      </c>
      <c r="L47" s="171">
        <f t="shared" si="1"/>
        <v>7405500</v>
      </c>
    </row>
    <row r="48" spans="1:12" ht="16.5" customHeight="1" x14ac:dyDescent="0.25">
      <c r="A48" s="152" t="s">
        <v>734</v>
      </c>
      <c r="B48" s="153" t="s">
        <v>93</v>
      </c>
      <c r="C48" s="167">
        <v>705</v>
      </c>
      <c r="D48" s="167">
        <v>156</v>
      </c>
      <c r="E48" s="168">
        <v>1233750</v>
      </c>
      <c r="F48" s="168">
        <v>673561</v>
      </c>
      <c r="G48" s="168">
        <v>1907311</v>
      </c>
      <c r="H48" s="168"/>
      <c r="I48" s="186">
        <v>21544.73</v>
      </c>
      <c r="J48" s="169">
        <f t="shared" si="2"/>
        <v>1928855.73</v>
      </c>
      <c r="K48" s="171">
        <f t="shared" si="0"/>
        <v>936000</v>
      </c>
      <c r="L48" s="171">
        <f t="shared" si="1"/>
        <v>2169750</v>
      </c>
    </row>
    <row r="49" spans="1:12" ht="16.5" customHeight="1" x14ac:dyDescent="0.25">
      <c r="A49" s="152" t="s">
        <v>735</v>
      </c>
      <c r="B49" s="153" t="s">
        <v>94</v>
      </c>
      <c r="C49" s="167">
        <v>2712</v>
      </c>
      <c r="D49" s="167">
        <v>576</v>
      </c>
      <c r="E49" s="168">
        <v>4746000</v>
      </c>
      <c r="F49" s="168">
        <v>2486994</v>
      </c>
      <c r="G49" s="168">
        <v>7232994</v>
      </c>
      <c r="H49" s="168"/>
      <c r="I49" s="186">
        <v>79549.790000000008</v>
      </c>
      <c r="J49" s="169">
        <f t="shared" si="2"/>
        <v>7312543.79</v>
      </c>
      <c r="K49" s="171">
        <f t="shared" si="0"/>
        <v>3456000</v>
      </c>
      <c r="L49" s="171">
        <f t="shared" si="1"/>
        <v>8202000</v>
      </c>
    </row>
    <row r="50" spans="1:12" ht="16.5" customHeight="1" x14ac:dyDescent="0.25">
      <c r="A50" s="152" t="s">
        <v>736</v>
      </c>
      <c r="B50" s="153" t="s">
        <v>95</v>
      </c>
      <c r="C50" s="167">
        <v>574</v>
      </c>
      <c r="D50" s="167">
        <v>131</v>
      </c>
      <c r="E50" s="168">
        <v>1004500</v>
      </c>
      <c r="F50" s="168">
        <v>565618</v>
      </c>
      <c r="G50" s="168">
        <v>1570118</v>
      </c>
      <c r="H50" s="168"/>
      <c r="I50" s="186">
        <v>18092.05</v>
      </c>
      <c r="J50" s="169">
        <f t="shared" si="2"/>
        <v>1588210.05</v>
      </c>
      <c r="K50" s="171">
        <f t="shared" si="0"/>
        <v>786000</v>
      </c>
      <c r="L50" s="171">
        <f t="shared" si="1"/>
        <v>1790500</v>
      </c>
    </row>
    <row r="51" spans="1:12" ht="16.5" customHeight="1" x14ac:dyDescent="0.25">
      <c r="A51" s="152" t="s">
        <v>737</v>
      </c>
      <c r="B51" s="153" t="s">
        <v>96</v>
      </c>
      <c r="C51" s="167">
        <v>591</v>
      </c>
      <c r="D51" s="167">
        <v>121</v>
      </c>
      <c r="E51" s="168">
        <v>1034250</v>
      </c>
      <c r="F51" s="168">
        <v>522441</v>
      </c>
      <c r="G51" s="168">
        <v>1556691</v>
      </c>
      <c r="H51" s="168"/>
      <c r="I51" s="186">
        <v>16710.98</v>
      </c>
      <c r="J51" s="169">
        <f t="shared" si="2"/>
        <v>1573401.98</v>
      </c>
      <c r="K51" s="171">
        <f t="shared" si="0"/>
        <v>726000</v>
      </c>
      <c r="L51" s="171">
        <f t="shared" si="1"/>
        <v>1760250</v>
      </c>
    </row>
    <row r="52" spans="1:12" ht="16.5" customHeight="1" x14ac:dyDescent="0.25">
      <c r="A52" s="152" t="s">
        <v>738</v>
      </c>
      <c r="B52" s="153" t="s">
        <v>22</v>
      </c>
      <c r="C52" s="167">
        <v>184</v>
      </c>
      <c r="D52" s="167">
        <v>34</v>
      </c>
      <c r="E52" s="168">
        <v>322000</v>
      </c>
      <c r="F52" s="168">
        <v>146802</v>
      </c>
      <c r="G52" s="168">
        <v>468802</v>
      </c>
      <c r="H52" s="168"/>
      <c r="I52" s="186">
        <v>4695.6500000000005</v>
      </c>
      <c r="J52" s="169">
        <f t="shared" si="2"/>
        <v>473497.65</v>
      </c>
      <c r="K52" s="171">
        <f t="shared" si="0"/>
        <v>204000</v>
      </c>
      <c r="L52" s="171">
        <f t="shared" si="1"/>
        <v>526000</v>
      </c>
    </row>
    <row r="53" spans="1:12" ht="16.5" customHeight="1" x14ac:dyDescent="0.25">
      <c r="A53" s="152" t="s">
        <v>739</v>
      </c>
      <c r="B53" s="153" t="s">
        <v>97</v>
      </c>
      <c r="C53" s="167">
        <v>9318</v>
      </c>
      <c r="D53" s="167">
        <v>2150</v>
      </c>
      <c r="E53" s="168">
        <v>16306500</v>
      </c>
      <c r="F53" s="168">
        <v>9283049</v>
      </c>
      <c r="G53" s="168">
        <v>25589549</v>
      </c>
      <c r="H53" s="168"/>
      <c r="I53" s="186">
        <v>296930.63</v>
      </c>
      <c r="J53" s="169">
        <f t="shared" si="2"/>
        <v>25886479.629999999</v>
      </c>
      <c r="K53" s="171">
        <f t="shared" si="0"/>
        <v>12900000</v>
      </c>
      <c r="L53" s="171">
        <f t="shared" si="1"/>
        <v>29206500</v>
      </c>
    </row>
    <row r="54" spans="1:12" ht="16.5" customHeight="1" x14ac:dyDescent="0.25">
      <c r="A54" s="152" t="s">
        <v>740</v>
      </c>
      <c r="B54" s="153" t="s">
        <v>741</v>
      </c>
      <c r="C54" s="167">
        <v>686</v>
      </c>
      <c r="D54" s="167">
        <v>162</v>
      </c>
      <c r="E54" s="168">
        <v>1200500</v>
      </c>
      <c r="F54" s="168">
        <v>699467</v>
      </c>
      <c r="G54" s="168">
        <v>1899967</v>
      </c>
      <c r="H54" s="168"/>
      <c r="I54" s="186">
        <v>22373.370000000003</v>
      </c>
      <c r="J54" s="169">
        <f t="shared" si="2"/>
        <v>1922340.37</v>
      </c>
      <c r="K54" s="171">
        <f t="shared" si="0"/>
        <v>972000</v>
      </c>
      <c r="L54" s="171">
        <f t="shared" si="1"/>
        <v>2172500</v>
      </c>
    </row>
    <row r="55" spans="1:12" ht="16.5" customHeight="1" x14ac:dyDescent="0.25">
      <c r="A55" s="152" t="s">
        <v>742</v>
      </c>
      <c r="B55" s="153" t="s">
        <v>98</v>
      </c>
      <c r="C55" s="167">
        <v>2732</v>
      </c>
      <c r="D55" s="167">
        <v>667</v>
      </c>
      <c r="E55" s="168">
        <v>4781000</v>
      </c>
      <c r="F55" s="168">
        <v>2879904</v>
      </c>
      <c r="G55" s="168">
        <v>7660904</v>
      </c>
      <c r="H55" s="168"/>
      <c r="I55" s="186">
        <v>92117.55</v>
      </c>
      <c r="J55" s="169">
        <f t="shared" si="2"/>
        <v>7753021.5499999998</v>
      </c>
      <c r="K55" s="171">
        <f t="shared" si="0"/>
        <v>4002000</v>
      </c>
      <c r="L55" s="171">
        <f t="shared" si="1"/>
        <v>8783000</v>
      </c>
    </row>
    <row r="56" spans="1:12" ht="16.5" customHeight="1" x14ac:dyDescent="0.25">
      <c r="A56" s="152" t="s">
        <v>743</v>
      </c>
      <c r="B56" s="153" t="s">
        <v>99</v>
      </c>
      <c r="C56" s="167">
        <v>2041</v>
      </c>
      <c r="D56" s="167">
        <v>417</v>
      </c>
      <c r="E56" s="168">
        <v>3571750</v>
      </c>
      <c r="F56" s="168">
        <v>1800480</v>
      </c>
      <c r="G56" s="168">
        <v>5372230</v>
      </c>
      <c r="H56" s="168"/>
      <c r="I56" s="186">
        <v>57590.729999999996</v>
      </c>
      <c r="J56" s="169">
        <f t="shared" si="2"/>
        <v>5429820.7300000004</v>
      </c>
      <c r="K56" s="171">
        <f t="shared" si="0"/>
        <v>2502000</v>
      </c>
      <c r="L56" s="171">
        <f t="shared" si="1"/>
        <v>6073750</v>
      </c>
    </row>
    <row r="57" spans="1:12" ht="16.5" customHeight="1" x14ac:dyDescent="0.25">
      <c r="A57" s="152" t="s">
        <v>744</v>
      </c>
      <c r="B57" s="153" t="s">
        <v>100</v>
      </c>
      <c r="C57" s="167">
        <v>95</v>
      </c>
      <c r="D57" s="167">
        <v>19</v>
      </c>
      <c r="E57" s="168">
        <v>166250</v>
      </c>
      <c r="F57" s="168">
        <v>82036</v>
      </c>
      <c r="G57" s="168">
        <v>248286</v>
      </c>
      <c r="H57" s="168"/>
      <c r="I57" s="186">
        <v>2624.04</v>
      </c>
      <c r="J57" s="169">
        <f t="shared" si="2"/>
        <v>250910.04</v>
      </c>
      <c r="K57" s="171">
        <f t="shared" ref="K57:K88" si="3">D57*6000</f>
        <v>114000</v>
      </c>
      <c r="L57" s="171">
        <f t="shared" ref="L57:L88" si="4">K57+E57</f>
        <v>280250</v>
      </c>
    </row>
    <row r="58" spans="1:12" ht="16.5" customHeight="1" x14ac:dyDescent="0.25">
      <c r="A58" s="152" t="s">
        <v>745</v>
      </c>
      <c r="B58" s="153" t="s">
        <v>101</v>
      </c>
      <c r="C58" s="167">
        <v>316</v>
      </c>
      <c r="D58" s="167">
        <v>78</v>
      </c>
      <c r="E58" s="168">
        <v>553000</v>
      </c>
      <c r="F58" s="168">
        <v>336780</v>
      </c>
      <c r="G58" s="168">
        <v>889780</v>
      </c>
      <c r="H58" s="168"/>
      <c r="I58" s="186">
        <v>10772.369999999999</v>
      </c>
      <c r="J58" s="169">
        <f t="shared" si="2"/>
        <v>900552.37</v>
      </c>
      <c r="K58" s="171">
        <f t="shared" si="3"/>
        <v>468000</v>
      </c>
      <c r="L58" s="171">
        <f t="shared" si="4"/>
        <v>1021000</v>
      </c>
    </row>
    <row r="59" spans="1:12" ht="16.5" customHeight="1" x14ac:dyDescent="0.25">
      <c r="A59" s="152" t="s">
        <v>746</v>
      </c>
      <c r="B59" s="153" t="s">
        <v>102</v>
      </c>
      <c r="C59" s="167">
        <v>3299</v>
      </c>
      <c r="D59" s="167">
        <v>708</v>
      </c>
      <c r="E59" s="168">
        <v>5773250</v>
      </c>
      <c r="F59" s="168">
        <v>3056930</v>
      </c>
      <c r="G59" s="168">
        <v>8830180</v>
      </c>
      <c r="H59" s="168"/>
      <c r="I59" s="186">
        <v>97779.95</v>
      </c>
      <c r="J59" s="169">
        <f t="shared" si="2"/>
        <v>8927959.9499999993</v>
      </c>
      <c r="K59" s="171">
        <f t="shared" si="3"/>
        <v>4248000</v>
      </c>
      <c r="L59" s="171">
        <f t="shared" si="4"/>
        <v>10021250</v>
      </c>
    </row>
    <row r="60" spans="1:12" ht="16.5" customHeight="1" x14ac:dyDescent="0.25">
      <c r="A60" s="152" t="s">
        <v>747</v>
      </c>
      <c r="B60" s="153" t="s">
        <v>103</v>
      </c>
      <c r="C60" s="167">
        <v>338</v>
      </c>
      <c r="D60" s="167">
        <v>56</v>
      </c>
      <c r="E60" s="168">
        <v>591500</v>
      </c>
      <c r="F60" s="168">
        <v>241791</v>
      </c>
      <c r="G60" s="168">
        <v>833291</v>
      </c>
      <c r="H60" s="168"/>
      <c r="I60" s="186">
        <v>7734.01</v>
      </c>
      <c r="J60" s="169">
        <f t="shared" si="2"/>
        <v>841025.01</v>
      </c>
      <c r="K60" s="171">
        <f t="shared" si="3"/>
        <v>336000</v>
      </c>
      <c r="L60" s="171">
        <f t="shared" si="4"/>
        <v>927500</v>
      </c>
    </row>
    <row r="61" spans="1:12" ht="16.5" customHeight="1" x14ac:dyDescent="0.25">
      <c r="A61" s="152" t="s">
        <v>748</v>
      </c>
      <c r="B61" s="153" t="s">
        <v>104</v>
      </c>
      <c r="C61" s="167">
        <v>984</v>
      </c>
      <c r="D61" s="167">
        <v>153</v>
      </c>
      <c r="E61" s="168">
        <v>1722000</v>
      </c>
      <c r="F61" s="168">
        <v>660608</v>
      </c>
      <c r="G61" s="168">
        <v>2382608</v>
      </c>
      <c r="H61" s="168"/>
      <c r="I61" s="186">
        <v>21130.41</v>
      </c>
      <c r="J61" s="169">
        <f t="shared" si="2"/>
        <v>2403738.41</v>
      </c>
      <c r="K61" s="171">
        <f t="shared" si="3"/>
        <v>918000</v>
      </c>
      <c r="L61" s="171">
        <f t="shared" si="4"/>
        <v>2640000</v>
      </c>
    </row>
    <row r="62" spans="1:12" ht="16.5" customHeight="1" x14ac:dyDescent="0.25">
      <c r="A62" s="152" t="s">
        <v>749</v>
      </c>
      <c r="B62" s="153" t="s">
        <v>105</v>
      </c>
      <c r="C62" s="167">
        <v>439</v>
      </c>
      <c r="D62" s="167">
        <v>78</v>
      </c>
      <c r="E62" s="168">
        <v>768250</v>
      </c>
      <c r="F62" s="168">
        <v>336780</v>
      </c>
      <c r="G62" s="168">
        <v>1105030</v>
      </c>
      <c r="H62" s="168"/>
      <c r="I62" s="186">
        <v>10772.369999999999</v>
      </c>
      <c r="J62" s="169">
        <f t="shared" si="2"/>
        <v>1115802.3700000001</v>
      </c>
      <c r="K62" s="171">
        <f t="shared" si="3"/>
        <v>468000</v>
      </c>
      <c r="L62" s="171">
        <f t="shared" si="4"/>
        <v>1236250</v>
      </c>
    </row>
    <row r="63" spans="1:12" ht="16.5" customHeight="1" x14ac:dyDescent="0.25">
      <c r="A63" s="152" t="s">
        <v>750</v>
      </c>
      <c r="B63" s="153" t="s">
        <v>652</v>
      </c>
      <c r="C63" s="167">
        <v>193</v>
      </c>
      <c r="D63" s="167">
        <v>33</v>
      </c>
      <c r="E63" s="168">
        <v>337750</v>
      </c>
      <c r="F63" s="168">
        <v>142484</v>
      </c>
      <c r="G63" s="168">
        <v>480234</v>
      </c>
      <c r="H63" s="168"/>
      <c r="I63" s="186">
        <v>4557.55</v>
      </c>
      <c r="J63" s="169">
        <f t="shared" si="2"/>
        <v>484791.55</v>
      </c>
      <c r="K63" s="171">
        <f t="shared" si="3"/>
        <v>198000</v>
      </c>
      <c r="L63" s="171">
        <f t="shared" si="4"/>
        <v>535750</v>
      </c>
    </row>
    <row r="64" spans="1:12" ht="16.5" customHeight="1" x14ac:dyDescent="0.25">
      <c r="A64" s="152" t="s">
        <v>751</v>
      </c>
      <c r="B64" s="153" t="s">
        <v>106</v>
      </c>
      <c r="C64" s="167">
        <v>2088</v>
      </c>
      <c r="D64" s="167">
        <v>586</v>
      </c>
      <c r="E64" s="168">
        <v>3654000</v>
      </c>
      <c r="F64" s="168">
        <v>2530171</v>
      </c>
      <c r="G64" s="168">
        <v>6184171</v>
      </c>
      <c r="H64" s="168"/>
      <c r="I64" s="186">
        <v>80930.860000000015</v>
      </c>
      <c r="J64" s="169">
        <f t="shared" si="2"/>
        <v>6265101.8600000003</v>
      </c>
      <c r="K64" s="171">
        <f t="shared" si="3"/>
        <v>3516000</v>
      </c>
      <c r="L64" s="171">
        <f t="shared" si="4"/>
        <v>7170000</v>
      </c>
    </row>
    <row r="65" spans="1:12" ht="16.5" customHeight="1" x14ac:dyDescent="0.25">
      <c r="A65" s="152" t="s">
        <v>752</v>
      </c>
      <c r="B65" s="153" t="s">
        <v>107</v>
      </c>
      <c r="C65" s="167">
        <v>1511</v>
      </c>
      <c r="D65" s="167">
        <v>291</v>
      </c>
      <c r="E65" s="168">
        <v>2644250</v>
      </c>
      <c r="F65" s="168">
        <v>1256450</v>
      </c>
      <c r="G65" s="168">
        <v>3900700</v>
      </c>
      <c r="H65" s="168"/>
      <c r="I65" s="186">
        <v>40189.21</v>
      </c>
      <c r="J65" s="169">
        <f t="shared" si="2"/>
        <v>3940889.21</v>
      </c>
      <c r="K65" s="171">
        <f t="shared" si="3"/>
        <v>1746000</v>
      </c>
      <c r="L65" s="171">
        <f t="shared" si="4"/>
        <v>4390250</v>
      </c>
    </row>
    <row r="66" spans="1:12" ht="16.5" customHeight="1" x14ac:dyDescent="0.25">
      <c r="A66" s="156" t="s">
        <v>796</v>
      </c>
      <c r="B66" s="153" t="s">
        <v>795</v>
      </c>
      <c r="C66" s="167">
        <v>564</v>
      </c>
      <c r="D66" s="167">
        <v>119</v>
      </c>
      <c r="E66" s="168">
        <v>987000</v>
      </c>
      <c r="F66" s="168">
        <v>513806</v>
      </c>
      <c r="G66" s="168">
        <v>1500806</v>
      </c>
      <c r="H66" s="168"/>
      <c r="I66" s="186">
        <v>16434.759999999998</v>
      </c>
      <c r="J66" s="169">
        <f t="shared" si="2"/>
        <v>1517240.76</v>
      </c>
      <c r="K66" s="171">
        <f t="shared" si="3"/>
        <v>714000</v>
      </c>
      <c r="L66" s="171">
        <f t="shared" si="4"/>
        <v>1701000</v>
      </c>
    </row>
    <row r="67" spans="1:12" ht="16.5" customHeight="1" x14ac:dyDescent="0.25">
      <c r="A67" s="154" t="s">
        <v>753</v>
      </c>
      <c r="B67" s="155" t="s">
        <v>653</v>
      </c>
      <c r="C67" s="167">
        <v>402</v>
      </c>
      <c r="D67" s="167">
        <v>60</v>
      </c>
      <c r="E67" s="168">
        <v>703500</v>
      </c>
      <c r="F67" s="168">
        <v>259062</v>
      </c>
      <c r="G67" s="168">
        <v>962562</v>
      </c>
      <c r="H67" s="168"/>
      <c r="I67" s="186">
        <v>8286.44</v>
      </c>
      <c r="J67" s="169">
        <f t="shared" si="2"/>
        <v>970848.44</v>
      </c>
      <c r="K67" s="171">
        <f t="shared" si="3"/>
        <v>360000</v>
      </c>
      <c r="L67" s="171">
        <f t="shared" si="4"/>
        <v>1063500</v>
      </c>
    </row>
    <row r="68" spans="1:12" ht="16.5" customHeight="1" x14ac:dyDescent="0.25">
      <c r="A68" s="152" t="s">
        <v>754</v>
      </c>
      <c r="B68" s="153" t="s">
        <v>108</v>
      </c>
      <c r="C68" s="167">
        <v>796</v>
      </c>
      <c r="D68" s="167">
        <v>175</v>
      </c>
      <c r="E68" s="168">
        <v>1393000</v>
      </c>
      <c r="F68" s="168">
        <v>755597</v>
      </c>
      <c r="G68" s="168">
        <v>2148597</v>
      </c>
      <c r="H68" s="168"/>
      <c r="I68" s="186">
        <v>24168.78</v>
      </c>
      <c r="J68" s="169">
        <f t="shared" si="2"/>
        <v>2172765.7799999998</v>
      </c>
      <c r="K68" s="171">
        <f t="shared" si="3"/>
        <v>1050000</v>
      </c>
      <c r="L68" s="171">
        <f t="shared" si="4"/>
        <v>2443000</v>
      </c>
    </row>
    <row r="69" spans="1:12" ht="16.5" customHeight="1" x14ac:dyDescent="0.25">
      <c r="A69" s="152" t="s">
        <v>755</v>
      </c>
      <c r="B69" s="153" t="s">
        <v>109</v>
      </c>
      <c r="C69" s="167">
        <v>461</v>
      </c>
      <c r="D69" s="167">
        <v>90</v>
      </c>
      <c r="E69" s="168">
        <v>806750</v>
      </c>
      <c r="F69" s="168">
        <v>388593</v>
      </c>
      <c r="G69" s="168">
        <v>1195343</v>
      </c>
      <c r="H69" s="168"/>
      <c r="I69" s="186">
        <v>12429.650000000001</v>
      </c>
      <c r="J69" s="169">
        <f t="shared" si="2"/>
        <v>1207772.6499999999</v>
      </c>
      <c r="K69" s="171">
        <f t="shared" si="3"/>
        <v>540000</v>
      </c>
      <c r="L69" s="171">
        <f t="shared" si="4"/>
        <v>1346750</v>
      </c>
    </row>
    <row r="70" spans="1:12" ht="16.5" customHeight="1" x14ac:dyDescent="0.25">
      <c r="A70" s="156" t="s">
        <v>756</v>
      </c>
      <c r="B70" s="153" t="s">
        <v>110</v>
      </c>
      <c r="C70" s="167">
        <v>2728</v>
      </c>
      <c r="D70" s="167">
        <v>479</v>
      </c>
      <c r="E70" s="168">
        <v>4774000</v>
      </c>
      <c r="F70" s="168">
        <v>2068177</v>
      </c>
      <c r="G70" s="168">
        <v>6842177</v>
      </c>
      <c r="H70" s="168"/>
      <c r="I70" s="186">
        <v>66153.38</v>
      </c>
      <c r="J70" s="169">
        <f t="shared" si="2"/>
        <v>6908330.3799999999</v>
      </c>
      <c r="K70" s="171">
        <f t="shared" si="3"/>
        <v>2874000</v>
      </c>
      <c r="L70" s="171">
        <f t="shared" si="4"/>
        <v>7648000</v>
      </c>
    </row>
    <row r="71" spans="1:12" ht="16.5" customHeight="1" x14ac:dyDescent="0.25">
      <c r="A71" s="156" t="s">
        <v>757</v>
      </c>
      <c r="B71" s="153" t="s">
        <v>112</v>
      </c>
      <c r="C71" s="167">
        <v>1488</v>
      </c>
      <c r="D71" s="167">
        <v>283</v>
      </c>
      <c r="E71" s="168">
        <v>2604000</v>
      </c>
      <c r="F71" s="168">
        <v>1221908</v>
      </c>
      <c r="G71" s="168">
        <v>3825908</v>
      </c>
      <c r="H71" s="168"/>
      <c r="I71" s="186">
        <v>39084.36</v>
      </c>
      <c r="J71" s="169">
        <f t="shared" si="2"/>
        <v>3864992.36</v>
      </c>
      <c r="K71" s="171">
        <f t="shared" si="3"/>
        <v>1698000</v>
      </c>
      <c r="L71" s="171">
        <f t="shared" si="4"/>
        <v>4302000</v>
      </c>
    </row>
    <row r="72" spans="1:12" ht="16.5" customHeight="1" x14ac:dyDescent="0.25">
      <c r="A72" s="156" t="s">
        <v>841</v>
      </c>
      <c r="B72" s="153" t="s">
        <v>786</v>
      </c>
      <c r="C72" s="167">
        <v>531</v>
      </c>
      <c r="D72" s="167">
        <v>128</v>
      </c>
      <c r="E72" s="168">
        <v>929250</v>
      </c>
      <c r="F72" s="168">
        <v>552665</v>
      </c>
      <c r="G72" s="168">
        <v>1481915</v>
      </c>
      <c r="H72" s="168"/>
      <c r="I72" s="186">
        <v>17677.73</v>
      </c>
      <c r="J72" s="169">
        <f t="shared" si="2"/>
        <v>1499592.73</v>
      </c>
      <c r="K72" s="171">
        <f t="shared" si="3"/>
        <v>768000</v>
      </c>
      <c r="L72" s="171">
        <f t="shared" si="4"/>
        <v>1697250</v>
      </c>
    </row>
    <row r="73" spans="1:12" ht="16.5" customHeight="1" x14ac:dyDescent="0.25">
      <c r="A73" s="156" t="s">
        <v>758</v>
      </c>
      <c r="B73" s="153" t="s">
        <v>759</v>
      </c>
      <c r="C73" s="167">
        <v>223</v>
      </c>
      <c r="D73" s="167">
        <v>71</v>
      </c>
      <c r="E73" s="168">
        <v>390250</v>
      </c>
      <c r="F73" s="168">
        <v>306557</v>
      </c>
      <c r="G73" s="168">
        <v>696807</v>
      </c>
      <c r="H73" s="168"/>
      <c r="I73" s="186">
        <v>9805.61</v>
      </c>
      <c r="J73" s="169">
        <f t="shared" si="2"/>
        <v>706612.61</v>
      </c>
      <c r="K73" s="171">
        <f t="shared" si="3"/>
        <v>426000</v>
      </c>
      <c r="L73" s="171">
        <f t="shared" si="4"/>
        <v>816250</v>
      </c>
    </row>
    <row r="74" spans="1:12" ht="16.5" customHeight="1" x14ac:dyDescent="0.25">
      <c r="A74" s="152" t="s">
        <v>760</v>
      </c>
      <c r="B74" s="153" t="s">
        <v>761</v>
      </c>
      <c r="C74" s="167">
        <v>531</v>
      </c>
      <c r="D74" s="167">
        <v>101</v>
      </c>
      <c r="E74" s="168">
        <v>929250</v>
      </c>
      <c r="F74" s="168">
        <v>436087</v>
      </c>
      <c r="G74" s="168">
        <v>1365337</v>
      </c>
      <c r="H74" s="168"/>
      <c r="I74" s="186">
        <v>13948.829999999998</v>
      </c>
      <c r="J74" s="169">
        <f t="shared" si="2"/>
        <v>1379285.83</v>
      </c>
      <c r="K74" s="171">
        <f t="shared" si="3"/>
        <v>606000</v>
      </c>
      <c r="L74" s="171">
        <f t="shared" si="4"/>
        <v>1535250</v>
      </c>
    </row>
    <row r="75" spans="1:12" ht="16.5" customHeight="1" x14ac:dyDescent="0.25">
      <c r="A75" s="152" t="s">
        <v>762</v>
      </c>
      <c r="B75" s="153" t="s">
        <v>113</v>
      </c>
      <c r="C75" s="167">
        <v>778</v>
      </c>
      <c r="D75" s="167">
        <v>161</v>
      </c>
      <c r="E75" s="168">
        <v>1361500</v>
      </c>
      <c r="F75" s="168">
        <v>695149</v>
      </c>
      <c r="G75" s="168">
        <v>2056649</v>
      </c>
      <c r="H75" s="168"/>
      <c r="I75" s="186">
        <v>22235.260000000002</v>
      </c>
      <c r="J75" s="169">
        <f t="shared" si="2"/>
        <v>2078884.26</v>
      </c>
      <c r="K75" s="171">
        <f t="shared" si="3"/>
        <v>966000</v>
      </c>
      <c r="L75" s="171">
        <f t="shared" si="4"/>
        <v>2327500</v>
      </c>
    </row>
    <row r="76" spans="1:12" ht="16.5" customHeight="1" x14ac:dyDescent="0.25">
      <c r="A76" s="152" t="s">
        <v>763</v>
      </c>
      <c r="B76" s="153" t="s">
        <v>764</v>
      </c>
      <c r="C76" s="167">
        <v>691</v>
      </c>
      <c r="D76" s="167">
        <v>116</v>
      </c>
      <c r="E76" s="168">
        <v>1209250</v>
      </c>
      <c r="F76" s="168">
        <v>500853</v>
      </c>
      <c r="G76" s="168">
        <v>1710103</v>
      </c>
      <c r="H76" s="168"/>
      <c r="I76" s="186">
        <v>16020.44</v>
      </c>
      <c r="J76" s="169">
        <f t="shared" si="2"/>
        <v>1726123.44</v>
      </c>
      <c r="K76" s="171">
        <f t="shared" si="3"/>
        <v>696000</v>
      </c>
      <c r="L76" s="171">
        <f t="shared" si="4"/>
        <v>1905250</v>
      </c>
    </row>
    <row r="77" spans="1:12" ht="16.5" customHeight="1" x14ac:dyDescent="0.25">
      <c r="A77" s="157" t="s">
        <v>765</v>
      </c>
      <c r="B77" s="155" t="s">
        <v>766</v>
      </c>
      <c r="C77" s="167">
        <v>631</v>
      </c>
      <c r="D77" s="167">
        <v>113</v>
      </c>
      <c r="E77" s="168">
        <v>1104250</v>
      </c>
      <c r="F77" s="168">
        <v>487900</v>
      </c>
      <c r="G77" s="168">
        <v>1592150</v>
      </c>
      <c r="H77" s="168"/>
      <c r="I77" s="186">
        <v>15606.12</v>
      </c>
      <c r="J77" s="169">
        <f t="shared" si="2"/>
        <v>1607756.12</v>
      </c>
      <c r="K77" s="171">
        <f t="shared" si="3"/>
        <v>678000</v>
      </c>
      <c r="L77" s="171">
        <f t="shared" si="4"/>
        <v>1782250</v>
      </c>
    </row>
    <row r="78" spans="1:12" ht="16.5" customHeight="1" x14ac:dyDescent="0.25">
      <c r="A78" s="156" t="s">
        <v>767</v>
      </c>
      <c r="B78" s="153" t="s">
        <v>768</v>
      </c>
      <c r="C78" s="167">
        <v>1072</v>
      </c>
      <c r="D78" s="167">
        <v>279</v>
      </c>
      <c r="E78" s="168">
        <v>1876000</v>
      </c>
      <c r="F78" s="168">
        <v>1204638</v>
      </c>
      <c r="G78" s="168">
        <v>3080638</v>
      </c>
      <c r="H78" s="168"/>
      <c r="I78" s="186">
        <v>38531.93</v>
      </c>
      <c r="J78" s="169">
        <f t="shared" si="2"/>
        <v>3119169.93</v>
      </c>
      <c r="K78" s="171">
        <f t="shared" si="3"/>
        <v>1674000</v>
      </c>
      <c r="L78" s="171">
        <f t="shared" si="4"/>
        <v>3550000</v>
      </c>
    </row>
    <row r="79" spans="1:12" ht="16.5" customHeight="1" x14ac:dyDescent="0.25">
      <c r="A79" s="156" t="s">
        <v>769</v>
      </c>
      <c r="B79" s="153" t="s">
        <v>770</v>
      </c>
      <c r="C79" s="167">
        <v>832</v>
      </c>
      <c r="D79" s="167">
        <v>129</v>
      </c>
      <c r="E79" s="168">
        <v>1456000</v>
      </c>
      <c r="F79" s="168">
        <v>556983</v>
      </c>
      <c r="G79" s="168">
        <v>2012983</v>
      </c>
      <c r="H79" s="168"/>
      <c r="I79" s="186">
        <v>17815.84</v>
      </c>
      <c r="J79" s="169">
        <f t="shared" si="2"/>
        <v>2030798.84</v>
      </c>
      <c r="K79" s="171">
        <f t="shared" si="3"/>
        <v>774000</v>
      </c>
      <c r="L79" s="171">
        <f t="shared" si="4"/>
        <v>2230000</v>
      </c>
    </row>
    <row r="80" spans="1:12" ht="16.5" customHeight="1" x14ac:dyDescent="0.25">
      <c r="A80" s="156" t="s">
        <v>771</v>
      </c>
      <c r="B80" s="153" t="s">
        <v>114</v>
      </c>
      <c r="C80" s="167">
        <v>578</v>
      </c>
      <c r="D80" s="167">
        <v>74</v>
      </c>
      <c r="E80" s="168">
        <v>1011500</v>
      </c>
      <c r="F80" s="168">
        <v>319510</v>
      </c>
      <c r="G80" s="168">
        <v>1331010</v>
      </c>
      <c r="H80" s="168"/>
      <c r="I80" s="186">
        <v>10219.93</v>
      </c>
      <c r="J80" s="169">
        <f t="shared" si="2"/>
        <v>1341229.93</v>
      </c>
      <c r="K80" s="171">
        <f t="shared" si="3"/>
        <v>444000</v>
      </c>
      <c r="L80" s="171">
        <f t="shared" si="4"/>
        <v>1455500</v>
      </c>
    </row>
    <row r="81" spans="1:20" ht="16.5" customHeight="1" x14ac:dyDescent="0.25">
      <c r="A81" s="154" t="s">
        <v>772</v>
      </c>
      <c r="B81" s="155" t="s">
        <v>773</v>
      </c>
      <c r="C81" s="167">
        <v>596</v>
      </c>
      <c r="D81" s="167">
        <v>84</v>
      </c>
      <c r="E81" s="168">
        <v>1043000</v>
      </c>
      <c r="F81" s="168">
        <v>362687</v>
      </c>
      <c r="G81" s="168">
        <v>1405687</v>
      </c>
      <c r="H81" s="168"/>
      <c r="I81" s="186">
        <v>11601.02</v>
      </c>
      <c r="J81" s="169">
        <f t="shared" si="2"/>
        <v>1417288.02</v>
      </c>
      <c r="K81" s="171">
        <f t="shared" si="3"/>
        <v>504000</v>
      </c>
      <c r="L81" s="171">
        <f t="shared" si="4"/>
        <v>1547000</v>
      </c>
    </row>
    <row r="82" spans="1:20" ht="16.5" customHeight="1" x14ac:dyDescent="0.25">
      <c r="A82" s="156" t="s">
        <v>774</v>
      </c>
      <c r="B82" s="153" t="s">
        <v>115</v>
      </c>
      <c r="C82" s="167">
        <v>471</v>
      </c>
      <c r="D82" s="167">
        <v>63</v>
      </c>
      <c r="E82" s="168">
        <v>824250</v>
      </c>
      <c r="F82" s="168">
        <v>272015</v>
      </c>
      <c r="G82" s="168">
        <v>1096265</v>
      </c>
      <c r="H82" s="168"/>
      <c r="I82" s="186">
        <v>8700.76</v>
      </c>
      <c r="J82" s="169">
        <f t="shared" si="2"/>
        <v>1104965.76</v>
      </c>
      <c r="K82" s="171">
        <f t="shared" si="3"/>
        <v>378000</v>
      </c>
      <c r="L82" s="171">
        <f t="shared" si="4"/>
        <v>1202250</v>
      </c>
    </row>
    <row r="83" spans="1:20" ht="16.5" customHeight="1" x14ac:dyDescent="0.25">
      <c r="A83" s="156" t="s">
        <v>775</v>
      </c>
      <c r="B83" s="153" t="s">
        <v>776</v>
      </c>
      <c r="C83" s="167">
        <v>228</v>
      </c>
      <c r="D83" s="167">
        <v>36</v>
      </c>
      <c r="E83" s="168">
        <v>399000</v>
      </c>
      <c r="F83" s="168">
        <v>155437</v>
      </c>
      <c r="G83" s="168">
        <v>554437</v>
      </c>
      <c r="H83" s="168"/>
      <c r="I83" s="186">
        <v>4971.8700000000008</v>
      </c>
      <c r="J83" s="169">
        <f t="shared" si="2"/>
        <v>559408.87</v>
      </c>
      <c r="K83" s="171">
        <f t="shared" si="3"/>
        <v>216000</v>
      </c>
      <c r="L83" s="171">
        <f t="shared" si="4"/>
        <v>615000</v>
      </c>
    </row>
    <row r="84" spans="1:20" ht="16.5" customHeight="1" x14ac:dyDescent="0.25">
      <c r="A84" s="157" t="s">
        <v>777</v>
      </c>
      <c r="B84" s="155" t="s">
        <v>111</v>
      </c>
      <c r="C84" s="167">
        <v>1135</v>
      </c>
      <c r="D84" s="167">
        <v>245</v>
      </c>
      <c r="E84" s="168">
        <v>1986250</v>
      </c>
      <c r="F84" s="168">
        <v>1057836</v>
      </c>
      <c r="G84" s="168">
        <v>3044086</v>
      </c>
      <c r="H84" s="168"/>
      <c r="I84" s="186">
        <v>33836.28</v>
      </c>
      <c r="J84" s="169">
        <f t="shared" si="2"/>
        <v>3077922.28</v>
      </c>
      <c r="K84" s="171">
        <f t="shared" si="3"/>
        <v>1470000</v>
      </c>
      <c r="L84" s="171">
        <f t="shared" si="4"/>
        <v>3456250</v>
      </c>
    </row>
    <row r="85" spans="1:20" ht="16.5" customHeight="1" x14ac:dyDescent="0.25">
      <c r="A85" s="156" t="s">
        <v>778</v>
      </c>
      <c r="B85" s="153" t="s">
        <v>116</v>
      </c>
      <c r="C85" s="167">
        <v>345</v>
      </c>
      <c r="D85" s="167">
        <v>103</v>
      </c>
      <c r="E85" s="168">
        <v>603750</v>
      </c>
      <c r="F85" s="168">
        <v>444723</v>
      </c>
      <c r="G85" s="168">
        <v>1048473</v>
      </c>
      <c r="H85" s="168"/>
      <c r="I85" s="186">
        <v>14225.050000000001</v>
      </c>
      <c r="J85" s="169">
        <f t="shared" si="2"/>
        <v>1062698.05</v>
      </c>
      <c r="K85" s="171">
        <f t="shared" si="3"/>
        <v>618000</v>
      </c>
      <c r="L85" s="171">
        <f t="shared" si="4"/>
        <v>1221750</v>
      </c>
    </row>
    <row r="86" spans="1:20" ht="16.5" customHeight="1" x14ac:dyDescent="0.25">
      <c r="A86" s="152" t="s">
        <v>779</v>
      </c>
      <c r="B86" s="153" t="s">
        <v>780</v>
      </c>
      <c r="C86" s="167">
        <v>175</v>
      </c>
      <c r="D86" s="167">
        <v>27</v>
      </c>
      <c r="E86" s="168">
        <v>306250</v>
      </c>
      <c r="F86" s="168">
        <v>116578</v>
      </c>
      <c r="G86" s="168">
        <v>422828</v>
      </c>
      <c r="H86" s="168"/>
      <c r="I86" s="186">
        <v>3728.8900000000003</v>
      </c>
      <c r="J86" s="169">
        <f t="shared" si="2"/>
        <v>426556.89</v>
      </c>
      <c r="K86" s="171">
        <f t="shared" si="3"/>
        <v>162000</v>
      </c>
      <c r="L86" s="171">
        <f t="shared" si="4"/>
        <v>468250</v>
      </c>
    </row>
    <row r="87" spans="1:20" ht="16.5" customHeight="1" x14ac:dyDescent="0.25">
      <c r="A87" s="152" t="s">
        <v>781</v>
      </c>
      <c r="B87" s="153" t="s">
        <v>782</v>
      </c>
      <c r="C87" s="167">
        <v>691</v>
      </c>
      <c r="D87" s="167">
        <v>133</v>
      </c>
      <c r="E87" s="168">
        <v>1209250</v>
      </c>
      <c r="F87" s="168">
        <v>574254</v>
      </c>
      <c r="G87" s="168">
        <v>1783504</v>
      </c>
      <c r="H87" s="168"/>
      <c r="I87" s="186">
        <v>18368.260000000002</v>
      </c>
      <c r="J87" s="169">
        <f t="shared" si="2"/>
        <v>1801872.26</v>
      </c>
      <c r="K87" s="171">
        <f t="shared" si="3"/>
        <v>798000</v>
      </c>
      <c r="L87" s="171">
        <f t="shared" si="4"/>
        <v>2007250</v>
      </c>
    </row>
    <row r="88" spans="1:20" ht="16.5" customHeight="1" thickBot="1" x14ac:dyDescent="0.3">
      <c r="A88" s="158" t="s">
        <v>117</v>
      </c>
      <c r="B88" s="148" t="s">
        <v>118</v>
      </c>
      <c r="C88" s="167">
        <v>1505</v>
      </c>
      <c r="D88" s="167">
        <v>209</v>
      </c>
      <c r="E88" s="168">
        <v>2633750</v>
      </c>
      <c r="F88" s="168">
        <v>902396</v>
      </c>
      <c r="G88" s="168">
        <v>3536146</v>
      </c>
      <c r="H88" s="168"/>
      <c r="I88" s="186">
        <v>28864.400000000001</v>
      </c>
      <c r="J88" s="169">
        <f t="shared" si="2"/>
        <v>3565010.4</v>
      </c>
      <c r="K88" s="171">
        <f t="shared" si="3"/>
        <v>1254000</v>
      </c>
      <c r="L88" s="171">
        <f t="shared" si="4"/>
        <v>3887750</v>
      </c>
    </row>
    <row r="89" spans="1:20" ht="4.5" customHeight="1" thickBot="1" x14ac:dyDescent="0.3">
      <c r="A89" s="140"/>
      <c r="B89" s="159" t="s">
        <v>119</v>
      </c>
      <c r="C89" s="172"/>
      <c r="D89" s="172">
        <v>151</v>
      </c>
      <c r="E89" s="172"/>
      <c r="F89" s="172"/>
      <c r="G89" s="172"/>
      <c r="H89" s="172"/>
      <c r="I89" s="172"/>
      <c r="J89" s="172"/>
      <c r="K89" s="173"/>
      <c r="L89" s="173"/>
    </row>
    <row r="90" spans="1:20" ht="29.25" customHeight="1" thickBot="1" x14ac:dyDescent="0.3">
      <c r="A90" s="160"/>
      <c r="B90" s="161" t="s">
        <v>120</v>
      </c>
      <c r="C90" s="174">
        <f>SUM(C25:C88)</f>
        <v>108305</v>
      </c>
      <c r="D90" s="174">
        <f t="shared" ref="D90" si="5">SUM(D25:D88)</f>
        <v>23898</v>
      </c>
      <c r="E90" s="174">
        <f t="shared" ref="E90:K90" si="6">SUM(E25:E88)</f>
        <v>189533750</v>
      </c>
      <c r="F90" s="174">
        <f t="shared" si="6"/>
        <v>103184329</v>
      </c>
      <c r="G90" s="174">
        <f t="shared" si="6"/>
        <v>292718079</v>
      </c>
      <c r="H90" s="174">
        <f t="shared" si="6"/>
        <v>0</v>
      </c>
      <c r="I90" s="174">
        <f t="shared" si="6"/>
        <v>3300487.4599999986</v>
      </c>
      <c r="J90" s="174">
        <f t="shared" si="6"/>
        <v>296018566.45999986</v>
      </c>
      <c r="K90" s="174">
        <f t="shared" si="6"/>
        <v>143388000</v>
      </c>
      <c r="L90" s="174">
        <f>SUM(L26:L88)</f>
        <v>329806500</v>
      </c>
    </row>
    <row r="91" spans="1:20" ht="16.5" customHeight="1" x14ac:dyDescent="0.25">
      <c r="A91" s="162"/>
      <c r="B91" s="162"/>
      <c r="C91" s="182"/>
      <c r="D91" s="182"/>
      <c r="E91" s="110"/>
      <c r="F91" s="182"/>
      <c r="G91" s="182"/>
      <c r="H91" s="183"/>
      <c r="I91" s="183"/>
      <c r="J91" s="110"/>
      <c r="K91" s="141"/>
      <c r="L91" s="141"/>
      <c r="M91" s="109"/>
      <c r="N91" s="109"/>
      <c r="O91" s="110"/>
      <c r="P91" s="110"/>
      <c r="Q91" s="110"/>
    </row>
    <row r="92" spans="1:20" ht="16.5" customHeight="1" x14ac:dyDescent="0.25">
      <c r="A92" s="162"/>
      <c r="B92" s="162"/>
      <c r="C92" s="182"/>
      <c r="D92" s="110"/>
      <c r="E92" s="142"/>
      <c r="F92" s="142"/>
      <c r="G92" s="142"/>
      <c r="H92" s="142"/>
      <c r="I92" s="142"/>
      <c r="J92" s="278">
        <v>4000000</v>
      </c>
      <c r="K92" s="105"/>
      <c r="L92" s="96">
        <v>4000000</v>
      </c>
      <c r="M92" s="110" t="s">
        <v>221</v>
      </c>
      <c r="N92" s="110"/>
      <c r="O92" s="110"/>
      <c r="P92" s="110"/>
    </row>
    <row r="93" spans="1:20" ht="16.5" customHeight="1" x14ac:dyDescent="0.25">
      <c r="A93" s="145"/>
      <c r="B93" s="145"/>
      <c r="C93" s="105"/>
      <c r="D93" s="105"/>
      <c r="E93" s="105"/>
      <c r="F93" s="105"/>
      <c r="G93" s="105"/>
      <c r="H93" s="105"/>
      <c r="I93" s="105"/>
      <c r="J93" s="278">
        <v>500000</v>
      </c>
      <c r="K93" s="97"/>
      <c r="L93" s="96">
        <v>500000</v>
      </c>
      <c r="M93" s="105" t="s">
        <v>222</v>
      </c>
      <c r="N93" s="110"/>
      <c r="O93" s="110"/>
      <c r="P93" s="110"/>
      <c r="T93" s="96"/>
    </row>
    <row r="94" spans="1:20" ht="16.5" customHeight="1" x14ac:dyDescent="0.25">
      <c r="G94" s="269"/>
      <c r="H94" s="270"/>
      <c r="I94" s="271"/>
      <c r="J94" s="143">
        <f>J90+J92+J93</f>
        <v>300518566.45999986</v>
      </c>
      <c r="K94" s="110"/>
      <c r="L94" s="143">
        <f>L90+L92+L93</f>
        <v>334306500</v>
      </c>
      <c r="M94" s="89" t="s">
        <v>223</v>
      </c>
      <c r="R94" s="98"/>
    </row>
    <row r="95" spans="1:20" ht="16.5" customHeight="1" x14ac:dyDescent="0.25">
      <c r="A95" s="162"/>
      <c r="B95" s="162"/>
      <c r="C95" s="142"/>
      <c r="D95" s="144"/>
      <c r="E95" s="110"/>
      <c r="F95" s="110"/>
      <c r="G95" s="219"/>
      <c r="H95" s="110"/>
      <c r="I95" s="110"/>
      <c r="J95" s="272"/>
      <c r="K95" s="110"/>
      <c r="L95" s="110"/>
      <c r="M95" s="110"/>
      <c r="R95" s="99"/>
    </row>
    <row r="96" spans="1:20" ht="16.5" customHeight="1" x14ac:dyDescent="0.25">
      <c r="A96" s="162"/>
      <c r="B96" s="162"/>
      <c r="C96" s="110"/>
      <c r="D96" s="110"/>
      <c r="E96" s="110"/>
      <c r="F96" s="110"/>
      <c r="G96" s="219"/>
      <c r="H96" s="110"/>
      <c r="I96" s="110"/>
      <c r="J96" s="110"/>
      <c r="M96" s="110"/>
      <c r="R96" s="97"/>
    </row>
    <row r="97" spans="7:10" ht="16.5" customHeight="1" x14ac:dyDescent="0.25">
      <c r="G97" s="273"/>
      <c r="H97" s="274"/>
    </row>
    <row r="98" spans="7:10" ht="16.5" customHeight="1" x14ac:dyDescent="0.25">
      <c r="G98" s="273"/>
      <c r="H98" s="275"/>
      <c r="J98" s="96"/>
    </row>
    <row r="99" spans="7:10" ht="16.5" customHeight="1" x14ac:dyDescent="0.25">
      <c r="G99" s="273"/>
      <c r="H99" s="274"/>
    </row>
    <row r="100" spans="7:10" ht="16.5" customHeight="1" x14ac:dyDescent="0.25">
      <c r="G100" s="273"/>
    </row>
    <row r="101" spans="7:10" ht="16.5" customHeight="1" x14ac:dyDescent="0.25">
      <c r="G101" s="273"/>
      <c r="H101" s="274"/>
    </row>
    <row r="102" spans="7:10" ht="16.5" customHeight="1" x14ac:dyDescent="0.25">
      <c r="G102" s="271"/>
      <c r="H102" s="275"/>
    </row>
    <row r="103" spans="7:10" ht="16.5" customHeight="1" x14ac:dyDescent="0.25">
      <c r="G103" s="271"/>
    </row>
    <row r="104" spans="7:10" ht="16.5" customHeight="1" x14ac:dyDescent="0.25">
      <c r="G104" s="276"/>
      <c r="H104" s="277"/>
    </row>
    <row r="105" spans="7:10" ht="16.5" customHeight="1" x14ac:dyDescent="0.25">
      <c r="G105" s="271"/>
    </row>
    <row r="107" spans="7:10" ht="16.5" customHeight="1" x14ac:dyDescent="0.25">
      <c r="G107" s="267"/>
    </row>
    <row r="108" spans="7:10" ht="16.5" customHeight="1" x14ac:dyDescent="0.25">
      <c r="G108" s="268"/>
    </row>
    <row r="167" spans="6:10" ht="16.5" customHeight="1" x14ac:dyDescent="0.25">
      <c r="F167" s="89">
        <f>MAX(E167*0.2,400)</f>
        <v>400</v>
      </c>
      <c r="G167" s="89">
        <f>MAX(F167*0.2,400)</f>
        <v>400</v>
      </c>
      <c r="H167" s="89">
        <f>MAX(G167*0.2,400)</f>
        <v>400</v>
      </c>
      <c r="J167" s="89">
        <f>MAX(E167*0.1,200)</f>
        <v>200</v>
      </c>
    </row>
  </sheetData>
  <mergeCells count="3">
    <mergeCell ref="L12:M12"/>
    <mergeCell ref="C12:F12"/>
    <mergeCell ref="C13:F13"/>
  </mergeCells>
  <hyperlinks>
    <hyperlink ref="M15" r:id="rId1" xr:uid="{7FCDD3DC-814F-456B-8977-CE3D6238DD66}"/>
  </hyperlinks>
  <printOptions horizontalCentered="1"/>
  <pageMargins left="0.5" right="0.5" top="0.5" bottom="1" header="0.5" footer="0.5"/>
  <pageSetup scale="71" fitToHeight="0" orientation="landscape" r:id="rId2"/>
  <headerFooter scaleWithDoc="0" alignWithMargins="0">
    <oddFooter>&amp;C&amp;P&amp;RCDE, School Finance and Operations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M186"/>
  <sheetViews>
    <sheetView showGridLines="0" zoomScaleNormal="100" workbookViewId="0">
      <pane ySplit="4" topLeftCell="A161" activePane="bottomLeft" state="frozen"/>
      <selection pane="bottomLeft" activeCell="H1" sqref="H1:K2"/>
    </sheetView>
  </sheetViews>
  <sheetFormatPr defaultRowHeight="15.75" x14ac:dyDescent="0.25"/>
  <cols>
    <col min="1" max="2" width="9.140625" style="5"/>
    <col min="3" max="3" width="23.140625" style="5" customWidth="1"/>
    <col min="4" max="4" width="28.140625" style="5" bestFit="1" customWidth="1"/>
    <col min="5" max="5" width="18.7109375" style="5" customWidth="1"/>
    <col min="6" max="11" width="18.7109375" style="6" customWidth="1"/>
    <col min="12" max="226" width="9.140625" style="5"/>
    <col min="227" max="227" width="23.140625" style="5" customWidth="1"/>
    <col min="228" max="228" width="28.140625" style="5" bestFit="1" customWidth="1"/>
    <col min="229" max="230" width="14.28515625" style="5" customWidth="1"/>
    <col min="231" max="231" width="9.85546875" style="5" bestFit="1" customWidth="1"/>
    <col min="232" max="232" width="15.5703125" style="5" customWidth="1"/>
    <col min="233" max="233" width="21.28515625" style="5" customWidth="1"/>
    <col min="234" max="234" width="12.28515625" style="5" bestFit="1" customWidth="1"/>
    <col min="235" max="239" width="9.140625" style="5"/>
    <col min="240" max="240" width="11.28515625" style="5" bestFit="1" customWidth="1"/>
    <col min="241" max="482" width="9.140625" style="5"/>
    <col min="483" max="483" width="23.140625" style="5" customWidth="1"/>
    <col min="484" max="484" width="28.140625" style="5" bestFit="1" customWidth="1"/>
    <col min="485" max="486" width="14.28515625" style="5" customWidth="1"/>
    <col min="487" max="487" width="9.85546875" style="5" bestFit="1" customWidth="1"/>
    <col min="488" max="488" width="15.5703125" style="5" customWidth="1"/>
    <col min="489" max="489" width="21.28515625" style="5" customWidth="1"/>
    <col min="490" max="490" width="12.28515625" style="5" bestFit="1" customWidth="1"/>
    <col min="491" max="495" width="9.140625" style="5"/>
    <col min="496" max="496" width="11.28515625" style="5" bestFit="1" customWidth="1"/>
    <col min="497" max="738" width="9.140625" style="5"/>
    <col min="739" max="739" width="23.140625" style="5" customWidth="1"/>
    <col min="740" max="740" width="28.140625" style="5" bestFit="1" customWidth="1"/>
    <col min="741" max="742" width="14.28515625" style="5" customWidth="1"/>
    <col min="743" max="743" width="9.85546875" style="5" bestFit="1" customWidth="1"/>
    <col min="744" max="744" width="15.5703125" style="5" customWidth="1"/>
    <col min="745" max="745" width="21.28515625" style="5" customWidth="1"/>
    <col min="746" max="746" width="12.28515625" style="5" bestFit="1" customWidth="1"/>
    <col min="747" max="751" width="9.140625" style="5"/>
    <col min="752" max="752" width="11.28515625" style="5" bestFit="1" customWidth="1"/>
    <col min="753" max="994" width="9.140625" style="5"/>
    <col min="995" max="995" width="23.140625" style="5" customWidth="1"/>
    <col min="996" max="996" width="28.140625" style="5" bestFit="1" customWidth="1"/>
    <col min="997" max="998" width="14.28515625" style="5" customWidth="1"/>
    <col min="999" max="999" width="9.85546875" style="5" bestFit="1" customWidth="1"/>
    <col min="1000" max="1000" width="15.5703125" style="5" customWidth="1"/>
    <col min="1001" max="1001" width="21.28515625" style="5" customWidth="1"/>
    <col min="1002" max="1002" width="12.28515625" style="5" bestFit="1" customWidth="1"/>
    <col min="1003" max="1007" width="9.140625" style="5"/>
    <col min="1008" max="1008" width="11.28515625" style="5" bestFit="1" customWidth="1"/>
    <col min="1009" max="1250" width="9.140625" style="5"/>
    <col min="1251" max="1251" width="23.140625" style="5" customWidth="1"/>
    <col min="1252" max="1252" width="28.140625" style="5" bestFit="1" customWidth="1"/>
    <col min="1253" max="1254" width="14.28515625" style="5" customWidth="1"/>
    <col min="1255" max="1255" width="9.85546875" style="5" bestFit="1" customWidth="1"/>
    <col min="1256" max="1256" width="15.5703125" style="5" customWidth="1"/>
    <col min="1257" max="1257" width="21.28515625" style="5" customWidth="1"/>
    <col min="1258" max="1258" width="12.28515625" style="5" bestFit="1" customWidth="1"/>
    <col min="1259" max="1263" width="9.140625" style="5"/>
    <col min="1264" max="1264" width="11.28515625" style="5" bestFit="1" customWidth="1"/>
    <col min="1265" max="1506" width="9.140625" style="5"/>
    <col min="1507" max="1507" width="23.140625" style="5" customWidth="1"/>
    <col min="1508" max="1508" width="28.140625" style="5" bestFit="1" customWidth="1"/>
    <col min="1509" max="1510" width="14.28515625" style="5" customWidth="1"/>
    <col min="1511" max="1511" width="9.85546875" style="5" bestFit="1" customWidth="1"/>
    <col min="1512" max="1512" width="15.5703125" style="5" customWidth="1"/>
    <col min="1513" max="1513" width="21.28515625" style="5" customWidth="1"/>
    <col min="1514" max="1514" width="12.28515625" style="5" bestFit="1" customWidth="1"/>
    <col min="1515" max="1519" width="9.140625" style="5"/>
    <col min="1520" max="1520" width="11.28515625" style="5" bestFit="1" customWidth="1"/>
    <col min="1521" max="1762" width="9.140625" style="5"/>
    <col min="1763" max="1763" width="23.140625" style="5" customWidth="1"/>
    <col min="1764" max="1764" width="28.140625" style="5" bestFit="1" customWidth="1"/>
    <col min="1765" max="1766" width="14.28515625" style="5" customWidth="1"/>
    <col min="1767" max="1767" width="9.85546875" style="5" bestFit="1" customWidth="1"/>
    <col min="1768" max="1768" width="15.5703125" style="5" customWidth="1"/>
    <col min="1769" max="1769" width="21.28515625" style="5" customWidth="1"/>
    <col min="1770" max="1770" width="12.28515625" style="5" bestFit="1" customWidth="1"/>
    <col min="1771" max="1775" width="9.140625" style="5"/>
    <col min="1776" max="1776" width="11.28515625" style="5" bestFit="1" customWidth="1"/>
    <col min="1777" max="2018" width="9.140625" style="5"/>
    <col min="2019" max="2019" width="23.140625" style="5" customWidth="1"/>
    <col min="2020" max="2020" width="28.140625" style="5" bestFit="1" customWidth="1"/>
    <col min="2021" max="2022" width="14.28515625" style="5" customWidth="1"/>
    <col min="2023" max="2023" width="9.85546875" style="5" bestFit="1" customWidth="1"/>
    <col min="2024" max="2024" width="15.5703125" style="5" customWidth="1"/>
    <col min="2025" max="2025" width="21.28515625" style="5" customWidth="1"/>
    <col min="2026" max="2026" width="12.28515625" style="5" bestFit="1" customWidth="1"/>
    <col min="2027" max="2031" width="9.140625" style="5"/>
    <col min="2032" max="2032" width="11.28515625" style="5" bestFit="1" customWidth="1"/>
    <col min="2033" max="2274" width="9.140625" style="5"/>
    <col min="2275" max="2275" width="23.140625" style="5" customWidth="1"/>
    <col min="2276" max="2276" width="28.140625" style="5" bestFit="1" customWidth="1"/>
    <col min="2277" max="2278" width="14.28515625" style="5" customWidth="1"/>
    <col min="2279" max="2279" width="9.85546875" style="5" bestFit="1" customWidth="1"/>
    <col min="2280" max="2280" width="15.5703125" style="5" customWidth="1"/>
    <col min="2281" max="2281" width="21.28515625" style="5" customWidth="1"/>
    <col min="2282" max="2282" width="12.28515625" style="5" bestFit="1" customWidth="1"/>
    <col min="2283" max="2287" width="9.140625" style="5"/>
    <col min="2288" max="2288" width="11.28515625" style="5" bestFit="1" customWidth="1"/>
    <col min="2289" max="2530" width="9.140625" style="5"/>
    <col min="2531" max="2531" width="23.140625" style="5" customWidth="1"/>
    <col min="2532" max="2532" width="28.140625" style="5" bestFit="1" customWidth="1"/>
    <col min="2533" max="2534" width="14.28515625" style="5" customWidth="1"/>
    <col min="2535" max="2535" width="9.85546875" style="5" bestFit="1" customWidth="1"/>
    <col min="2536" max="2536" width="15.5703125" style="5" customWidth="1"/>
    <col min="2537" max="2537" width="21.28515625" style="5" customWidth="1"/>
    <col min="2538" max="2538" width="12.28515625" style="5" bestFit="1" customWidth="1"/>
    <col min="2539" max="2543" width="9.140625" style="5"/>
    <col min="2544" max="2544" width="11.28515625" style="5" bestFit="1" customWidth="1"/>
    <col min="2545" max="2786" width="9.140625" style="5"/>
    <col min="2787" max="2787" width="23.140625" style="5" customWidth="1"/>
    <col min="2788" max="2788" width="28.140625" style="5" bestFit="1" customWidth="1"/>
    <col min="2789" max="2790" width="14.28515625" style="5" customWidth="1"/>
    <col min="2791" max="2791" width="9.85546875" style="5" bestFit="1" customWidth="1"/>
    <col min="2792" max="2792" width="15.5703125" style="5" customWidth="1"/>
    <col min="2793" max="2793" width="21.28515625" style="5" customWidth="1"/>
    <col min="2794" max="2794" width="12.28515625" style="5" bestFit="1" customWidth="1"/>
    <col min="2795" max="2799" width="9.140625" style="5"/>
    <col min="2800" max="2800" width="11.28515625" style="5" bestFit="1" customWidth="1"/>
    <col min="2801" max="3042" width="9.140625" style="5"/>
    <col min="3043" max="3043" width="23.140625" style="5" customWidth="1"/>
    <col min="3044" max="3044" width="28.140625" style="5" bestFit="1" customWidth="1"/>
    <col min="3045" max="3046" width="14.28515625" style="5" customWidth="1"/>
    <col min="3047" max="3047" width="9.85546875" style="5" bestFit="1" customWidth="1"/>
    <col min="3048" max="3048" width="15.5703125" style="5" customWidth="1"/>
    <col min="3049" max="3049" width="21.28515625" style="5" customWidth="1"/>
    <col min="3050" max="3050" width="12.28515625" style="5" bestFit="1" customWidth="1"/>
    <col min="3051" max="3055" width="9.140625" style="5"/>
    <col min="3056" max="3056" width="11.28515625" style="5" bestFit="1" customWidth="1"/>
    <col min="3057" max="3298" width="9.140625" style="5"/>
    <col min="3299" max="3299" width="23.140625" style="5" customWidth="1"/>
    <col min="3300" max="3300" width="28.140625" style="5" bestFit="1" customWidth="1"/>
    <col min="3301" max="3302" width="14.28515625" style="5" customWidth="1"/>
    <col min="3303" max="3303" width="9.85546875" style="5" bestFit="1" customWidth="1"/>
    <col min="3304" max="3304" width="15.5703125" style="5" customWidth="1"/>
    <col min="3305" max="3305" width="21.28515625" style="5" customWidth="1"/>
    <col min="3306" max="3306" width="12.28515625" style="5" bestFit="1" customWidth="1"/>
    <col min="3307" max="3311" width="9.140625" style="5"/>
    <col min="3312" max="3312" width="11.28515625" style="5" bestFit="1" customWidth="1"/>
    <col min="3313" max="3554" width="9.140625" style="5"/>
    <col min="3555" max="3555" width="23.140625" style="5" customWidth="1"/>
    <col min="3556" max="3556" width="28.140625" style="5" bestFit="1" customWidth="1"/>
    <col min="3557" max="3558" width="14.28515625" style="5" customWidth="1"/>
    <col min="3559" max="3559" width="9.85546875" style="5" bestFit="1" customWidth="1"/>
    <col min="3560" max="3560" width="15.5703125" style="5" customWidth="1"/>
    <col min="3561" max="3561" width="21.28515625" style="5" customWidth="1"/>
    <col min="3562" max="3562" width="12.28515625" style="5" bestFit="1" customWidth="1"/>
    <col min="3563" max="3567" width="9.140625" style="5"/>
    <col min="3568" max="3568" width="11.28515625" style="5" bestFit="1" customWidth="1"/>
    <col min="3569" max="3810" width="9.140625" style="5"/>
    <col min="3811" max="3811" width="23.140625" style="5" customWidth="1"/>
    <col min="3812" max="3812" width="28.140625" style="5" bestFit="1" customWidth="1"/>
    <col min="3813" max="3814" width="14.28515625" style="5" customWidth="1"/>
    <col min="3815" max="3815" width="9.85546875" style="5" bestFit="1" customWidth="1"/>
    <col min="3816" max="3816" width="15.5703125" style="5" customWidth="1"/>
    <col min="3817" max="3817" width="21.28515625" style="5" customWidth="1"/>
    <col min="3818" max="3818" width="12.28515625" style="5" bestFit="1" customWidth="1"/>
    <col min="3819" max="3823" width="9.140625" style="5"/>
    <col min="3824" max="3824" width="11.28515625" style="5" bestFit="1" customWidth="1"/>
    <col min="3825" max="4066" width="9.140625" style="5"/>
    <col min="4067" max="4067" width="23.140625" style="5" customWidth="1"/>
    <col min="4068" max="4068" width="28.140625" style="5" bestFit="1" customWidth="1"/>
    <col min="4069" max="4070" width="14.28515625" style="5" customWidth="1"/>
    <col min="4071" max="4071" width="9.85546875" style="5" bestFit="1" customWidth="1"/>
    <col min="4072" max="4072" width="15.5703125" style="5" customWidth="1"/>
    <col min="4073" max="4073" width="21.28515625" style="5" customWidth="1"/>
    <col min="4074" max="4074" width="12.28515625" style="5" bestFit="1" customWidth="1"/>
    <col min="4075" max="4079" width="9.140625" style="5"/>
    <col min="4080" max="4080" width="11.28515625" style="5" bestFit="1" customWidth="1"/>
    <col min="4081" max="4322" width="9.140625" style="5"/>
    <col min="4323" max="4323" width="23.140625" style="5" customWidth="1"/>
    <col min="4324" max="4324" width="28.140625" style="5" bestFit="1" customWidth="1"/>
    <col min="4325" max="4326" width="14.28515625" style="5" customWidth="1"/>
    <col min="4327" max="4327" width="9.85546875" style="5" bestFit="1" customWidth="1"/>
    <col min="4328" max="4328" width="15.5703125" style="5" customWidth="1"/>
    <col min="4329" max="4329" width="21.28515625" style="5" customWidth="1"/>
    <col min="4330" max="4330" width="12.28515625" style="5" bestFit="1" customWidth="1"/>
    <col min="4331" max="4335" width="9.140625" style="5"/>
    <col min="4336" max="4336" width="11.28515625" style="5" bestFit="1" customWidth="1"/>
    <col min="4337" max="4578" width="9.140625" style="5"/>
    <col min="4579" max="4579" width="23.140625" style="5" customWidth="1"/>
    <col min="4580" max="4580" width="28.140625" style="5" bestFit="1" customWidth="1"/>
    <col min="4581" max="4582" width="14.28515625" style="5" customWidth="1"/>
    <col min="4583" max="4583" width="9.85546875" style="5" bestFit="1" customWidth="1"/>
    <col min="4584" max="4584" width="15.5703125" style="5" customWidth="1"/>
    <col min="4585" max="4585" width="21.28515625" style="5" customWidth="1"/>
    <col min="4586" max="4586" width="12.28515625" style="5" bestFit="1" customWidth="1"/>
    <col min="4587" max="4591" width="9.140625" style="5"/>
    <col min="4592" max="4592" width="11.28515625" style="5" bestFit="1" customWidth="1"/>
    <col min="4593" max="4834" width="9.140625" style="5"/>
    <col min="4835" max="4835" width="23.140625" style="5" customWidth="1"/>
    <col min="4836" max="4836" width="28.140625" style="5" bestFit="1" customWidth="1"/>
    <col min="4837" max="4838" width="14.28515625" style="5" customWidth="1"/>
    <col min="4839" max="4839" width="9.85546875" style="5" bestFit="1" customWidth="1"/>
    <col min="4840" max="4840" width="15.5703125" style="5" customWidth="1"/>
    <col min="4841" max="4841" width="21.28515625" style="5" customWidth="1"/>
    <col min="4842" max="4842" width="12.28515625" style="5" bestFit="1" customWidth="1"/>
    <col min="4843" max="4847" width="9.140625" style="5"/>
    <col min="4848" max="4848" width="11.28515625" style="5" bestFit="1" customWidth="1"/>
    <col min="4849" max="5090" width="9.140625" style="5"/>
    <col min="5091" max="5091" width="23.140625" style="5" customWidth="1"/>
    <col min="5092" max="5092" width="28.140625" style="5" bestFit="1" customWidth="1"/>
    <col min="5093" max="5094" width="14.28515625" style="5" customWidth="1"/>
    <col min="5095" max="5095" width="9.85546875" style="5" bestFit="1" customWidth="1"/>
    <col min="5096" max="5096" width="15.5703125" style="5" customWidth="1"/>
    <col min="5097" max="5097" width="21.28515625" style="5" customWidth="1"/>
    <col min="5098" max="5098" width="12.28515625" style="5" bestFit="1" customWidth="1"/>
    <col min="5099" max="5103" width="9.140625" style="5"/>
    <col min="5104" max="5104" width="11.28515625" style="5" bestFit="1" customWidth="1"/>
    <col min="5105" max="5346" width="9.140625" style="5"/>
    <col min="5347" max="5347" width="23.140625" style="5" customWidth="1"/>
    <col min="5348" max="5348" width="28.140625" style="5" bestFit="1" customWidth="1"/>
    <col min="5349" max="5350" width="14.28515625" style="5" customWidth="1"/>
    <col min="5351" max="5351" width="9.85546875" style="5" bestFit="1" customWidth="1"/>
    <col min="5352" max="5352" width="15.5703125" style="5" customWidth="1"/>
    <col min="5353" max="5353" width="21.28515625" style="5" customWidth="1"/>
    <col min="5354" max="5354" width="12.28515625" style="5" bestFit="1" customWidth="1"/>
    <col min="5355" max="5359" width="9.140625" style="5"/>
    <col min="5360" max="5360" width="11.28515625" style="5" bestFit="1" customWidth="1"/>
    <col min="5361" max="5602" width="9.140625" style="5"/>
    <col min="5603" max="5603" width="23.140625" style="5" customWidth="1"/>
    <col min="5604" max="5604" width="28.140625" style="5" bestFit="1" customWidth="1"/>
    <col min="5605" max="5606" width="14.28515625" style="5" customWidth="1"/>
    <col min="5607" max="5607" width="9.85546875" style="5" bestFit="1" customWidth="1"/>
    <col min="5608" max="5608" width="15.5703125" style="5" customWidth="1"/>
    <col min="5609" max="5609" width="21.28515625" style="5" customWidth="1"/>
    <col min="5610" max="5610" width="12.28515625" style="5" bestFit="1" customWidth="1"/>
    <col min="5611" max="5615" width="9.140625" style="5"/>
    <col min="5616" max="5616" width="11.28515625" style="5" bestFit="1" customWidth="1"/>
    <col min="5617" max="5858" width="9.140625" style="5"/>
    <col min="5859" max="5859" width="23.140625" style="5" customWidth="1"/>
    <col min="5860" max="5860" width="28.140625" style="5" bestFit="1" customWidth="1"/>
    <col min="5861" max="5862" width="14.28515625" style="5" customWidth="1"/>
    <col min="5863" max="5863" width="9.85546875" style="5" bestFit="1" customWidth="1"/>
    <col min="5864" max="5864" width="15.5703125" style="5" customWidth="1"/>
    <col min="5865" max="5865" width="21.28515625" style="5" customWidth="1"/>
    <col min="5866" max="5866" width="12.28515625" style="5" bestFit="1" customWidth="1"/>
    <col min="5867" max="5871" width="9.140625" style="5"/>
    <col min="5872" max="5872" width="11.28515625" style="5" bestFit="1" customWidth="1"/>
    <col min="5873" max="6114" width="9.140625" style="5"/>
    <col min="6115" max="6115" width="23.140625" style="5" customWidth="1"/>
    <col min="6116" max="6116" width="28.140625" style="5" bestFit="1" customWidth="1"/>
    <col min="6117" max="6118" width="14.28515625" style="5" customWidth="1"/>
    <col min="6119" max="6119" width="9.85546875" style="5" bestFit="1" customWidth="1"/>
    <col min="6120" max="6120" width="15.5703125" style="5" customWidth="1"/>
    <col min="6121" max="6121" width="21.28515625" style="5" customWidth="1"/>
    <col min="6122" max="6122" width="12.28515625" style="5" bestFit="1" customWidth="1"/>
    <col min="6123" max="6127" width="9.140625" style="5"/>
    <col min="6128" max="6128" width="11.28515625" style="5" bestFit="1" customWidth="1"/>
    <col min="6129" max="6370" width="9.140625" style="5"/>
    <col min="6371" max="6371" width="23.140625" style="5" customWidth="1"/>
    <col min="6372" max="6372" width="28.140625" style="5" bestFit="1" customWidth="1"/>
    <col min="6373" max="6374" width="14.28515625" style="5" customWidth="1"/>
    <col min="6375" max="6375" width="9.85546875" style="5" bestFit="1" customWidth="1"/>
    <col min="6376" max="6376" width="15.5703125" style="5" customWidth="1"/>
    <col min="6377" max="6377" width="21.28515625" style="5" customWidth="1"/>
    <col min="6378" max="6378" width="12.28515625" style="5" bestFit="1" customWidth="1"/>
    <col min="6379" max="6383" width="9.140625" style="5"/>
    <col min="6384" max="6384" width="11.28515625" style="5" bestFit="1" customWidth="1"/>
    <col min="6385" max="6626" width="9.140625" style="5"/>
    <col min="6627" max="6627" width="23.140625" style="5" customWidth="1"/>
    <col min="6628" max="6628" width="28.140625" style="5" bestFit="1" customWidth="1"/>
    <col min="6629" max="6630" width="14.28515625" style="5" customWidth="1"/>
    <col min="6631" max="6631" width="9.85546875" style="5" bestFit="1" customWidth="1"/>
    <col min="6632" max="6632" width="15.5703125" style="5" customWidth="1"/>
    <col min="6633" max="6633" width="21.28515625" style="5" customWidth="1"/>
    <col min="6634" max="6634" width="12.28515625" style="5" bestFit="1" customWidth="1"/>
    <col min="6635" max="6639" width="9.140625" style="5"/>
    <col min="6640" max="6640" width="11.28515625" style="5" bestFit="1" customWidth="1"/>
    <col min="6641" max="6882" width="9.140625" style="5"/>
    <col min="6883" max="6883" width="23.140625" style="5" customWidth="1"/>
    <col min="6884" max="6884" width="28.140625" style="5" bestFit="1" customWidth="1"/>
    <col min="6885" max="6886" width="14.28515625" style="5" customWidth="1"/>
    <col min="6887" max="6887" width="9.85546875" style="5" bestFit="1" customWidth="1"/>
    <col min="6888" max="6888" width="15.5703125" style="5" customWidth="1"/>
    <col min="6889" max="6889" width="21.28515625" style="5" customWidth="1"/>
    <col min="6890" max="6890" width="12.28515625" style="5" bestFit="1" customWidth="1"/>
    <col min="6891" max="6895" width="9.140625" style="5"/>
    <col min="6896" max="6896" width="11.28515625" style="5" bestFit="1" customWidth="1"/>
    <col min="6897" max="7138" width="9.140625" style="5"/>
    <col min="7139" max="7139" width="23.140625" style="5" customWidth="1"/>
    <col min="7140" max="7140" width="28.140625" style="5" bestFit="1" customWidth="1"/>
    <col min="7141" max="7142" width="14.28515625" style="5" customWidth="1"/>
    <col min="7143" max="7143" width="9.85546875" style="5" bestFit="1" customWidth="1"/>
    <col min="7144" max="7144" width="15.5703125" style="5" customWidth="1"/>
    <col min="7145" max="7145" width="21.28515625" style="5" customWidth="1"/>
    <col min="7146" max="7146" width="12.28515625" style="5" bestFit="1" customWidth="1"/>
    <col min="7147" max="7151" width="9.140625" style="5"/>
    <col min="7152" max="7152" width="11.28515625" style="5" bestFit="1" customWidth="1"/>
    <col min="7153" max="7394" width="9.140625" style="5"/>
    <col min="7395" max="7395" width="23.140625" style="5" customWidth="1"/>
    <col min="7396" max="7396" width="28.140625" style="5" bestFit="1" customWidth="1"/>
    <col min="7397" max="7398" width="14.28515625" style="5" customWidth="1"/>
    <col min="7399" max="7399" width="9.85546875" style="5" bestFit="1" customWidth="1"/>
    <col min="7400" max="7400" width="15.5703125" style="5" customWidth="1"/>
    <col min="7401" max="7401" width="21.28515625" style="5" customWidth="1"/>
    <col min="7402" max="7402" width="12.28515625" style="5" bestFit="1" customWidth="1"/>
    <col min="7403" max="7407" width="9.140625" style="5"/>
    <col min="7408" max="7408" width="11.28515625" style="5" bestFit="1" customWidth="1"/>
    <col min="7409" max="7650" width="9.140625" style="5"/>
    <col min="7651" max="7651" width="23.140625" style="5" customWidth="1"/>
    <col min="7652" max="7652" width="28.140625" style="5" bestFit="1" customWidth="1"/>
    <col min="7653" max="7654" width="14.28515625" style="5" customWidth="1"/>
    <col min="7655" max="7655" width="9.85546875" style="5" bestFit="1" customWidth="1"/>
    <col min="7656" max="7656" width="15.5703125" style="5" customWidth="1"/>
    <col min="7657" max="7657" width="21.28515625" style="5" customWidth="1"/>
    <col min="7658" max="7658" width="12.28515625" style="5" bestFit="1" customWidth="1"/>
    <col min="7659" max="7663" width="9.140625" style="5"/>
    <col min="7664" max="7664" width="11.28515625" style="5" bestFit="1" customWidth="1"/>
    <col min="7665" max="7906" width="9.140625" style="5"/>
    <col min="7907" max="7907" width="23.140625" style="5" customWidth="1"/>
    <col min="7908" max="7908" width="28.140625" style="5" bestFit="1" customWidth="1"/>
    <col min="7909" max="7910" width="14.28515625" style="5" customWidth="1"/>
    <col min="7911" max="7911" width="9.85546875" style="5" bestFit="1" customWidth="1"/>
    <col min="7912" max="7912" width="15.5703125" style="5" customWidth="1"/>
    <col min="7913" max="7913" width="21.28515625" style="5" customWidth="1"/>
    <col min="7914" max="7914" width="12.28515625" style="5" bestFit="1" customWidth="1"/>
    <col min="7915" max="7919" width="9.140625" style="5"/>
    <col min="7920" max="7920" width="11.28515625" style="5" bestFit="1" customWidth="1"/>
    <col min="7921" max="8162" width="9.140625" style="5"/>
    <col min="8163" max="8163" width="23.140625" style="5" customWidth="1"/>
    <col min="8164" max="8164" width="28.140625" style="5" bestFit="1" customWidth="1"/>
    <col min="8165" max="8166" width="14.28515625" style="5" customWidth="1"/>
    <col min="8167" max="8167" width="9.85546875" style="5" bestFit="1" customWidth="1"/>
    <col min="8168" max="8168" width="15.5703125" style="5" customWidth="1"/>
    <col min="8169" max="8169" width="21.28515625" style="5" customWidth="1"/>
    <col min="8170" max="8170" width="12.28515625" style="5" bestFit="1" customWidth="1"/>
    <col min="8171" max="8175" width="9.140625" style="5"/>
    <col min="8176" max="8176" width="11.28515625" style="5" bestFit="1" customWidth="1"/>
    <col min="8177" max="8418" width="9.140625" style="5"/>
    <col min="8419" max="8419" width="23.140625" style="5" customWidth="1"/>
    <col min="8420" max="8420" width="28.140625" style="5" bestFit="1" customWidth="1"/>
    <col min="8421" max="8422" width="14.28515625" style="5" customWidth="1"/>
    <col min="8423" max="8423" width="9.85546875" style="5" bestFit="1" customWidth="1"/>
    <col min="8424" max="8424" width="15.5703125" style="5" customWidth="1"/>
    <col min="8425" max="8425" width="21.28515625" style="5" customWidth="1"/>
    <col min="8426" max="8426" width="12.28515625" style="5" bestFit="1" customWidth="1"/>
    <col min="8427" max="8431" width="9.140625" style="5"/>
    <col min="8432" max="8432" width="11.28515625" style="5" bestFit="1" customWidth="1"/>
    <col min="8433" max="8674" width="9.140625" style="5"/>
    <col min="8675" max="8675" width="23.140625" style="5" customWidth="1"/>
    <col min="8676" max="8676" width="28.140625" style="5" bestFit="1" customWidth="1"/>
    <col min="8677" max="8678" width="14.28515625" style="5" customWidth="1"/>
    <col min="8679" max="8679" width="9.85546875" style="5" bestFit="1" customWidth="1"/>
    <col min="8680" max="8680" width="15.5703125" style="5" customWidth="1"/>
    <col min="8681" max="8681" width="21.28515625" style="5" customWidth="1"/>
    <col min="8682" max="8682" width="12.28515625" style="5" bestFit="1" customWidth="1"/>
    <col min="8683" max="8687" width="9.140625" style="5"/>
    <col min="8688" max="8688" width="11.28515625" style="5" bestFit="1" customWidth="1"/>
    <col min="8689" max="8930" width="9.140625" style="5"/>
    <col min="8931" max="8931" width="23.140625" style="5" customWidth="1"/>
    <col min="8932" max="8932" width="28.140625" style="5" bestFit="1" customWidth="1"/>
    <col min="8933" max="8934" width="14.28515625" style="5" customWidth="1"/>
    <col min="8935" max="8935" width="9.85546875" style="5" bestFit="1" customWidth="1"/>
    <col min="8936" max="8936" width="15.5703125" style="5" customWidth="1"/>
    <col min="8937" max="8937" width="21.28515625" style="5" customWidth="1"/>
    <col min="8938" max="8938" width="12.28515625" style="5" bestFit="1" customWidth="1"/>
    <col min="8939" max="8943" width="9.140625" style="5"/>
    <col min="8944" max="8944" width="11.28515625" style="5" bestFit="1" customWidth="1"/>
    <col min="8945" max="9186" width="9.140625" style="5"/>
    <col min="9187" max="9187" width="23.140625" style="5" customWidth="1"/>
    <col min="9188" max="9188" width="28.140625" style="5" bestFit="1" customWidth="1"/>
    <col min="9189" max="9190" width="14.28515625" style="5" customWidth="1"/>
    <col min="9191" max="9191" width="9.85546875" style="5" bestFit="1" customWidth="1"/>
    <col min="9192" max="9192" width="15.5703125" style="5" customWidth="1"/>
    <col min="9193" max="9193" width="21.28515625" style="5" customWidth="1"/>
    <col min="9194" max="9194" width="12.28515625" style="5" bestFit="1" customWidth="1"/>
    <col min="9195" max="9199" width="9.140625" style="5"/>
    <col min="9200" max="9200" width="11.28515625" style="5" bestFit="1" customWidth="1"/>
    <col min="9201" max="9442" width="9.140625" style="5"/>
    <col min="9443" max="9443" width="23.140625" style="5" customWidth="1"/>
    <col min="9444" max="9444" width="28.140625" style="5" bestFit="1" customWidth="1"/>
    <col min="9445" max="9446" width="14.28515625" style="5" customWidth="1"/>
    <col min="9447" max="9447" width="9.85546875" style="5" bestFit="1" customWidth="1"/>
    <col min="9448" max="9448" width="15.5703125" style="5" customWidth="1"/>
    <col min="9449" max="9449" width="21.28515625" style="5" customWidth="1"/>
    <col min="9450" max="9450" width="12.28515625" style="5" bestFit="1" customWidth="1"/>
    <col min="9451" max="9455" width="9.140625" style="5"/>
    <col min="9456" max="9456" width="11.28515625" style="5" bestFit="1" customWidth="1"/>
    <col min="9457" max="9698" width="9.140625" style="5"/>
    <col min="9699" max="9699" width="23.140625" style="5" customWidth="1"/>
    <col min="9700" max="9700" width="28.140625" style="5" bestFit="1" customWidth="1"/>
    <col min="9701" max="9702" width="14.28515625" style="5" customWidth="1"/>
    <col min="9703" max="9703" width="9.85546875" style="5" bestFit="1" customWidth="1"/>
    <col min="9704" max="9704" width="15.5703125" style="5" customWidth="1"/>
    <col min="9705" max="9705" width="21.28515625" style="5" customWidth="1"/>
    <col min="9706" max="9706" width="12.28515625" style="5" bestFit="1" customWidth="1"/>
    <col min="9707" max="9711" width="9.140625" style="5"/>
    <col min="9712" max="9712" width="11.28515625" style="5" bestFit="1" customWidth="1"/>
    <col min="9713" max="9954" width="9.140625" style="5"/>
    <col min="9955" max="9955" width="23.140625" style="5" customWidth="1"/>
    <col min="9956" max="9956" width="28.140625" style="5" bestFit="1" customWidth="1"/>
    <col min="9957" max="9958" width="14.28515625" style="5" customWidth="1"/>
    <col min="9959" max="9959" width="9.85546875" style="5" bestFit="1" customWidth="1"/>
    <col min="9960" max="9960" width="15.5703125" style="5" customWidth="1"/>
    <col min="9961" max="9961" width="21.28515625" style="5" customWidth="1"/>
    <col min="9962" max="9962" width="12.28515625" style="5" bestFit="1" customWidth="1"/>
    <col min="9963" max="9967" width="9.140625" style="5"/>
    <col min="9968" max="9968" width="11.28515625" style="5" bestFit="1" customWidth="1"/>
    <col min="9969" max="10210" width="9.140625" style="5"/>
    <col min="10211" max="10211" width="23.140625" style="5" customWidth="1"/>
    <col min="10212" max="10212" width="28.140625" style="5" bestFit="1" customWidth="1"/>
    <col min="10213" max="10214" width="14.28515625" style="5" customWidth="1"/>
    <col min="10215" max="10215" width="9.85546875" style="5" bestFit="1" customWidth="1"/>
    <col min="10216" max="10216" width="15.5703125" style="5" customWidth="1"/>
    <col min="10217" max="10217" width="21.28515625" style="5" customWidth="1"/>
    <col min="10218" max="10218" width="12.28515625" style="5" bestFit="1" customWidth="1"/>
    <col min="10219" max="10223" width="9.140625" style="5"/>
    <col min="10224" max="10224" width="11.28515625" style="5" bestFit="1" customWidth="1"/>
    <col min="10225" max="10466" width="9.140625" style="5"/>
    <col min="10467" max="10467" width="23.140625" style="5" customWidth="1"/>
    <col min="10468" max="10468" width="28.140625" style="5" bestFit="1" customWidth="1"/>
    <col min="10469" max="10470" width="14.28515625" style="5" customWidth="1"/>
    <col min="10471" max="10471" width="9.85546875" style="5" bestFit="1" customWidth="1"/>
    <col min="10472" max="10472" width="15.5703125" style="5" customWidth="1"/>
    <col min="10473" max="10473" width="21.28515625" style="5" customWidth="1"/>
    <col min="10474" max="10474" width="12.28515625" style="5" bestFit="1" customWidth="1"/>
    <col min="10475" max="10479" width="9.140625" style="5"/>
    <col min="10480" max="10480" width="11.28515625" style="5" bestFit="1" customWidth="1"/>
    <col min="10481" max="10722" width="9.140625" style="5"/>
    <col min="10723" max="10723" width="23.140625" style="5" customWidth="1"/>
    <col min="10724" max="10724" width="28.140625" style="5" bestFit="1" customWidth="1"/>
    <col min="10725" max="10726" width="14.28515625" style="5" customWidth="1"/>
    <col min="10727" max="10727" width="9.85546875" style="5" bestFit="1" customWidth="1"/>
    <col min="10728" max="10728" width="15.5703125" style="5" customWidth="1"/>
    <col min="10729" max="10729" width="21.28515625" style="5" customWidth="1"/>
    <col min="10730" max="10730" width="12.28515625" style="5" bestFit="1" customWidth="1"/>
    <col min="10731" max="10735" width="9.140625" style="5"/>
    <col min="10736" max="10736" width="11.28515625" style="5" bestFit="1" customWidth="1"/>
    <col min="10737" max="10978" width="9.140625" style="5"/>
    <col min="10979" max="10979" width="23.140625" style="5" customWidth="1"/>
    <col min="10980" max="10980" width="28.140625" style="5" bestFit="1" customWidth="1"/>
    <col min="10981" max="10982" width="14.28515625" style="5" customWidth="1"/>
    <col min="10983" max="10983" width="9.85546875" style="5" bestFit="1" customWidth="1"/>
    <col min="10984" max="10984" width="15.5703125" style="5" customWidth="1"/>
    <col min="10985" max="10985" width="21.28515625" style="5" customWidth="1"/>
    <col min="10986" max="10986" width="12.28515625" style="5" bestFit="1" customWidth="1"/>
    <col min="10987" max="10991" width="9.140625" style="5"/>
    <col min="10992" max="10992" width="11.28515625" style="5" bestFit="1" customWidth="1"/>
    <col min="10993" max="11234" width="9.140625" style="5"/>
    <col min="11235" max="11235" width="23.140625" style="5" customWidth="1"/>
    <col min="11236" max="11236" width="28.140625" style="5" bestFit="1" customWidth="1"/>
    <col min="11237" max="11238" width="14.28515625" style="5" customWidth="1"/>
    <col min="11239" max="11239" width="9.85546875" style="5" bestFit="1" customWidth="1"/>
    <col min="11240" max="11240" width="15.5703125" style="5" customWidth="1"/>
    <col min="11241" max="11241" width="21.28515625" style="5" customWidth="1"/>
    <col min="11242" max="11242" width="12.28515625" style="5" bestFit="1" customWidth="1"/>
    <col min="11243" max="11247" width="9.140625" style="5"/>
    <col min="11248" max="11248" width="11.28515625" style="5" bestFit="1" customWidth="1"/>
    <col min="11249" max="11490" width="9.140625" style="5"/>
    <col min="11491" max="11491" width="23.140625" style="5" customWidth="1"/>
    <col min="11492" max="11492" width="28.140625" style="5" bestFit="1" customWidth="1"/>
    <col min="11493" max="11494" width="14.28515625" style="5" customWidth="1"/>
    <col min="11495" max="11495" width="9.85546875" style="5" bestFit="1" customWidth="1"/>
    <col min="11496" max="11496" width="15.5703125" style="5" customWidth="1"/>
    <col min="11497" max="11497" width="21.28515625" style="5" customWidth="1"/>
    <col min="11498" max="11498" width="12.28515625" style="5" bestFit="1" customWidth="1"/>
    <col min="11499" max="11503" width="9.140625" style="5"/>
    <col min="11504" max="11504" width="11.28515625" style="5" bestFit="1" customWidth="1"/>
    <col min="11505" max="11746" width="9.140625" style="5"/>
    <col min="11747" max="11747" width="23.140625" style="5" customWidth="1"/>
    <col min="11748" max="11748" width="28.140625" style="5" bestFit="1" customWidth="1"/>
    <col min="11749" max="11750" width="14.28515625" style="5" customWidth="1"/>
    <col min="11751" max="11751" width="9.85546875" style="5" bestFit="1" customWidth="1"/>
    <col min="11752" max="11752" width="15.5703125" style="5" customWidth="1"/>
    <col min="11753" max="11753" width="21.28515625" style="5" customWidth="1"/>
    <col min="11754" max="11754" width="12.28515625" style="5" bestFit="1" customWidth="1"/>
    <col min="11755" max="11759" width="9.140625" style="5"/>
    <col min="11760" max="11760" width="11.28515625" style="5" bestFit="1" customWidth="1"/>
    <col min="11761" max="12002" width="9.140625" style="5"/>
    <col min="12003" max="12003" width="23.140625" style="5" customWidth="1"/>
    <col min="12004" max="12004" width="28.140625" style="5" bestFit="1" customWidth="1"/>
    <col min="12005" max="12006" width="14.28515625" style="5" customWidth="1"/>
    <col min="12007" max="12007" width="9.85546875" style="5" bestFit="1" customWidth="1"/>
    <col min="12008" max="12008" width="15.5703125" style="5" customWidth="1"/>
    <col min="12009" max="12009" width="21.28515625" style="5" customWidth="1"/>
    <col min="12010" max="12010" width="12.28515625" style="5" bestFit="1" customWidth="1"/>
    <col min="12011" max="12015" width="9.140625" style="5"/>
    <col min="12016" max="12016" width="11.28515625" style="5" bestFit="1" customWidth="1"/>
    <col min="12017" max="12258" width="9.140625" style="5"/>
    <col min="12259" max="12259" width="23.140625" style="5" customWidth="1"/>
    <col min="12260" max="12260" width="28.140625" style="5" bestFit="1" customWidth="1"/>
    <col min="12261" max="12262" width="14.28515625" style="5" customWidth="1"/>
    <col min="12263" max="12263" width="9.85546875" style="5" bestFit="1" customWidth="1"/>
    <col min="12264" max="12264" width="15.5703125" style="5" customWidth="1"/>
    <col min="12265" max="12265" width="21.28515625" style="5" customWidth="1"/>
    <col min="12266" max="12266" width="12.28515625" style="5" bestFit="1" customWidth="1"/>
    <col min="12267" max="12271" width="9.140625" style="5"/>
    <col min="12272" max="12272" width="11.28515625" style="5" bestFit="1" customWidth="1"/>
    <col min="12273" max="12514" width="9.140625" style="5"/>
    <col min="12515" max="12515" width="23.140625" style="5" customWidth="1"/>
    <col min="12516" max="12516" width="28.140625" style="5" bestFit="1" customWidth="1"/>
    <col min="12517" max="12518" width="14.28515625" style="5" customWidth="1"/>
    <col min="12519" max="12519" width="9.85546875" style="5" bestFit="1" customWidth="1"/>
    <col min="12520" max="12520" width="15.5703125" style="5" customWidth="1"/>
    <col min="12521" max="12521" width="21.28515625" style="5" customWidth="1"/>
    <col min="12522" max="12522" width="12.28515625" style="5" bestFit="1" customWidth="1"/>
    <col min="12523" max="12527" width="9.140625" style="5"/>
    <col min="12528" max="12528" width="11.28515625" style="5" bestFit="1" customWidth="1"/>
    <col min="12529" max="12770" width="9.140625" style="5"/>
    <col min="12771" max="12771" width="23.140625" style="5" customWidth="1"/>
    <col min="12772" max="12772" width="28.140625" style="5" bestFit="1" customWidth="1"/>
    <col min="12773" max="12774" width="14.28515625" style="5" customWidth="1"/>
    <col min="12775" max="12775" width="9.85546875" style="5" bestFit="1" customWidth="1"/>
    <col min="12776" max="12776" width="15.5703125" style="5" customWidth="1"/>
    <col min="12777" max="12777" width="21.28515625" style="5" customWidth="1"/>
    <col min="12778" max="12778" width="12.28515625" style="5" bestFit="1" customWidth="1"/>
    <col min="12779" max="12783" width="9.140625" style="5"/>
    <col min="12784" max="12784" width="11.28515625" style="5" bestFit="1" customWidth="1"/>
    <col min="12785" max="13026" width="9.140625" style="5"/>
    <col min="13027" max="13027" width="23.140625" style="5" customWidth="1"/>
    <col min="13028" max="13028" width="28.140625" style="5" bestFit="1" customWidth="1"/>
    <col min="13029" max="13030" width="14.28515625" style="5" customWidth="1"/>
    <col min="13031" max="13031" width="9.85546875" style="5" bestFit="1" customWidth="1"/>
    <col min="13032" max="13032" width="15.5703125" style="5" customWidth="1"/>
    <col min="13033" max="13033" width="21.28515625" style="5" customWidth="1"/>
    <col min="13034" max="13034" width="12.28515625" style="5" bestFit="1" customWidth="1"/>
    <col min="13035" max="13039" width="9.140625" style="5"/>
    <col min="13040" max="13040" width="11.28515625" style="5" bestFit="1" customWidth="1"/>
    <col min="13041" max="13282" width="9.140625" style="5"/>
    <col min="13283" max="13283" width="23.140625" style="5" customWidth="1"/>
    <col min="13284" max="13284" width="28.140625" style="5" bestFit="1" customWidth="1"/>
    <col min="13285" max="13286" width="14.28515625" style="5" customWidth="1"/>
    <col min="13287" max="13287" width="9.85546875" style="5" bestFit="1" customWidth="1"/>
    <col min="13288" max="13288" width="15.5703125" style="5" customWidth="1"/>
    <col min="13289" max="13289" width="21.28515625" style="5" customWidth="1"/>
    <col min="13290" max="13290" width="12.28515625" style="5" bestFit="1" customWidth="1"/>
    <col min="13291" max="13295" width="9.140625" style="5"/>
    <col min="13296" max="13296" width="11.28515625" style="5" bestFit="1" customWidth="1"/>
    <col min="13297" max="13538" width="9.140625" style="5"/>
    <col min="13539" max="13539" width="23.140625" style="5" customWidth="1"/>
    <col min="13540" max="13540" width="28.140625" style="5" bestFit="1" customWidth="1"/>
    <col min="13541" max="13542" width="14.28515625" style="5" customWidth="1"/>
    <col min="13543" max="13543" width="9.85546875" style="5" bestFit="1" customWidth="1"/>
    <col min="13544" max="13544" width="15.5703125" style="5" customWidth="1"/>
    <col min="13545" max="13545" width="21.28515625" style="5" customWidth="1"/>
    <col min="13546" max="13546" width="12.28515625" style="5" bestFit="1" customWidth="1"/>
    <col min="13547" max="13551" width="9.140625" style="5"/>
    <col min="13552" max="13552" width="11.28515625" style="5" bestFit="1" customWidth="1"/>
    <col min="13553" max="13794" width="9.140625" style="5"/>
    <col min="13795" max="13795" width="23.140625" style="5" customWidth="1"/>
    <col min="13796" max="13796" width="28.140625" style="5" bestFit="1" customWidth="1"/>
    <col min="13797" max="13798" width="14.28515625" style="5" customWidth="1"/>
    <col min="13799" max="13799" width="9.85546875" style="5" bestFit="1" customWidth="1"/>
    <col min="13800" max="13800" width="15.5703125" style="5" customWidth="1"/>
    <col min="13801" max="13801" width="21.28515625" style="5" customWidth="1"/>
    <col min="13802" max="13802" width="12.28515625" style="5" bestFit="1" customWidth="1"/>
    <col min="13803" max="13807" width="9.140625" style="5"/>
    <col min="13808" max="13808" width="11.28515625" style="5" bestFit="1" customWidth="1"/>
    <col min="13809" max="14050" width="9.140625" style="5"/>
    <col min="14051" max="14051" width="23.140625" style="5" customWidth="1"/>
    <col min="14052" max="14052" width="28.140625" style="5" bestFit="1" customWidth="1"/>
    <col min="14053" max="14054" width="14.28515625" style="5" customWidth="1"/>
    <col min="14055" max="14055" width="9.85546875" style="5" bestFit="1" customWidth="1"/>
    <col min="14056" max="14056" width="15.5703125" style="5" customWidth="1"/>
    <col min="14057" max="14057" width="21.28515625" style="5" customWidth="1"/>
    <col min="14058" max="14058" width="12.28515625" style="5" bestFit="1" customWidth="1"/>
    <col min="14059" max="14063" width="9.140625" style="5"/>
    <col min="14064" max="14064" width="11.28515625" style="5" bestFit="1" customWidth="1"/>
    <col min="14065" max="14306" width="9.140625" style="5"/>
    <col min="14307" max="14307" width="23.140625" style="5" customWidth="1"/>
    <col min="14308" max="14308" width="28.140625" style="5" bestFit="1" customWidth="1"/>
    <col min="14309" max="14310" width="14.28515625" style="5" customWidth="1"/>
    <col min="14311" max="14311" width="9.85546875" style="5" bestFit="1" customWidth="1"/>
    <col min="14312" max="14312" width="15.5703125" style="5" customWidth="1"/>
    <col min="14313" max="14313" width="21.28515625" style="5" customWidth="1"/>
    <col min="14314" max="14314" width="12.28515625" style="5" bestFit="1" customWidth="1"/>
    <col min="14315" max="14319" width="9.140625" style="5"/>
    <col min="14320" max="14320" width="11.28515625" style="5" bestFit="1" customWidth="1"/>
    <col min="14321" max="14562" width="9.140625" style="5"/>
    <col min="14563" max="14563" width="23.140625" style="5" customWidth="1"/>
    <col min="14564" max="14564" width="28.140625" style="5" bestFit="1" customWidth="1"/>
    <col min="14565" max="14566" width="14.28515625" style="5" customWidth="1"/>
    <col min="14567" max="14567" width="9.85546875" style="5" bestFit="1" customWidth="1"/>
    <col min="14568" max="14568" width="15.5703125" style="5" customWidth="1"/>
    <col min="14569" max="14569" width="21.28515625" style="5" customWidth="1"/>
    <col min="14570" max="14570" width="12.28515625" style="5" bestFit="1" customWidth="1"/>
    <col min="14571" max="14575" width="9.140625" style="5"/>
    <col min="14576" max="14576" width="11.28515625" style="5" bestFit="1" customWidth="1"/>
    <col min="14577" max="14818" width="9.140625" style="5"/>
    <col min="14819" max="14819" width="23.140625" style="5" customWidth="1"/>
    <col min="14820" max="14820" width="28.140625" style="5" bestFit="1" customWidth="1"/>
    <col min="14821" max="14822" width="14.28515625" style="5" customWidth="1"/>
    <col min="14823" max="14823" width="9.85546875" style="5" bestFit="1" customWidth="1"/>
    <col min="14824" max="14824" width="15.5703125" style="5" customWidth="1"/>
    <col min="14825" max="14825" width="21.28515625" style="5" customWidth="1"/>
    <col min="14826" max="14826" width="12.28515625" style="5" bestFit="1" customWidth="1"/>
    <col min="14827" max="14831" width="9.140625" style="5"/>
    <col min="14832" max="14832" width="11.28515625" style="5" bestFit="1" customWidth="1"/>
    <col min="14833" max="15074" width="9.140625" style="5"/>
    <col min="15075" max="15075" width="23.140625" style="5" customWidth="1"/>
    <col min="15076" max="15076" width="28.140625" style="5" bestFit="1" customWidth="1"/>
    <col min="15077" max="15078" width="14.28515625" style="5" customWidth="1"/>
    <col min="15079" max="15079" width="9.85546875" style="5" bestFit="1" customWidth="1"/>
    <col min="15080" max="15080" width="15.5703125" style="5" customWidth="1"/>
    <col min="15081" max="15081" width="21.28515625" style="5" customWidth="1"/>
    <col min="15082" max="15082" width="12.28515625" style="5" bestFit="1" customWidth="1"/>
    <col min="15083" max="15087" width="9.140625" style="5"/>
    <col min="15088" max="15088" width="11.28515625" style="5" bestFit="1" customWidth="1"/>
    <col min="15089" max="15330" width="9.140625" style="5"/>
    <col min="15331" max="15331" width="23.140625" style="5" customWidth="1"/>
    <col min="15332" max="15332" width="28.140625" style="5" bestFit="1" customWidth="1"/>
    <col min="15333" max="15334" width="14.28515625" style="5" customWidth="1"/>
    <col min="15335" max="15335" width="9.85546875" style="5" bestFit="1" customWidth="1"/>
    <col min="15336" max="15336" width="15.5703125" style="5" customWidth="1"/>
    <col min="15337" max="15337" width="21.28515625" style="5" customWidth="1"/>
    <col min="15338" max="15338" width="12.28515625" style="5" bestFit="1" customWidth="1"/>
    <col min="15339" max="15343" width="9.140625" style="5"/>
    <col min="15344" max="15344" width="11.28515625" style="5" bestFit="1" customWidth="1"/>
    <col min="15345" max="15586" width="9.140625" style="5"/>
    <col min="15587" max="15587" width="23.140625" style="5" customWidth="1"/>
    <col min="15588" max="15588" width="28.140625" style="5" bestFit="1" customWidth="1"/>
    <col min="15589" max="15590" width="14.28515625" style="5" customWidth="1"/>
    <col min="15591" max="15591" width="9.85546875" style="5" bestFit="1" customWidth="1"/>
    <col min="15592" max="15592" width="15.5703125" style="5" customWidth="1"/>
    <col min="15593" max="15593" width="21.28515625" style="5" customWidth="1"/>
    <col min="15594" max="15594" width="12.28515625" style="5" bestFit="1" customWidth="1"/>
    <col min="15595" max="15599" width="9.140625" style="5"/>
    <col min="15600" max="15600" width="11.28515625" style="5" bestFit="1" customWidth="1"/>
    <col min="15601" max="15842" width="9.140625" style="5"/>
    <col min="15843" max="15843" width="23.140625" style="5" customWidth="1"/>
    <col min="15844" max="15844" width="28.140625" style="5" bestFit="1" customWidth="1"/>
    <col min="15845" max="15846" width="14.28515625" style="5" customWidth="1"/>
    <col min="15847" max="15847" width="9.85546875" style="5" bestFit="1" customWidth="1"/>
    <col min="15848" max="15848" width="15.5703125" style="5" customWidth="1"/>
    <col min="15849" max="15849" width="21.28515625" style="5" customWidth="1"/>
    <col min="15850" max="15850" width="12.28515625" style="5" bestFit="1" customWidth="1"/>
    <col min="15851" max="15855" width="9.140625" style="5"/>
    <col min="15856" max="15856" width="11.28515625" style="5" bestFit="1" customWidth="1"/>
    <col min="15857" max="16098" width="9.140625" style="5"/>
    <col min="16099" max="16099" width="23.140625" style="5" customWidth="1"/>
    <col min="16100" max="16100" width="28.140625" style="5" bestFit="1" customWidth="1"/>
    <col min="16101" max="16102" width="14.28515625" style="5" customWidth="1"/>
    <col min="16103" max="16103" width="9.85546875" style="5" bestFit="1" customWidth="1"/>
    <col min="16104" max="16104" width="15.5703125" style="5" customWidth="1"/>
    <col min="16105" max="16105" width="21.28515625" style="5" customWidth="1"/>
    <col min="16106" max="16106" width="12.28515625" style="5" bestFit="1" customWidth="1"/>
    <col min="16107" max="16111" width="9.140625" style="5"/>
    <col min="16112" max="16112" width="11.28515625" style="5" bestFit="1" customWidth="1"/>
    <col min="16113" max="16384" width="9.140625" style="5"/>
  </cols>
  <sheetData>
    <row r="1" spans="1:13" s="12" customFormat="1" x14ac:dyDescent="0.25">
      <c r="A1" s="207"/>
      <c r="B1" s="207"/>
      <c r="D1" s="124"/>
      <c r="E1" s="13"/>
      <c r="F1" s="13"/>
      <c r="G1" s="13"/>
      <c r="H1" s="75"/>
      <c r="I1" s="13"/>
      <c r="J1" s="13"/>
      <c r="K1" s="13"/>
      <c r="M1" s="204" t="s">
        <v>802</v>
      </c>
    </row>
    <row r="2" spans="1:13" x14ac:dyDescent="0.25">
      <c r="F2" s="11"/>
      <c r="H2" s="76"/>
      <c r="L2" s="76"/>
    </row>
    <row r="3" spans="1:13" ht="3.75" customHeight="1" x14ac:dyDescent="0.35">
      <c r="C3" s="77" t="s">
        <v>220</v>
      </c>
    </row>
    <row r="4" spans="1:13" s="80" customFormat="1" ht="78.75" x14ac:dyDescent="0.25">
      <c r="A4" s="208"/>
      <c r="B4" s="208"/>
      <c r="C4" s="78" t="s">
        <v>14</v>
      </c>
      <c r="D4" s="78" t="s">
        <v>216</v>
      </c>
      <c r="E4" s="206" t="s">
        <v>232</v>
      </c>
      <c r="F4" s="79" t="s">
        <v>813</v>
      </c>
      <c r="G4" s="79" t="s">
        <v>814</v>
      </c>
      <c r="H4" s="79" t="s">
        <v>815</v>
      </c>
      <c r="I4" s="79" t="s">
        <v>819</v>
      </c>
      <c r="J4" s="79" t="s">
        <v>820</v>
      </c>
      <c r="K4" s="79" t="s">
        <v>816</v>
      </c>
    </row>
    <row r="5" spans="1:13" x14ac:dyDescent="0.25">
      <c r="B5" s="5" t="s">
        <v>236</v>
      </c>
      <c r="C5" s="81" t="s">
        <v>236</v>
      </c>
      <c r="D5" s="5" t="s">
        <v>237</v>
      </c>
      <c r="E5" s="209">
        <v>495019.1</v>
      </c>
      <c r="F5" s="175">
        <v>1197</v>
      </c>
      <c r="G5" s="175">
        <v>86</v>
      </c>
      <c r="H5" s="176">
        <v>9014.17</v>
      </c>
      <c r="I5" s="176">
        <f>MAX(H5*0.2,400)</f>
        <v>1802.8340000000001</v>
      </c>
      <c r="J5" s="176">
        <f>MAX(H5*0.1,200)</f>
        <v>901.41700000000003</v>
      </c>
      <c r="K5" s="177">
        <f>SUM(I5*F5)+(G5*J5)</f>
        <v>2235514.16</v>
      </c>
    </row>
    <row r="6" spans="1:13" x14ac:dyDescent="0.25">
      <c r="B6" s="5" t="s">
        <v>238</v>
      </c>
      <c r="C6" s="81" t="s">
        <v>238</v>
      </c>
      <c r="D6" s="5" t="s">
        <v>656</v>
      </c>
      <c r="E6" s="209">
        <v>1300285.3599999999</v>
      </c>
      <c r="F6" s="175">
        <v>2856</v>
      </c>
      <c r="G6" s="175">
        <v>514</v>
      </c>
      <c r="H6" s="176">
        <v>9014.17</v>
      </c>
      <c r="I6" s="176">
        <f t="shared" ref="I6:I69" si="0">MAX(H6*0.2,400)</f>
        <v>1802.8340000000001</v>
      </c>
      <c r="J6" s="176">
        <f t="shared" ref="J6:J69" si="1">MAX(H6*0.1,200)</f>
        <v>901.41700000000003</v>
      </c>
      <c r="K6" s="177">
        <f t="shared" ref="K6:K69" si="2">SUM(I6*F6)+(G6*J6)</f>
        <v>5612222.2420000006</v>
      </c>
    </row>
    <row r="7" spans="1:13" x14ac:dyDescent="0.25">
      <c r="B7" s="5" t="s">
        <v>240</v>
      </c>
      <c r="C7" s="81" t="s">
        <v>240</v>
      </c>
      <c r="D7" s="5" t="s">
        <v>657</v>
      </c>
      <c r="E7" s="209">
        <v>566783.72</v>
      </c>
      <c r="F7" s="175">
        <v>1368</v>
      </c>
      <c r="G7" s="175">
        <v>101</v>
      </c>
      <c r="H7" s="176">
        <v>9014.17</v>
      </c>
      <c r="I7" s="176">
        <f t="shared" si="0"/>
        <v>1802.8340000000001</v>
      </c>
      <c r="J7" s="176">
        <f t="shared" si="1"/>
        <v>901.41700000000003</v>
      </c>
      <c r="K7" s="177">
        <f t="shared" si="2"/>
        <v>2557320.0290000001</v>
      </c>
    </row>
    <row r="8" spans="1:13" x14ac:dyDescent="0.25">
      <c r="B8" s="5" t="s">
        <v>242</v>
      </c>
      <c r="C8" s="81" t="s">
        <v>242</v>
      </c>
      <c r="D8" s="5" t="s">
        <v>243</v>
      </c>
      <c r="E8" s="209">
        <v>780940.1399999999</v>
      </c>
      <c r="F8" s="175">
        <v>1735</v>
      </c>
      <c r="G8" s="175">
        <v>289</v>
      </c>
      <c r="H8" s="176">
        <v>9014.17</v>
      </c>
      <c r="I8" s="176">
        <f t="shared" si="0"/>
        <v>1802.8340000000001</v>
      </c>
      <c r="J8" s="176">
        <f t="shared" si="1"/>
        <v>901.41700000000003</v>
      </c>
      <c r="K8" s="177">
        <f t="shared" si="2"/>
        <v>3388426.503</v>
      </c>
    </row>
    <row r="9" spans="1:13" x14ac:dyDescent="0.25">
      <c r="B9" s="5" t="s">
        <v>244</v>
      </c>
      <c r="C9" s="81" t="s">
        <v>244</v>
      </c>
      <c r="D9" s="5" t="s">
        <v>245</v>
      </c>
      <c r="E9" s="209">
        <v>38967.96</v>
      </c>
      <c r="F9" s="175">
        <v>100</v>
      </c>
      <c r="G9" s="175">
        <v>1</v>
      </c>
      <c r="H9" s="176">
        <v>9014.17</v>
      </c>
      <c r="I9" s="176">
        <f t="shared" si="0"/>
        <v>1802.8340000000001</v>
      </c>
      <c r="J9" s="176">
        <f t="shared" si="1"/>
        <v>901.41700000000003</v>
      </c>
      <c r="K9" s="177">
        <f t="shared" si="2"/>
        <v>181184.81699999998</v>
      </c>
    </row>
    <row r="10" spans="1:13" x14ac:dyDescent="0.25">
      <c r="B10" s="5" t="s">
        <v>246</v>
      </c>
      <c r="C10" s="81" t="s">
        <v>246</v>
      </c>
      <c r="D10" s="5" t="s">
        <v>247</v>
      </c>
      <c r="E10" s="209">
        <v>30867.559999999998</v>
      </c>
      <c r="F10" s="175">
        <v>66</v>
      </c>
      <c r="G10" s="175">
        <v>14</v>
      </c>
      <c r="H10" s="176">
        <v>9014.17</v>
      </c>
      <c r="I10" s="176">
        <f t="shared" si="0"/>
        <v>1802.8340000000001</v>
      </c>
      <c r="J10" s="176">
        <f t="shared" si="1"/>
        <v>901.41700000000003</v>
      </c>
      <c r="K10" s="177">
        <f t="shared" si="2"/>
        <v>131606.88200000001</v>
      </c>
    </row>
    <row r="11" spans="1:13" x14ac:dyDescent="0.25">
      <c r="B11" s="5" t="s">
        <v>248</v>
      </c>
      <c r="C11" s="81" t="s">
        <v>248</v>
      </c>
      <c r="D11" s="5" t="s">
        <v>249</v>
      </c>
      <c r="E11" s="209">
        <v>552510.06000000006</v>
      </c>
      <c r="F11" s="175">
        <v>1319</v>
      </c>
      <c r="G11" s="175">
        <v>113</v>
      </c>
      <c r="H11" s="176">
        <v>9014.17</v>
      </c>
      <c r="I11" s="176">
        <f t="shared" si="0"/>
        <v>1802.8340000000001</v>
      </c>
      <c r="J11" s="176">
        <f t="shared" si="1"/>
        <v>901.41700000000003</v>
      </c>
      <c r="K11" s="177">
        <f t="shared" si="2"/>
        <v>2479798.1669999999</v>
      </c>
    </row>
    <row r="12" spans="1:13" x14ac:dyDescent="0.25">
      <c r="B12" s="5" t="s">
        <v>250</v>
      </c>
      <c r="C12" s="81" t="s">
        <v>250</v>
      </c>
      <c r="D12" s="5" t="s">
        <v>251</v>
      </c>
      <c r="E12" s="209">
        <v>68677.079999999987</v>
      </c>
      <c r="F12" s="175">
        <v>170</v>
      </c>
      <c r="G12" s="175">
        <v>8</v>
      </c>
      <c r="H12" s="176">
        <v>9014.17</v>
      </c>
      <c r="I12" s="176">
        <f t="shared" si="0"/>
        <v>1802.8340000000001</v>
      </c>
      <c r="J12" s="176">
        <f t="shared" si="1"/>
        <v>901.41700000000003</v>
      </c>
      <c r="K12" s="177">
        <f t="shared" si="2"/>
        <v>313693.11600000004</v>
      </c>
    </row>
    <row r="13" spans="1:13" x14ac:dyDescent="0.25">
      <c r="B13" s="5" t="s">
        <v>252</v>
      </c>
      <c r="C13" s="81" t="s">
        <v>252</v>
      </c>
      <c r="D13" s="5" t="s">
        <v>253</v>
      </c>
      <c r="E13" s="209">
        <v>1929.1</v>
      </c>
      <c r="F13" s="175">
        <v>5</v>
      </c>
      <c r="G13" s="175">
        <v>0</v>
      </c>
      <c r="H13" s="176">
        <v>9014.17</v>
      </c>
      <c r="I13" s="176">
        <f t="shared" si="0"/>
        <v>1802.8340000000001</v>
      </c>
      <c r="J13" s="176">
        <f t="shared" si="1"/>
        <v>901.41700000000003</v>
      </c>
      <c r="K13" s="177">
        <f t="shared" si="2"/>
        <v>9014.17</v>
      </c>
    </row>
    <row r="14" spans="1:13" x14ac:dyDescent="0.25">
      <c r="B14" s="5" t="s">
        <v>254</v>
      </c>
      <c r="C14" s="81" t="s">
        <v>254</v>
      </c>
      <c r="D14" s="5" t="s">
        <v>255</v>
      </c>
      <c r="E14" s="209">
        <v>50929.78</v>
      </c>
      <c r="F14" s="175">
        <v>121</v>
      </c>
      <c r="G14" s="175">
        <v>11</v>
      </c>
      <c r="H14" s="176">
        <v>9014.17</v>
      </c>
      <c r="I14" s="176">
        <f t="shared" si="0"/>
        <v>1802.8340000000001</v>
      </c>
      <c r="J14" s="176">
        <f t="shared" si="1"/>
        <v>901.41700000000003</v>
      </c>
      <c r="K14" s="177">
        <f t="shared" si="2"/>
        <v>228058.50100000002</v>
      </c>
    </row>
    <row r="15" spans="1:13" x14ac:dyDescent="0.25">
      <c r="B15" s="5" t="s">
        <v>256</v>
      </c>
      <c r="C15" s="81" t="s">
        <v>256</v>
      </c>
      <c r="D15" s="5" t="s">
        <v>257</v>
      </c>
      <c r="E15" s="209">
        <v>54015.359999999993</v>
      </c>
      <c r="F15" s="175">
        <v>136</v>
      </c>
      <c r="G15" s="175">
        <v>4</v>
      </c>
      <c r="H15" s="176">
        <v>9014.17</v>
      </c>
      <c r="I15" s="176">
        <f t="shared" si="0"/>
        <v>1802.8340000000001</v>
      </c>
      <c r="J15" s="176">
        <f t="shared" si="1"/>
        <v>901.41700000000003</v>
      </c>
      <c r="K15" s="177">
        <f t="shared" si="2"/>
        <v>248791.092</v>
      </c>
    </row>
    <row r="16" spans="1:13" x14ac:dyDescent="0.25">
      <c r="B16" s="5" t="s">
        <v>258</v>
      </c>
      <c r="C16" s="81" t="s">
        <v>258</v>
      </c>
      <c r="D16" s="5" t="s">
        <v>259</v>
      </c>
      <c r="E16" s="209">
        <v>1598497.76</v>
      </c>
      <c r="F16" s="175">
        <v>3818</v>
      </c>
      <c r="G16" s="175">
        <v>325</v>
      </c>
      <c r="H16" s="176">
        <v>9014.17</v>
      </c>
      <c r="I16" s="176">
        <f t="shared" si="0"/>
        <v>1802.8340000000001</v>
      </c>
      <c r="J16" s="176">
        <f t="shared" si="1"/>
        <v>901.41700000000003</v>
      </c>
      <c r="K16" s="177">
        <f t="shared" si="2"/>
        <v>7176180.7370000007</v>
      </c>
    </row>
    <row r="17" spans="2:11" x14ac:dyDescent="0.25">
      <c r="B17" s="5" t="s">
        <v>260</v>
      </c>
      <c r="C17" s="81" t="s">
        <v>260</v>
      </c>
      <c r="D17" s="5" t="s">
        <v>261</v>
      </c>
      <c r="E17" s="209">
        <v>132340.88</v>
      </c>
      <c r="F17" s="175">
        <v>310</v>
      </c>
      <c r="G17" s="175">
        <v>33</v>
      </c>
      <c r="H17" s="176">
        <v>9014.17</v>
      </c>
      <c r="I17" s="176">
        <f t="shared" si="0"/>
        <v>1802.8340000000001</v>
      </c>
      <c r="J17" s="176">
        <f t="shared" si="1"/>
        <v>901.41700000000003</v>
      </c>
      <c r="K17" s="177">
        <f t="shared" si="2"/>
        <v>588625.30100000009</v>
      </c>
    </row>
    <row r="18" spans="2:11" x14ac:dyDescent="0.25">
      <c r="B18" s="5" t="s">
        <v>262</v>
      </c>
      <c r="C18" s="81" t="s">
        <v>262</v>
      </c>
      <c r="D18" s="5" t="s">
        <v>263</v>
      </c>
      <c r="E18" s="209">
        <v>7330.86</v>
      </c>
      <c r="F18" s="175">
        <v>17</v>
      </c>
      <c r="G18" s="175">
        <v>2</v>
      </c>
      <c r="H18" s="176">
        <v>9014.17</v>
      </c>
      <c r="I18" s="176">
        <f t="shared" si="0"/>
        <v>1802.8340000000001</v>
      </c>
      <c r="J18" s="176">
        <f t="shared" si="1"/>
        <v>901.41700000000003</v>
      </c>
      <c r="K18" s="177">
        <f t="shared" si="2"/>
        <v>32451.011999999999</v>
      </c>
    </row>
    <row r="19" spans="2:11" x14ac:dyDescent="0.25">
      <c r="B19" s="5" t="s">
        <v>264</v>
      </c>
      <c r="C19" s="81" t="s">
        <v>264</v>
      </c>
      <c r="D19" s="5" t="s">
        <v>265</v>
      </c>
      <c r="E19" s="209">
        <v>3492131.44</v>
      </c>
      <c r="F19" s="175">
        <v>8518</v>
      </c>
      <c r="G19" s="175">
        <v>533</v>
      </c>
      <c r="H19" s="176">
        <v>9014.17</v>
      </c>
      <c r="I19" s="176">
        <f t="shared" si="0"/>
        <v>1802.8340000000001</v>
      </c>
      <c r="J19" s="176">
        <f t="shared" si="1"/>
        <v>901.41700000000003</v>
      </c>
      <c r="K19" s="177">
        <f t="shared" si="2"/>
        <v>15836995.273</v>
      </c>
    </row>
    <row r="20" spans="2:11" x14ac:dyDescent="0.25">
      <c r="B20" s="5" t="s">
        <v>266</v>
      </c>
      <c r="C20" s="81" t="s">
        <v>266</v>
      </c>
      <c r="D20" s="5" t="s">
        <v>267</v>
      </c>
      <c r="E20" s="209">
        <v>24693.18</v>
      </c>
      <c r="F20" s="175">
        <v>59</v>
      </c>
      <c r="G20" s="175">
        <v>5</v>
      </c>
      <c r="H20" s="176">
        <v>9014.17</v>
      </c>
      <c r="I20" s="176">
        <f t="shared" si="0"/>
        <v>1802.8340000000001</v>
      </c>
      <c r="J20" s="176">
        <f t="shared" si="1"/>
        <v>901.41700000000003</v>
      </c>
      <c r="K20" s="177">
        <f t="shared" si="2"/>
        <v>110874.29100000001</v>
      </c>
    </row>
    <row r="21" spans="2:11" x14ac:dyDescent="0.25">
      <c r="B21" s="5" t="s">
        <v>268</v>
      </c>
      <c r="C21" s="81" t="s">
        <v>268</v>
      </c>
      <c r="D21" s="5" t="s">
        <v>658</v>
      </c>
      <c r="E21" s="209">
        <v>18520.34</v>
      </c>
      <c r="F21" s="175">
        <v>41</v>
      </c>
      <c r="G21" s="175">
        <v>7</v>
      </c>
      <c r="H21" s="176">
        <v>9014.17</v>
      </c>
      <c r="I21" s="176">
        <f t="shared" si="0"/>
        <v>1802.8340000000001</v>
      </c>
      <c r="J21" s="176">
        <f t="shared" si="1"/>
        <v>901.41700000000003</v>
      </c>
      <c r="K21" s="177">
        <f t="shared" si="2"/>
        <v>80226.112999999998</v>
      </c>
    </row>
    <row r="22" spans="2:11" x14ac:dyDescent="0.25">
      <c r="B22" s="5" t="s">
        <v>270</v>
      </c>
      <c r="C22" s="81" t="s">
        <v>270</v>
      </c>
      <c r="D22" s="5" t="s">
        <v>271</v>
      </c>
      <c r="E22" s="209">
        <v>385.82</v>
      </c>
      <c r="F22" s="175">
        <v>1</v>
      </c>
      <c r="G22" s="175">
        <v>0</v>
      </c>
      <c r="H22" s="176">
        <v>9014.17</v>
      </c>
      <c r="I22" s="176">
        <f t="shared" si="0"/>
        <v>1802.8340000000001</v>
      </c>
      <c r="J22" s="176">
        <f t="shared" si="1"/>
        <v>901.41700000000003</v>
      </c>
      <c r="K22" s="177">
        <f t="shared" si="2"/>
        <v>1802.8340000000001</v>
      </c>
    </row>
    <row r="23" spans="2:11" x14ac:dyDescent="0.25">
      <c r="B23" s="5" t="s">
        <v>272</v>
      </c>
      <c r="C23" s="81" t="s">
        <v>272</v>
      </c>
      <c r="D23" s="5" t="s">
        <v>273</v>
      </c>
      <c r="E23" s="209">
        <v>0</v>
      </c>
      <c r="F23" s="175">
        <v>0</v>
      </c>
      <c r="G23" s="175">
        <v>0</v>
      </c>
      <c r="H23" s="176">
        <v>9014.17</v>
      </c>
      <c r="I23" s="176">
        <f t="shared" si="0"/>
        <v>1802.8340000000001</v>
      </c>
      <c r="J23" s="176">
        <f t="shared" si="1"/>
        <v>901.41700000000003</v>
      </c>
      <c r="K23" s="177">
        <f t="shared" si="2"/>
        <v>0</v>
      </c>
    </row>
    <row r="24" spans="2:11" x14ac:dyDescent="0.25">
      <c r="B24" s="5" t="s">
        <v>274</v>
      </c>
      <c r="C24" s="81" t="s">
        <v>274</v>
      </c>
      <c r="D24" s="5" t="s">
        <v>275</v>
      </c>
      <c r="E24" s="209">
        <v>0</v>
      </c>
      <c r="F24" s="175">
        <v>0</v>
      </c>
      <c r="G24" s="175">
        <v>0</v>
      </c>
      <c r="H24" s="176">
        <v>9014.17</v>
      </c>
      <c r="I24" s="176">
        <f t="shared" si="0"/>
        <v>1802.8340000000001</v>
      </c>
      <c r="J24" s="176">
        <f t="shared" si="1"/>
        <v>901.41700000000003</v>
      </c>
      <c r="K24" s="177">
        <f t="shared" si="2"/>
        <v>0</v>
      </c>
    </row>
    <row r="25" spans="2:11" x14ac:dyDescent="0.25">
      <c r="B25" s="5" t="s">
        <v>276</v>
      </c>
      <c r="C25" s="81" t="s">
        <v>276</v>
      </c>
      <c r="D25" s="5" t="s">
        <v>277</v>
      </c>
      <c r="E25" s="209">
        <v>385.82</v>
      </c>
      <c r="F25" s="175">
        <v>1</v>
      </c>
      <c r="G25" s="175">
        <v>0</v>
      </c>
      <c r="H25" s="176">
        <v>9014.17</v>
      </c>
      <c r="I25" s="176">
        <f t="shared" si="0"/>
        <v>1802.8340000000001</v>
      </c>
      <c r="J25" s="176">
        <f t="shared" si="1"/>
        <v>901.41700000000003</v>
      </c>
      <c r="K25" s="177">
        <f t="shared" si="2"/>
        <v>1802.8340000000001</v>
      </c>
    </row>
    <row r="26" spans="2:11" x14ac:dyDescent="0.25">
      <c r="B26" s="5" t="s">
        <v>278</v>
      </c>
      <c r="C26" s="81" t="s">
        <v>278</v>
      </c>
      <c r="D26" s="5" t="s">
        <v>279</v>
      </c>
      <c r="E26" s="209">
        <v>0</v>
      </c>
      <c r="F26" s="175">
        <v>0</v>
      </c>
      <c r="G26" s="175">
        <v>0</v>
      </c>
      <c r="H26" s="176">
        <v>9014.17</v>
      </c>
      <c r="I26" s="176">
        <f t="shared" si="0"/>
        <v>1802.8340000000001</v>
      </c>
      <c r="J26" s="176">
        <f t="shared" si="1"/>
        <v>901.41700000000003</v>
      </c>
      <c r="K26" s="177">
        <f t="shared" si="2"/>
        <v>0</v>
      </c>
    </row>
    <row r="27" spans="2:11" x14ac:dyDescent="0.25">
      <c r="B27" s="5" t="s">
        <v>280</v>
      </c>
      <c r="C27" s="81" t="s">
        <v>280</v>
      </c>
      <c r="D27" s="5" t="s">
        <v>281</v>
      </c>
      <c r="E27" s="209">
        <v>0</v>
      </c>
      <c r="F27" s="175">
        <v>0</v>
      </c>
      <c r="G27" s="175">
        <v>0</v>
      </c>
      <c r="H27" s="176">
        <v>9014.17</v>
      </c>
      <c r="I27" s="176">
        <f t="shared" si="0"/>
        <v>1802.8340000000001</v>
      </c>
      <c r="J27" s="176">
        <f t="shared" si="1"/>
        <v>901.41700000000003</v>
      </c>
      <c r="K27" s="177">
        <f t="shared" si="2"/>
        <v>0</v>
      </c>
    </row>
    <row r="28" spans="2:11" x14ac:dyDescent="0.25">
      <c r="B28" s="5" t="s">
        <v>282</v>
      </c>
      <c r="C28" s="81" t="s">
        <v>282</v>
      </c>
      <c r="D28" s="5" t="s">
        <v>659</v>
      </c>
      <c r="E28" s="209">
        <v>1157.46</v>
      </c>
      <c r="F28" s="175">
        <v>3</v>
      </c>
      <c r="G28" s="175">
        <v>0</v>
      </c>
      <c r="H28" s="176">
        <v>9014.17</v>
      </c>
      <c r="I28" s="176">
        <f t="shared" si="0"/>
        <v>1802.8340000000001</v>
      </c>
      <c r="J28" s="176">
        <f t="shared" si="1"/>
        <v>901.41700000000003</v>
      </c>
      <c r="K28" s="177">
        <f t="shared" si="2"/>
        <v>5408.5020000000004</v>
      </c>
    </row>
    <row r="29" spans="2:11" x14ac:dyDescent="0.25">
      <c r="B29" s="5" t="s">
        <v>284</v>
      </c>
      <c r="C29" s="81" t="s">
        <v>284</v>
      </c>
      <c r="D29" s="5" t="s">
        <v>660</v>
      </c>
      <c r="E29" s="209">
        <v>864658.74</v>
      </c>
      <c r="F29" s="175">
        <v>1983</v>
      </c>
      <c r="G29" s="175">
        <v>258</v>
      </c>
      <c r="H29" s="176">
        <v>9014.17</v>
      </c>
      <c r="I29" s="176">
        <f t="shared" si="0"/>
        <v>1802.8340000000001</v>
      </c>
      <c r="J29" s="176">
        <f t="shared" si="1"/>
        <v>901.41700000000003</v>
      </c>
      <c r="K29" s="177">
        <f t="shared" si="2"/>
        <v>3807585.4080000003</v>
      </c>
    </row>
    <row r="30" spans="2:11" x14ac:dyDescent="0.25">
      <c r="B30" s="5" t="s">
        <v>286</v>
      </c>
      <c r="C30" s="81" t="s">
        <v>286</v>
      </c>
      <c r="D30" s="5" t="s">
        <v>661</v>
      </c>
      <c r="E30" s="209">
        <v>550587.4</v>
      </c>
      <c r="F30" s="175">
        <v>1268</v>
      </c>
      <c r="G30" s="175">
        <v>159</v>
      </c>
      <c r="H30" s="176">
        <v>9014.17</v>
      </c>
      <c r="I30" s="176">
        <f t="shared" si="0"/>
        <v>1802.8340000000001</v>
      </c>
      <c r="J30" s="176">
        <f t="shared" si="1"/>
        <v>901.41700000000003</v>
      </c>
      <c r="K30" s="177">
        <f t="shared" si="2"/>
        <v>2429318.8149999999</v>
      </c>
    </row>
    <row r="31" spans="2:11" x14ac:dyDescent="0.25">
      <c r="B31" s="5" t="s">
        <v>288</v>
      </c>
      <c r="C31" s="81" t="s">
        <v>288</v>
      </c>
      <c r="D31" s="5" t="s">
        <v>289</v>
      </c>
      <c r="E31" s="209">
        <v>9259.82</v>
      </c>
      <c r="F31" s="175">
        <v>23</v>
      </c>
      <c r="G31" s="175">
        <v>1</v>
      </c>
      <c r="H31" s="176">
        <v>9014.17</v>
      </c>
      <c r="I31" s="176">
        <f t="shared" si="0"/>
        <v>1802.8340000000001</v>
      </c>
      <c r="J31" s="176">
        <f t="shared" si="1"/>
        <v>901.41700000000003</v>
      </c>
      <c r="K31" s="177">
        <f t="shared" si="2"/>
        <v>42366.599000000002</v>
      </c>
    </row>
    <row r="32" spans="2:11" x14ac:dyDescent="0.25">
      <c r="B32" s="5" t="s">
        <v>290</v>
      </c>
      <c r="C32" s="81" t="s">
        <v>290</v>
      </c>
      <c r="D32" s="5" t="s">
        <v>662</v>
      </c>
      <c r="E32" s="209">
        <v>7716.4</v>
      </c>
      <c r="F32" s="175">
        <v>20</v>
      </c>
      <c r="G32" s="175">
        <v>0</v>
      </c>
      <c r="H32" s="176">
        <v>9014.17</v>
      </c>
      <c r="I32" s="176">
        <f t="shared" si="0"/>
        <v>1802.8340000000001</v>
      </c>
      <c r="J32" s="176">
        <f t="shared" si="1"/>
        <v>901.41700000000003</v>
      </c>
      <c r="K32" s="177">
        <f t="shared" si="2"/>
        <v>36056.68</v>
      </c>
    </row>
    <row r="33" spans="2:11" x14ac:dyDescent="0.25">
      <c r="B33" s="5" t="s">
        <v>292</v>
      </c>
      <c r="C33" s="81" t="s">
        <v>292</v>
      </c>
      <c r="D33" s="5" t="s">
        <v>293</v>
      </c>
      <c r="E33" s="209">
        <v>385.96</v>
      </c>
      <c r="F33" s="175">
        <v>0</v>
      </c>
      <c r="G33" s="175">
        <v>1</v>
      </c>
      <c r="H33" s="176">
        <v>9014.17</v>
      </c>
      <c r="I33" s="176">
        <f t="shared" si="0"/>
        <v>1802.8340000000001</v>
      </c>
      <c r="J33" s="176">
        <f t="shared" si="1"/>
        <v>901.41700000000003</v>
      </c>
      <c r="K33" s="177">
        <f t="shared" si="2"/>
        <v>901.41700000000003</v>
      </c>
    </row>
    <row r="34" spans="2:11" x14ac:dyDescent="0.25">
      <c r="B34" s="5" t="s">
        <v>294</v>
      </c>
      <c r="C34" s="81" t="s">
        <v>294</v>
      </c>
      <c r="D34" s="5" t="s">
        <v>663</v>
      </c>
      <c r="E34" s="209">
        <v>1543.28</v>
      </c>
      <c r="F34" s="175">
        <v>4</v>
      </c>
      <c r="G34" s="175">
        <v>0</v>
      </c>
      <c r="H34" s="176">
        <v>9014.17</v>
      </c>
      <c r="I34" s="176">
        <f t="shared" si="0"/>
        <v>1802.8340000000001</v>
      </c>
      <c r="J34" s="176">
        <f t="shared" si="1"/>
        <v>901.41700000000003</v>
      </c>
      <c r="K34" s="177">
        <f t="shared" si="2"/>
        <v>7211.3360000000002</v>
      </c>
    </row>
    <row r="35" spans="2:11" x14ac:dyDescent="0.25">
      <c r="B35" s="5" t="s">
        <v>296</v>
      </c>
      <c r="C35" s="81" t="s">
        <v>296</v>
      </c>
      <c r="D35" s="5" t="s">
        <v>297</v>
      </c>
      <c r="E35" s="209">
        <v>3086.56</v>
      </c>
      <c r="F35" s="175">
        <v>8</v>
      </c>
      <c r="G35" s="175">
        <v>0</v>
      </c>
      <c r="H35" s="176">
        <v>9014.17</v>
      </c>
      <c r="I35" s="176">
        <f t="shared" si="0"/>
        <v>1802.8340000000001</v>
      </c>
      <c r="J35" s="176">
        <f t="shared" si="1"/>
        <v>901.41700000000003</v>
      </c>
      <c r="K35" s="177">
        <f t="shared" si="2"/>
        <v>14422.672</v>
      </c>
    </row>
    <row r="36" spans="2:11" x14ac:dyDescent="0.25">
      <c r="B36" s="5" t="s">
        <v>298</v>
      </c>
      <c r="C36" s="81" t="s">
        <v>298</v>
      </c>
      <c r="D36" s="5" t="s">
        <v>299</v>
      </c>
      <c r="E36" s="209">
        <v>385.96</v>
      </c>
      <c r="F36" s="175">
        <v>0</v>
      </c>
      <c r="G36" s="175">
        <v>1</v>
      </c>
      <c r="H36" s="176">
        <v>9014.17</v>
      </c>
      <c r="I36" s="176">
        <f t="shared" si="0"/>
        <v>1802.8340000000001</v>
      </c>
      <c r="J36" s="176">
        <f t="shared" si="1"/>
        <v>901.41700000000003</v>
      </c>
      <c r="K36" s="177">
        <f t="shared" si="2"/>
        <v>901.41700000000003</v>
      </c>
    </row>
    <row r="37" spans="2:11" x14ac:dyDescent="0.25">
      <c r="B37" s="5" t="s">
        <v>300</v>
      </c>
      <c r="C37" s="81" t="s">
        <v>300</v>
      </c>
      <c r="D37" s="5" t="s">
        <v>301</v>
      </c>
      <c r="E37" s="209">
        <v>0</v>
      </c>
      <c r="F37" s="175">
        <v>0</v>
      </c>
      <c r="G37" s="175">
        <v>0</v>
      </c>
      <c r="H37" s="176">
        <v>9014.17</v>
      </c>
      <c r="I37" s="176">
        <f t="shared" si="0"/>
        <v>1802.8340000000001</v>
      </c>
      <c r="J37" s="176">
        <f t="shared" si="1"/>
        <v>901.41700000000003</v>
      </c>
      <c r="K37" s="177">
        <f t="shared" si="2"/>
        <v>0</v>
      </c>
    </row>
    <row r="38" spans="2:11" x14ac:dyDescent="0.25">
      <c r="B38" s="5" t="s">
        <v>302</v>
      </c>
      <c r="C38" s="81" t="s">
        <v>302</v>
      </c>
      <c r="D38" s="5" t="s">
        <v>303</v>
      </c>
      <c r="E38" s="209">
        <v>385.82</v>
      </c>
      <c r="F38" s="175">
        <v>1</v>
      </c>
      <c r="G38" s="175">
        <v>0</v>
      </c>
      <c r="H38" s="176">
        <v>9014.17</v>
      </c>
      <c r="I38" s="176">
        <f t="shared" si="0"/>
        <v>1802.8340000000001</v>
      </c>
      <c r="J38" s="176">
        <f t="shared" si="1"/>
        <v>901.41700000000003</v>
      </c>
      <c r="K38" s="177">
        <f t="shared" si="2"/>
        <v>1802.8340000000001</v>
      </c>
    </row>
    <row r="39" spans="2:11" x14ac:dyDescent="0.25">
      <c r="B39" s="5" t="s">
        <v>304</v>
      </c>
      <c r="C39" s="81" t="s">
        <v>304</v>
      </c>
      <c r="D39" s="5" t="s">
        <v>305</v>
      </c>
      <c r="E39" s="209">
        <v>385.82</v>
      </c>
      <c r="F39" s="175">
        <v>1</v>
      </c>
      <c r="G39" s="175">
        <v>0</v>
      </c>
      <c r="H39" s="176">
        <v>9014.17</v>
      </c>
      <c r="I39" s="176">
        <f t="shared" si="0"/>
        <v>1802.8340000000001</v>
      </c>
      <c r="J39" s="176">
        <f t="shared" si="1"/>
        <v>901.41700000000003</v>
      </c>
      <c r="K39" s="177">
        <f t="shared" si="2"/>
        <v>1802.8340000000001</v>
      </c>
    </row>
    <row r="40" spans="2:11" x14ac:dyDescent="0.25">
      <c r="B40" s="5" t="s">
        <v>306</v>
      </c>
      <c r="C40" s="81" t="s">
        <v>306</v>
      </c>
      <c r="D40" s="5" t="s">
        <v>307</v>
      </c>
      <c r="E40" s="209">
        <v>2700.74</v>
      </c>
      <c r="F40" s="175">
        <v>7</v>
      </c>
      <c r="G40" s="175">
        <v>0</v>
      </c>
      <c r="H40" s="176">
        <v>9014.17</v>
      </c>
      <c r="I40" s="176">
        <f t="shared" si="0"/>
        <v>1802.8340000000001</v>
      </c>
      <c r="J40" s="176">
        <f t="shared" si="1"/>
        <v>901.41700000000003</v>
      </c>
      <c r="K40" s="177">
        <f t="shared" si="2"/>
        <v>12619.838</v>
      </c>
    </row>
    <row r="41" spans="2:11" x14ac:dyDescent="0.25">
      <c r="B41" s="5" t="s">
        <v>308</v>
      </c>
      <c r="C41" s="81" t="s">
        <v>308</v>
      </c>
      <c r="D41" s="5" t="s">
        <v>309</v>
      </c>
      <c r="E41" s="209">
        <v>0</v>
      </c>
      <c r="F41" s="175">
        <v>0</v>
      </c>
      <c r="G41" s="175">
        <v>0</v>
      </c>
      <c r="H41" s="176">
        <v>9014.17</v>
      </c>
      <c r="I41" s="176">
        <f t="shared" si="0"/>
        <v>1802.8340000000001</v>
      </c>
      <c r="J41" s="176">
        <f t="shared" si="1"/>
        <v>901.41700000000003</v>
      </c>
      <c r="K41" s="177">
        <f t="shared" si="2"/>
        <v>0</v>
      </c>
    </row>
    <row r="42" spans="2:11" x14ac:dyDescent="0.25">
      <c r="B42" s="5" t="s">
        <v>310</v>
      </c>
      <c r="C42" s="81" t="s">
        <v>310</v>
      </c>
      <c r="D42" s="5" t="s">
        <v>664</v>
      </c>
      <c r="E42" s="209">
        <v>0</v>
      </c>
      <c r="F42" s="175">
        <v>0</v>
      </c>
      <c r="G42" s="175">
        <v>0</v>
      </c>
      <c r="H42" s="176">
        <v>9014.17</v>
      </c>
      <c r="I42" s="176">
        <f t="shared" si="0"/>
        <v>1802.8340000000001</v>
      </c>
      <c r="J42" s="176">
        <f t="shared" si="1"/>
        <v>901.41700000000003</v>
      </c>
      <c r="K42" s="177">
        <f t="shared" si="2"/>
        <v>0</v>
      </c>
    </row>
    <row r="43" spans="2:11" x14ac:dyDescent="0.25">
      <c r="B43" s="5" t="s">
        <v>312</v>
      </c>
      <c r="C43" s="81" t="s">
        <v>312</v>
      </c>
      <c r="D43" s="5" t="s">
        <v>313</v>
      </c>
      <c r="E43" s="209">
        <v>59418.799999999996</v>
      </c>
      <c r="F43" s="175">
        <v>136</v>
      </c>
      <c r="G43" s="175">
        <v>18</v>
      </c>
      <c r="H43" s="176">
        <v>9014.17</v>
      </c>
      <c r="I43" s="176">
        <f t="shared" si="0"/>
        <v>1802.8340000000001</v>
      </c>
      <c r="J43" s="176">
        <f t="shared" si="1"/>
        <v>901.41700000000003</v>
      </c>
      <c r="K43" s="177">
        <f t="shared" si="2"/>
        <v>261410.93</v>
      </c>
    </row>
    <row r="44" spans="2:11" x14ac:dyDescent="0.25">
      <c r="B44" s="5" t="s">
        <v>314</v>
      </c>
      <c r="C44" s="81" t="s">
        <v>314</v>
      </c>
      <c r="D44" s="5" t="s">
        <v>315</v>
      </c>
      <c r="E44" s="209">
        <v>4986379.54</v>
      </c>
      <c r="F44" s="175">
        <v>12625</v>
      </c>
      <c r="G44" s="175">
        <v>299</v>
      </c>
      <c r="H44" s="176">
        <v>9014.17</v>
      </c>
      <c r="I44" s="176">
        <f t="shared" si="0"/>
        <v>1802.8340000000001</v>
      </c>
      <c r="J44" s="176">
        <f t="shared" si="1"/>
        <v>901.41700000000003</v>
      </c>
      <c r="K44" s="177">
        <f t="shared" si="2"/>
        <v>23030302.932999998</v>
      </c>
    </row>
    <row r="45" spans="2:11" x14ac:dyDescent="0.25">
      <c r="B45" s="5" t="s">
        <v>316</v>
      </c>
      <c r="C45" s="81" t="s">
        <v>316</v>
      </c>
      <c r="D45" s="5" t="s">
        <v>665</v>
      </c>
      <c r="E45" s="209">
        <v>0</v>
      </c>
      <c r="F45" s="175">
        <v>0</v>
      </c>
      <c r="G45" s="175">
        <v>0</v>
      </c>
      <c r="H45" s="176">
        <v>9014.17</v>
      </c>
      <c r="I45" s="176">
        <f t="shared" si="0"/>
        <v>1802.8340000000001</v>
      </c>
      <c r="J45" s="176">
        <f t="shared" si="1"/>
        <v>901.41700000000003</v>
      </c>
      <c r="K45" s="177">
        <f t="shared" si="2"/>
        <v>0</v>
      </c>
    </row>
    <row r="46" spans="2:11" x14ac:dyDescent="0.25">
      <c r="B46" s="5" t="s">
        <v>318</v>
      </c>
      <c r="C46" s="81" t="s">
        <v>318</v>
      </c>
      <c r="D46" s="5" t="s">
        <v>666</v>
      </c>
      <c r="E46" s="209">
        <v>789059.8600000001</v>
      </c>
      <c r="F46" s="175">
        <v>1631</v>
      </c>
      <c r="G46" s="175">
        <v>414</v>
      </c>
      <c r="H46" s="176">
        <v>9014.17</v>
      </c>
      <c r="I46" s="176">
        <f t="shared" si="0"/>
        <v>1802.8340000000001</v>
      </c>
      <c r="J46" s="176">
        <f t="shared" si="1"/>
        <v>901.41700000000003</v>
      </c>
      <c r="K46" s="177">
        <f t="shared" si="2"/>
        <v>3313608.892</v>
      </c>
    </row>
    <row r="47" spans="2:11" x14ac:dyDescent="0.25">
      <c r="B47" s="5" t="s">
        <v>320</v>
      </c>
      <c r="C47" s="81" t="s">
        <v>320</v>
      </c>
      <c r="D47" s="5" t="s">
        <v>321</v>
      </c>
      <c r="E47" s="209">
        <v>452576.38</v>
      </c>
      <c r="F47" s="175">
        <v>1105</v>
      </c>
      <c r="G47" s="175">
        <v>68</v>
      </c>
      <c r="H47" s="176">
        <v>9014.17</v>
      </c>
      <c r="I47" s="176">
        <f t="shared" si="0"/>
        <v>1802.8340000000001</v>
      </c>
      <c r="J47" s="176">
        <f t="shared" si="1"/>
        <v>901.41700000000003</v>
      </c>
      <c r="K47" s="177">
        <f t="shared" si="2"/>
        <v>2053427.926</v>
      </c>
    </row>
    <row r="48" spans="2:11" x14ac:dyDescent="0.25">
      <c r="B48" s="5" t="s">
        <v>322</v>
      </c>
      <c r="C48" s="81" t="s">
        <v>322</v>
      </c>
      <c r="D48" s="5" t="s">
        <v>323</v>
      </c>
      <c r="E48" s="209">
        <v>8873.86</v>
      </c>
      <c r="F48" s="175">
        <v>23</v>
      </c>
      <c r="G48" s="175">
        <v>0</v>
      </c>
      <c r="H48" s="176">
        <v>9014.17</v>
      </c>
      <c r="I48" s="176">
        <f t="shared" si="0"/>
        <v>1802.8340000000001</v>
      </c>
      <c r="J48" s="176">
        <f t="shared" si="1"/>
        <v>901.41700000000003</v>
      </c>
      <c r="K48" s="177">
        <f t="shared" si="2"/>
        <v>41465.182000000001</v>
      </c>
    </row>
    <row r="49" spans="2:11" x14ac:dyDescent="0.25">
      <c r="B49" s="5" t="s">
        <v>324</v>
      </c>
      <c r="C49" s="81" t="s">
        <v>324</v>
      </c>
      <c r="D49" s="5" t="s">
        <v>325</v>
      </c>
      <c r="E49" s="209">
        <v>3086.56</v>
      </c>
      <c r="F49" s="175">
        <v>8</v>
      </c>
      <c r="G49" s="175">
        <v>0</v>
      </c>
      <c r="H49" s="176">
        <v>9014.17</v>
      </c>
      <c r="I49" s="176">
        <f t="shared" si="0"/>
        <v>1802.8340000000001</v>
      </c>
      <c r="J49" s="176">
        <f t="shared" si="1"/>
        <v>901.41700000000003</v>
      </c>
      <c r="K49" s="177">
        <f t="shared" si="2"/>
        <v>14422.672</v>
      </c>
    </row>
    <row r="50" spans="2:11" x14ac:dyDescent="0.25">
      <c r="B50" s="5" t="s">
        <v>326</v>
      </c>
      <c r="C50" s="81" t="s">
        <v>326</v>
      </c>
      <c r="D50" s="5" t="s">
        <v>327</v>
      </c>
      <c r="E50" s="209">
        <v>3086.56</v>
      </c>
      <c r="F50" s="175">
        <v>8</v>
      </c>
      <c r="G50" s="175">
        <v>0</v>
      </c>
      <c r="H50" s="176">
        <v>9014.17</v>
      </c>
      <c r="I50" s="176">
        <f t="shared" si="0"/>
        <v>1802.8340000000001</v>
      </c>
      <c r="J50" s="176">
        <f t="shared" si="1"/>
        <v>901.41700000000003</v>
      </c>
      <c r="K50" s="177">
        <f t="shared" si="2"/>
        <v>14422.672</v>
      </c>
    </row>
    <row r="51" spans="2:11" x14ac:dyDescent="0.25">
      <c r="B51" s="5" t="s">
        <v>328</v>
      </c>
      <c r="C51" s="81" t="s">
        <v>328</v>
      </c>
      <c r="D51" s="5" t="s">
        <v>329</v>
      </c>
      <c r="E51" s="209">
        <v>385.82</v>
      </c>
      <c r="F51" s="175">
        <v>1</v>
      </c>
      <c r="G51" s="175">
        <v>0</v>
      </c>
      <c r="H51" s="176">
        <v>9014.17</v>
      </c>
      <c r="I51" s="176">
        <f t="shared" si="0"/>
        <v>1802.8340000000001</v>
      </c>
      <c r="J51" s="176">
        <f t="shared" si="1"/>
        <v>901.41700000000003</v>
      </c>
      <c r="K51" s="177">
        <f t="shared" si="2"/>
        <v>1802.8340000000001</v>
      </c>
    </row>
    <row r="52" spans="2:11" x14ac:dyDescent="0.25">
      <c r="B52" s="5" t="s">
        <v>330</v>
      </c>
      <c r="C52" s="81" t="s">
        <v>330</v>
      </c>
      <c r="D52" s="5" t="s">
        <v>331</v>
      </c>
      <c r="E52" s="209">
        <v>1929.1</v>
      </c>
      <c r="F52" s="175">
        <v>5</v>
      </c>
      <c r="G52" s="175">
        <v>0</v>
      </c>
      <c r="H52" s="176">
        <v>9014.17</v>
      </c>
      <c r="I52" s="176">
        <f t="shared" si="0"/>
        <v>1802.8340000000001</v>
      </c>
      <c r="J52" s="176">
        <f t="shared" si="1"/>
        <v>901.41700000000003</v>
      </c>
      <c r="K52" s="177">
        <f t="shared" si="2"/>
        <v>9014.17</v>
      </c>
    </row>
    <row r="53" spans="2:11" x14ac:dyDescent="0.25">
      <c r="B53" s="5" t="s">
        <v>332</v>
      </c>
      <c r="C53" s="81" t="s">
        <v>332</v>
      </c>
      <c r="D53" s="5" t="s">
        <v>667</v>
      </c>
      <c r="E53" s="209">
        <v>3086.56</v>
      </c>
      <c r="F53" s="175">
        <v>8</v>
      </c>
      <c r="G53" s="175">
        <v>0</v>
      </c>
      <c r="H53" s="176">
        <v>9014.17</v>
      </c>
      <c r="I53" s="176">
        <f t="shared" si="0"/>
        <v>1802.8340000000001</v>
      </c>
      <c r="J53" s="176">
        <f t="shared" si="1"/>
        <v>901.41700000000003</v>
      </c>
      <c r="K53" s="177">
        <f t="shared" si="2"/>
        <v>14422.672</v>
      </c>
    </row>
    <row r="54" spans="2:11" x14ac:dyDescent="0.25">
      <c r="B54" s="5" t="s">
        <v>334</v>
      </c>
      <c r="C54" s="81" t="s">
        <v>334</v>
      </c>
      <c r="D54" s="5" t="s">
        <v>335</v>
      </c>
      <c r="E54" s="209">
        <v>391626.62</v>
      </c>
      <c r="F54" s="175">
        <v>877</v>
      </c>
      <c r="G54" s="175">
        <v>138</v>
      </c>
      <c r="H54" s="176">
        <v>9014.17</v>
      </c>
      <c r="I54" s="176">
        <f t="shared" si="0"/>
        <v>1802.8340000000001</v>
      </c>
      <c r="J54" s="176">
        <f t="shared" si="1"/>
        <v>901.41700000000003</v>
      </c>
      <c r="K54" s="177">
        <f t="shared" si="2"/>
        <v>1705480.9640000002</v>
      </c>
    </row>
    <row r="55" spans="2:11" x14ac:dyDescent="0.25">
      <c r="B55" s="5" t="s">
        <v>336</v>
      </c>
      <c r="C55" s="81" t="s">
        <v>336</v>
      </c>
      <c r="D55" s="5" t="s">
        <v>337</v>
      </c>
      <c r="E55" s="209">
        <v>57489.42</v>
      </c>
      <c r="F55" s="175">
        <v>133</v>
      </c>
      <c r="G55" s="175">
        <v>16</v>
      </c>
      <c r="H55" s="176">
        <v>9014.17</v>
      </c>
      <c r="I55" s="176">
        <f t="shared" si="0"/>
        <v>1802.8340000000001</v>
      </c>
      <c r="J55" s="176">
        <f t="shared" si="1"/>
        <v>901.41700000000003</v>
      </c>
      <c r="K55" s="177">
        <f t="shared" si="2"/>
        <v>254199.59400000001</v>
      </c>
    </row>
    <row r="56" spans="2:11" x14ac:dyDescent="0.25">
      <c r="B56" s="5" t="s">
        <v>338</v>
      </c>
      <c r="C56" s="81" t="s">
        <v>338</v>
      </c>
      <c r="D56" s="5" t="s">
        <v>339</v>
      </c>
      <c r="E56" s="209">
        <v>110738.31999999999</v>
      </c>
      <c r="F56" s="175">
        <v>230</v>
      </c>
      <c r="G56" s="175">
        <v>57</v>
      </c>
      <c r="H56" s="176">
        <v>9014.17</v>
      </c>
      <c r="I56" s="176">
        <f t="shared" si="0"/>
        <v>1802.8340000000001</v>
      </c>
      <c r="J56" s="176">
        <f t="shared" si="1"/>
        <v>901.41700000000003</v>
      </c>
      <c r="K56" s="177">
        <f t="shared" si="2"/>
        <v>466032.58900000004</v>
      </c>
    </row>
    <row r="57" spans="2:11" x14ac:dyDescent="0.25">
      <c r="B57" s="5" t="s">
        <v>340</v>
      </c>
      <c r="C57" s="81" t="s">
        <v>340</v>
      </c>
      <c r="D57" s="5" t="s">
        <v>341</v>
      </c>
      <c r="E57" s="209">
        <v>415549.98</v>
      </c>
      <c r="F57" s="175">
        <v>921</v>
      </c>
      <c r="G57" s="175">
        <v>156</v>
      </c>
      <c r="H57" s="176">
        <v>9014.17</v>
      </c>
      <c r="I57" s="176">
        <f t="shared" si="0"/>
        <v>1802.8340000000001</v>
      </c>
      <c r="J57" s="176">
        <f t="shared" si="1"/>
        <v>901.41700000000003</v>
      </c>
      <c r="K57" s="177">
        <f t="shared" si="2"/>
        <v>1801031.166</v>
      </c>
    </row>
    <row r="58" spans="2:11" x14ac:dyDescent="0.25">
      <c r="B58" s="5" t="s">
        <v>342</v>
      </c>
      <c r="C58" s="81" t="s">
        <v>342</v>
      </c>
      <c r="D58" s="5" t="s">
        <v>343</v>
      </c>
      <c r="E58" s="209">
        <v>23922.66</v>
      </c>
      <c r="F58" s="175">
        <v>49</v>
      </c>
      <c r="G58" s="175">
        <v>13</v>
      </c>
      <c r="H58" s="176">
        <v>9014.17</v>
      </c>
      <c r="I58" s="176">
        <f t="shared" si="0"/>
        <v>1802.8340000000001</v>
      </c>
      <c r="J58" s="176">
        <f t="shared" si="1"/>
        <v>901.41700000000003</v>
      </c>
      <c r="K58" s="177">
        <f t="shared" si="2"/>
        <v>100057.28700000001</v>
      </c>
    </row>
    <row r="59" spans="2:11" x14ac:dyDescent="0.25">
      <c r="B59" s="5" t="s">
        <v>344</v>
      </c>
      <c r="C59" s="81" t="s">
        <v>344</v>
      </c>
      <c r="D59" s="5" t="s">
        <v>345</v>
      </c>
      <c r="E59" s="209">
        <v>1929.24</v>
      </c>
      <c r="F59" s="175">
        <v>4</v>
      </c>
      <c r="G59" s="175">
        <v>1</v>
      </c>
      <c r="H59" s="176">
        <v>9014.17</v>
      </c>
      <c r="I59" s="176">
        <f t="shared" si="0"/>
        <v>1802.8340000000001</v>
      </c>
      <c r="J59" s="176">
        <f t="shared" si="1"/>
        <v>901.41700000000003</v>
      </c>
      <c r="K59" s="177">
        <f t="shared" si="2"/>
        <v>8112.7530000000006</v>
      </c>
    </row>
    <row r="60" spans="2:11" x14ac:dyDescent="0.25">
      <c r="B60" s="5" t="s">
        <v>346</v>
      </c>
      <c r="C60" s="81" t="s">
        <v>346</v>
      </c>
      <c r="D60" s="5" t="s">
        <v>347</v>
      </c>
      <c r="E60" s="209">
        <v>175559.02</v>
      </c>
      <c r="F60" s="175">
        <v>377</v>
      </c>
      <c r="G60" s="175">
        <v>78</v>
      </c>
      <c r="H60" s="176">
        <v>9014.17</v>
      </c>
      <c r="I60" s="176">
        <f t="shared" si="0"/>
        <v>1802.8340000000001</v>
      </c>
      <c r="J60" s="176">
        <f t="shared" si="1"/>
        <v>901.41700000000003</v>
      </c>
      <c r="K60" s="177">
        <f t="shared" si="2"/>
        <v>749978.94400000002</v>
      </c>
    </row>
    <row r="61" spans="2:11" x14ac:dyDescent="0.25">
      <c r="B61" s="5" t="s">
        <v>348</v>
      </c>
      <c r="C61" s="81" t="s">
        <v>348</v>
      </c>
      <c r="D61" s="5" t="s">
        <v>349</v>
      </c>
      <c r="E61" s="209">
        <v>30867.559999999998</v>
      </c>
      <c r="F61" s="175">
        <v>66</v>
      </c>
      <c r="G61" s="175">
        <v>14</v>
      </c>
      <c r="H61" s="176">
        <v>9014.17</v>
      </c>
      <c r="I61" s="176">
        <f t="shared" si="0"/>
        <v>1802.8340000000001</v>
      </c>
      <c r="J61" s="176">
        <f t="shared" si="1"/>
        <v>901.41700000000003</v>
      </c>
      <c r="K61" s="177">
        <f t="shared" si="2"/>
        <v>131606.88200000001</v>
      </c>
    </row>
    <row r="62" spans="2:11" x14ac:dyDescent="0.25">
      <c r="B62" s="5" t="s">
        <v>350</v>
      </c>
      <c r="C62" s="81" t="s">
        <v>350</v>
      </c>
      <c r="D62" s="5" t="s">
        <v>668</v>
      </c>
      <c r="E62" s="209">
        <v>5015.66</v>
      </c>
      <c r="F62" s="175">
        <v>13</v>
      </c>
      <c r="G62" s="175">
        <v>0</v>
      </c>
      <c r="H62" s="176">
        <v>9014.17</v>
      </c>
      <c r="I62" s="176">
        <f t="shared" si="0"/>
        <v>1802.8340000000001</v>
      </c>
      <c r="J62" s="176">
        <f t="shared" si="1"/>
        <v>901.41700000000003</v>
      </c>
      <c r="K62" s="177">
        <f t="shared" si="2"/>
        <v>23436.842000000001</v>
      </c>
    </row>
    <row r="63" spans="2:11" x14ac:dyDescent="0.25">
      <c r="B63" s="5" t="s">
        <v>352</v>
      </c>
      <c r="C63" s="81" t="s">
        <v>352</v>
      </c>
      <c r="D63" s="5" t="s">
        <v>353</v>
      </c>
      <c r="E63" s="209">
        <v>3472.38</v>
      </c>
      <c r="F63" s="175">
        <v>9</v>
      </c>
      <c r="G63" s="175">
        <v>0</v>
      </c>
      <c r="H63" s="176">
        <v>9014.17</v>
      </c>
      <c r="I63" s="176">
        <f t="shared" si="0"/>
        <v>1802.8340000000001</v>
      </c>
      <c r="J63" s="176">
        <f t="shared" si="1"/>
        <v>901.41700000000003</v>
      </c>
      <c r="K63" s="177">
        <f t="shared" si="2"/>
        <v>16225.506000000001</v>
      </c>
    </row>
    <row r="64" spans="2:11" x14ac:dyDescent="0.25">
      <c r="B64" s="5" t="s">
        <v>354</v>
      </c>
      <c r="C64" s="81" t="s">
        <v>354</v>
      </c>
      <c r="D64" s="5" t="s">
        <v>355</v>
      </c>
      <c r="E64" s="209">
        <v>43601.159999999996</v>
      </c>
      <c r="F64" s="175">
        <v>88</v>
      </c>
      <c r="G64" s="175">
        <v>25</v>
      </c>
      <c r="H64" s="176">
        <v>9014.17</v>
      </c>
      <c r="I64" s="176">
        <f t="shared" si="0"/>
        <v>1802.8340000000001</v>
      </c>
      <c r="J64" s="176">
        <f t="shared" si="1"/>
        <v>901.41700000000003</v>
      </c>
      <c r="K64" s="177">
        <f t="shared" si="2"/>
        <v>181184.81699999998</v>
      </c>
    </row>
    <row r="65" spans="2:11" x14ac:dyDescent="0.25">
      <c r="B65" s="5" t="s">
        <v>356</v>
      </c>
      <c r="C65" s="81" t="s">
        <v>356</v>
      </c>
      <c r="D65" s="5" t="s">
        <v>357</v>
      </c>
      <c r="E65" s="209">
        <v>264681.2</v>
      </c>
      <c r="F65" s="175">
        <v>624</v>
      </c>
      <c r="G65" s="175">
        <v>62</v>
      </c>
      <c r="H65" s="176">
        <v>9014.17</v>
      </c>
      <c r="I65" s="176">
        <f t="shared" si="0"/>
        <v>1802.8340000000001</v>
      </c>
      <c r="J65" s="176">
        <f t="shared" si="1"/>
        <v>901.41700000000003</v>
      </c>
      <c r="K65" s="177">
        <f t="shared" si="2"/>
        <v>1180856.27</v>
      </c>
    </row>
    <row r="66" spans="2:11" x14ac:dyDescent="0.25">
      <c r="B66" s="5" t="s">
        <v>358</v>
      </c>
      <c r="C66" s="81" t="s">
        <v>358</v>
      </c>
      <c r="D66" s="5" t="s">
        <v>669</v>
      </c>
      <c r="E66" s="209">
        <v>1157.46</v>
      </c>
      <c r="F66" s="175">
        <v>3</v>
      </c>
      <c r="G66" s="175">
        <v>0</v>
      </c>
      <c r="H66" s="176">
        <v>9014.17</v>
      </c>
      <c r="I66" s="176">
        <f t="shared" si="0"/>
        <v>1802.8340000000001</v>
      </c>
      <c r="J66" s="176">
        <f t="shared" si="1"/>
        <v>901.41700000000003</v>
      </c>
      <c r="K66" s="177">
        <f t="shared" si="2"/>
        <v>5408.5020000000004</v>
      </c>
    </row>
    <row r="67" spans="2:11" x14ac:dyDescent="0.25">
      <c r="B67" s="5" t="s">
        <v>360</v>
      </c>
      <c r="C67" s="81" t="s">
        <v>360</v>
      </c>
      <c r="D67" s="5" t="s">
        <v>670</v>
      </c>
      <c r="E67" s="209">
        <v>2314.92</v>
      </c>
      <c r="F67" s="175">
        <v>6</v>
      </c>
      <c r="G67" s="175">
        <v>0</v>
      </c>
      <c r="H67" s="176">
        <v>9014.17</v>
      </c>
      <c r="I67" s="176">
        <f t="shared" si="0"/>
        <v>1802.8340000000001</v>
      </c>
      <c r="J67" s="176">
        <f t="shared" si="1"/>
        <v>901.41700000000003</v>
      </c>
      <c r="K67" s="177">
        <f t="shared" si="2"/>
        <v>10817.004000000001</v>
      </c>
    </row>
    <row r="68" spans="2:11" x14ac:dyDescent="0.25">
      <c r="B68" s="5" t="s">
        <v>362</v>
      </c>
      <c r="C68" s="81" t="s">
        <v>362</v>
      </c>
      <c r="D68" s="5" t="s">
        <v>363</v>
      </c>
      <c r="E68" s="209">
        <v>9260.1</v>
      </c>
      <c r="F68" s="175">
        <v>21</v>
      </c>
      <c r="G68" s="175">
        <v>3</v>
      </c>
      <c r="H68" s="176">
        <v>9014.17</v>
      </c>
      <c r="I68" s="176">
        <f t="shared" si="0"/>
        <v>1802.8340000000001</v>
      </c>
      <c r="J68" s="176">
        <f t="shared" si="1"/>
        <v>901.41700000000003</v>
      </c>
      <c r="K68" s="177">
        <f t="shared" si="2"/>
        <v>40563.764999999999</v>
      </c>
    </row>
    <row r="69" spans="2:11" x14ac:dyDescent="0.25">
      <c r="B69" s="5" t="s">
        <v>364</v>
      </c>
      <c r="C69" s="81" t="s">
        <v>364</v>
      </c>
      <c r="D69" s="5" t="s">
        <v>671</v>
      </c>
      <c r="E69" s="209">
        <v>5401.62</v>
      </c>
      <c r="F69" s="175">
        <v>13</v>
      </c>
      <c r="G69" s="175">
        <v>1</v>
      </c>
      <c r="H69" s="176">
        <v>9014.17</v>
      </c>
      <c r="I69" s="176">
        <f t="shared" si="0"/>
        <v>1802.8340000000001</v>
      </c>
      <c r="J69" s="176">
        <f t="shared" si="1"/>
        <v>901.41700000000003</v>
      </c>
      <c r="K69" s="177">
        <f t="shared" si="2"/>
        <v>24338.259000000002</v>
      </c>
    </row>
    <row r="70" spans="2:11" x14ac:dyDescent="0.25">
      <c r="B70" s="5" t="s">
        <v>366</v>
      </c>
      <c r="C70" s="81" t="s">
        <v>366</v>
      </c>
      <c r="D70" s="5" t="s">
        <v>367</v>
      </c>
      <c r="E70" s="209">
        <v>0</v>
      </c>
      <c r="F70" s="175">
        <v>0</v>
      </c>
      <c r="G70" s="175">
        <v>0</v>
      </c>
      <c r="H70" s="176">
        <v>9014.17</v>
      </c>
      <c r="I70" s="176">
        <f t="shared" ref="I70:I133" si="3">MAX(H70*0.2,400)</f>
        <v>1802.8340000000001</v>
      </c>
      <c r="J70" s="176">
        <f t="shared" ref="J70:J133" si="4">MAX(H70*0.1,200)</f>
        <v>901.41700000000003</v>
      </c>
      <c r="K70" s="177">
        <f t="shared" ref="K70:K133" si="5">SUM(I70*F70)+(G70*J70)</f>
        <v>0</v>
      </c>
    </row>
    <row r="71" spans="2:11" x14ac:dyDescent="0.25">
      <c r="B71" s="5" t="s">
        <v>368</v>
      </c>
      <c r="C71" s="81" t="s">
        <v>368</v>
      </c>
      <c r="D71" s="5" t="s">
        <v>369</v>
      </c>
      <c r="E71" s="209">
        <v>415536.4</v>
      </c>
      <c r="F71" s="175">
        <v>1018</v>
      </c>
      <c r="G71" s="175">
        <v>59</v>
      </c>
      <c r="H71" s="176">
        <v>9014.17</v>
      </c>
      <c r="I71" s="176">
        <f t="shared" si="3"/>
        <v>1802.8340000000001</v>
      </c>
      <c r="J71" s="176">
        <f t="shared" si="4"/>
        <v>901.41700000000003</v>
      </c>
      <c r="K71" s="177">
        <f t="shared" si="5"/>
        <v>1888468.6150000002</v>
      </c>
    </row>
    <row r="72" spans="2:11" x14ac:dyDescent="0.25">
      <c r="B72" s="5" t="s">
        <v>370</v>
      </c>
      <c r="C72" s="81" t="s">
        <v>370</v>
      </c>
      <c r="D72" s="5" t="s">
        <v>371</v>
      </c>
      <c r="E72" s="209">
        <v>272012.2</v>
      </c>
      <c r="F72" s="175">
        <v>640</v>
      </c>
      <c r="G72" s="175">
        <v>65</v>
      </c>
      <c r="H72" s="176">
        <v>9014.17</v>
      </c>
      <c r="I72" s="176">
        <f t="shared" si="3"/>
        <v>1802.8340000000001</v>
      </c>
      <c r="J72" s="176">
        <f t="shared" si="4"/>
        <v>901.41700000000003</v>
      </c>
      <c r="K72" s="177">
        <f t="shared" si="5"/>
        <v>1212405.865</v>
      </c>
    </row>
    <row r="73" spans="2:11" x14ac:dyDescent="0.25">
      <c r="B73" s="5" t="s">
        <v>372</v>
      </c>
      <c r="C73" s="81" t="s">
        <v>372</v>
      </c>
      <c r="D73" s="5" t="s">
        <v>373</v>
      </c>
      <c r="E73" s="209">
        <v>58259.66</v>
      </c>
      <c r="F73" s="175">
        <v>145</v>
      </c>
      <c r="G73" s="175">
        <v>6</v>
      </c>
      <c r="H73" s="176">
        <v>9014.17</v>
      </c>
      <c r="I73" s="176">
        <f t="shared" si="3"/>
        <v>1802.8340000000001</v>
      </c>
      <c r="J73" s="176">
        <f t="shared" si="4"/>
        <v>901.41700000000003</v>
      </c>
      <c r="K73" s="177">
        <f t="shared" si="5"/>
        <v>266819.43200000003</v>
      </c>
    </row>
    <row r="74" spans="2:11" x14ac:dyDescent="0.25">
      <c r="B74" s="5" t="s">
        <v>374</v>
      </c>
      <c r="C74" s="81" t="s">
        <v>374</v>
      </c>
      <c r="D74" s="5" t="s">
        <v>375</v>
      </c>
      <c r="E74" s="209">
        <v>1543.28</v>
      </c>
      <c r="F74" s="175">
        <v>4</v>
      </c>
      <c r="G74" s="175">
        <v>0</v>
      </c>
      <c r="H74" s="176">
        <v>9014.17</v>
      </c>
      <c r="I74" s="176">
        <f t="shared" si="3"/>
        <v>1802.8340000000001</v>
      </c>
      <c r="J74" s="176">
        <f t="shared" si="4"/>
        <v>901.41700000000003</v>
      </c>
      <c r="K74" s="177">
        <f t="shared" si="5"/>
        <v>7211.3360000000002</v>
      </c>
    </row>
    <row r="75" spans="2:11" x14ac:dyDescent="0.25">
      <c r="B75" s="5" t="s">
        <v>376</v>
      </c>
      <c r="C75" s="81" t="s">
        <v>376</v>
      </c>
      <c r="D75" s="5" t="s">
        <v>672</v>
      </c>
      <c r="E75" s="209">
        <v>13889.8</v>
      </c>
      <c r="F75" s="175">
        <v>34</v>
      </c>
      <c r="G75" s="175">
        <v>2</v>
      </c>
      <c r="H75" s="176">
        <v>9014.17</v>
      </c>
      <c r="I75" s="176">
        <f t="shared" si="3"/>
        <v>1802.8340000000001</v>
      </c>
      <c r="J75" s="176">
        <f t="shared" si="4"/>
        <v>901.41700000000003</v>
      </c>
      <c r="K75" s="177">
        <f t="shared" si="5"/>
        <v>63099.19</v>
      </c>
    </row>
    <row r="76" spans="2:11" x14ac:dyDescent="0.25">
      <c r="B76" s="5" t="s">
        <v>378</v>
      </c>
      <c r="C76" s="81" t="s">
        <v>378</v>
      </c>
      <c r="D76" s="5" t="s">
        <v>379</v>
      </c>
      <c r="E76" s="209">
        <v>26622.560000000001</v>
      </c>
      <c r="F76" s="175">
        <v>62</v>
      </c>
      <c r="G76" s="175">
        <v>7</v>
      </c>
      <c r="H76" s="176">
        <v>9014.17</v>
      </c>
      <c r="I76" s="176">
        <f t="shared" si="3"/>
        <v>1802.8340000000001</v>
      </c>
      <c r="J76" s="176">
        <f t="shared" si="4"/>
        <v>901.41700000000003</v>
      </c>
      <c r="K76" s="177">
        <f t="shared" si="5"/>
        <v>118085.62699999999</v>
      </c>
    </row>
    <row r="77" spans="2:11" x14ac:dyDescent="0.25">
      <c r="B77" s="5" t="s">
        <v>380</v>
      </c>
      <c r="C77" s="81" t="s">
        <v>380</v>
      </c>
      <c r="D77" s="5" t="s">
        <v>673</v>
      </c>
      <c r="E77" s="209">
        <v>44370.28</v>
      </c>
      <c r="F77" s="175">
        <v>108</v>
      </c>
      <c r="G77" s="175">
        <v>7</v>
      </c>
      <c r="H77" s="176">
        <v>9014.17</v>
      </c>
      <c r="I77" s="176">
        <f t="shared" si="3"/>
        <v>1802.8340000000001</v>
      </c>
      <c r="J77" s="176">
        <f t="shared" si="4"/>
        <v>901.41700000000003</v>
      </c>
      <c r="K77" s="177">
        <f t="shared" si="5"/>
        <v>201015.99100000001</v>
      </c>
    </row>
    <row r="78" spans="2:11" x14ac:dyDescent="0.25">
      <c r="B78" s="5" t="s">
        <v>382</v>
      </c>
      <c r="C78" s="81" t="s">
        <v>382</v>
      </c>
      <c r="D78" s="5" t="s">
        <v>674</v>
      </c>
      <c r="E78" s="209">
        <v>0</v>
      </c>
      <c r="F78" s="175">
        <v>0</v>
      </c>
      <c r="G78" s="175">
        <v>0</v>
      </c>
      <c r="H78" s="176">
        <v>9014.17</v>
      </c>
      <c r="I78" s="176">
        <f t="shared" si="3"/>
        <v>1802.8340000000001</v>
      </c>
      <c r="J78" s="176">
        <f t="shared" si="4"/>
        <v>901.41700000000003</v>
      </c>
      <c r="K78" s="177">
        <f t="shared" si="5"/>
        <v>0</v>
      </c>
    </row>
    <row r="79" spans="2:11" x14ac:dyDescent="0.25">
      <c r="B79" s="5" t="s">
        <v>384</v>
      </c>
      <c r="C79" s="81" t="s">
        <v>384</v>
      </c>
      <c r="D79" s="5" t="s">
        <v>385</v>
      </c>
      <c r="E79" s="209">
        <v>1157.46</v>
      </c>
      <c r="F79" s="175">
        <v>3</v>
      </c>
      <c r="G79" s="175">
        <v>0</v>
      </c>
      <c r="H79" s="176">
        <v>9014.17</v>
      </c>
      <c r="I79" s="176">
        <f t="shared" si="3"/>
        <v>1802.8340000000001</v>
      </c>
      <c r="J79" s="176">
        <f t="shared" si="4"/>
        <v>901.41700000000003</v>
      </c>
      <c r="K79" s="177">
        <f t="shared" si="5"/>
        <v>5408.5020000000004</v>
      </c>
    </row>
    <row r="80" spans="2:11" x14ac:dyDescent="0.25">
      <c r="B80" s="5" t="s">
        <v>386</v>
      </c>
      <c r="C80" s="81" t="s">
        <v>386</v>
      </c>
      <c r="D80" s="5" t="s">
        <v>387</v>
      </c>
      <c r="E80" s="209">
        <v>0</v>
      </c>
      <c r="F80" s="175">
        <v>0</v>
      </c>
      <c r="G80" s="175">
        <v>0</v>
      </c>
      <c r="H80" s="176">
        <v>9014.17</v>
      </c>
      <c r="I80" s="176">
        <f t="shared" si="3"/>
        <v>1802.8340000000001</v>
      </c>
      <c r="J80" s="176">
        <f t="shared" si="4"/>
        <v>901.41700000000003</v>
      </c>
      <c r="K80" s="177">
        <f t="shared" si="5"/>
        <v>0</v>
      </c>
    </row>
    <row r="81" spans="2:11" x14ac:dyDescent="0.25">
      <c r="B81" s="5" t="s">
        <v>388</v>
      </c>
      <c r="C81" s="81" t="s">
        <v>388</v>
      </c>
      <c r="D81" s="5" t="s">
        <v>675</v>
      </c>
      <c r="E81" s="209">
        <v>1157.46</v>
      </c>
      <c r="F81" s="175">
        <v>3</v>
      </c>
      <c r="G81" s="175">
        <v>0</v>
      </c>
      <c r="H81" s="176">
        <v>9014.17</v>
      </c>
      <c r="I81" s="176">
        <f t="shared" si="3"/>
        <v>1802.8340000000001</v>
      </c>
      <c r="J81" s="176">
        <f t="shared" si="4"/>
        <v>901.41700000000003</v>
      </c>
      <c r="K81" s="177">
        <f t="shared" si="5"/>
        <v>5408.5020000000004</v>
      </c>
    </row>
    <row r="82" spans="2:11" x14ac:dyDescent="0.25">
      <c r="B82" s="5" t="s">
        <v>390</v>
      </c>
      <c r="C82" s="81" t="s">
        <v>390</v>
      </c>
      <c r="D82" s="5" t="s">
        <v>676</v>
      </c>
      <c r="E82" s="209">
        <v>1156350.1399999999</v>
      </c>
      <c r="F82" s="175">
        <v>2657</v>
      </c>
      <c r="G82" s="175">
        <v>340</v>
      </c>
      <c r="H82" s="176">
        <v>9014.17</v>
      </c>
      <c r="I82" s="176">
        <f t="shared" si="3"/>
        <v>1802.8340000000001</v>
      </c>
      <c r="J82" s="176">
        <f t="shared" si="4"/>
        <v>901.41700000000003</v>
      </c>
      <c r="K82" s="177">
        <f t="shared" si="5"/>
        <v>5096611.7180000003</v>
      </c>
    </row>
    <row r="83" spans="2:11" x14ac:dyDescent="0.25">
      <c r="B83" s="5" t="s">
        <v>392</v>
      </c>
      <c r="C83" s="81" t="s">
        <v>392</v>
      </c>
      <c r="D83" s="5" t="s">
        <v>393</v>
      </c>
      <c r="E83" s="209">
        <v>0</v>
      </c>
      <c r="F83" s="175">
        <v>0</v>
      </c>
      <c r="G83" s="175">
        <v>0</v>
      </c>
      <c r="H83" s="176">
        <v>9014.17</v>
      </c>
      <c r="I83" s="176">
        <f t="shared" si="3"/>
        <v>1802.8340000000001</v>
      </c>
      <c r="J83" s="176">
        <f t="shared" si="4"/>
        <v>901.41700000000003</v>
      </c>
      <c r="K83" s="177">
        <f t="shared" si="5"/>
        <v>0</v>
      </c>
    </row>
    <row r="84" spans="2:11" x14ac:dyDescent="0.25">
      <c r="B84" s="5" t="s">
        <v>394</v>
      </c>
      <c r="C84" s="81" t="s">
        <v>394</v>
      </c>
      <c r="D84" s="5" t="s">
        <v>395</v>
      </c>
      <c r="E84" s="209">
        <v>1157.46</v>
      </c>
      <c r="F84" s="175">
        <v>3</v>
      </c>
      <c r="G84" s="175">
        <v>0</v>
      </c>
      <c r="H84" s="176">
        <v>9014.17</v>
      </c>
      <c r="I84" s="176">
        <f t="shared" si="3"/>
        <v>1802.8340000000001</v>
      </c>
      <c r="J84" s="176">
        <f t="shared" si="4"/>
        <v>901.41700000000003</v>
      </c>
      <c r="K84" s="177">
        <f t="shared" si="5"/>
        <v>5408.5020000000004</v>
      </c>
    </row>
    <row r="85" spans="2:11" x14ac:dyDescent="0.25">
      <c r="B85" s="5" t="s">
        <v>396</v>
      </c>
      <c r="C85" s="81" t="s">
        <v>396</v>
      </c>
      <c r="D85" s="5" t="s">
        <v>397</v>
      </c>
      <c r="E85" s="209">
        <v>385.82</v>
      </c>
      <c r="F85" s="175">
        <v>1</v>
      </c>
      <c r="G85" s="175">
        <v>0</v>
      </c>
      <c r="H85" s="176">
        <v>9014.17</v>
      </c>
      <c r="I85" s="176">
        <f t="shared" si="3"/>
        <v>1802.8340000000001</v>
      </c>
      <c r="J85" s="176">
        <f t="shared" si="4"/>
        <v>901.41700000000003</v>
      </c>
      <c r="K85" s="177">
        <f t="shared" si="5"/>
        <v>1802.8340000000001</v>
      </c>
    </row>
    <row r="86" spans="2:11" x14ac:dyDescent="0.25">
      <c r="B86" s="5" t="s">
        <v>398</v>
      </c>
      <c r="C86" s="81" t="s">
        <v>398</v>
      </c>
      <c r="D86" s="5" t="s">
        <v>677</v>
      </c>
      <c r="E86" s="209">
        <v>385.96</v>
      </c>
      <c r="F86" s="175">
        <v>0</v>
      </c>
      <c r="G86" s="175">
        <v>1</v>
      </c>
      <c r="H86" s="176">
        <v>9014.17</v>
      </c>
      <c r="I86" s="176">
        <f t="shared" si="3"/>
        <v>1802.8340000000001</v>
      </c>
      <c r="J86" s="176">
        <f t="shared" si="4"/>
        <v>901.41700000000003</v>
      </c>
      <c r="K86" s="177">
        <f t="shared" si="5"/>
        <v>901.41700000000003</v>
      </c>
    </row>
    <row r="87" spans="2:11" x14ac:dyDescent="0.25">
      <c r="B87" s="5" t="s">
        <v>400</v>
      </c>
      <c r="C87" s="81" t="s">
        <v>400</v>
      </c>
      <c r="D87" s="5" t="s">
        <v>401</v>
      </c>
      <c r="E87" s="209">
        <v>5787.3</v>
      </c>
      <c r="F87" s="175">
        <v>15</v>
      </c>
      <c r="G87" s="175">
        <v>0</v>
      </c>
      <c r="H87" s="176">
        <v>9014.17</v>
      </c>
      <c r="I87" s="176">
        <f t="shared" si="3"/>
        <v>1802.8340000000001</v>
      </c>
      <c r="J87" s="176">
        <f t="shared" si="4"/>
        <v>901.41700000000003</v>
      </c>
      <c r="K87" s="177">
        <f t="shared" si="5"/>
        <v>27042.510000000002</v>
      </c>
    </row>
    <row r="88" spans="2:11" x14ac:dyDescent="0.25">
      <c r="B88" s="5" t="s">
        <v>402</v>
      </c>
      <c r="C88" s="81" t="s">
        <v>402</v>
      </c>
      <c r="D88" s="5" t="s">
        <v>403</v>
      </c>
      <c r="E88" s="209">
        <v>4630.12</v>
      </c>
      <c r="F88" s="175">
        <v>10</v>
      </c>
      <c r="G88" s="175">
        <v>2</v>
      </c>
      <c r="H88" s="176">
        <v>9014.17</v>
      </c>
      <c r="I88" s="176">
        <f t="shared" si="3"/>
        <v>1802.8340000000001</v>
      </c>
      <c r="J88" s="176">
        <f t="shared" si="4"/>
        <v>901.41700000000003</v>
      </c>
      <c r="K88" s="177">
        <f t="shared" si="5"/>
        <v>19831.173999999999</v>
      </c>
    </row>
    <row r="89" spans="2:11" x14ac:dyDescent="0.25">
      <c r="B89" s="5" t="s">
        <v>404</v>
      </c>
      <c r="C89" s="81" t="s">
        <v>404</v>
      </c>
      <c r="D89" s="5" t="s">
        <v>405</v>
      </c>
      <c r="E89" s="209">
        <v>29323.3</v>
      </c>
      <c r="F89" s="175">
        <v>69</v>
      </c>
      <c r="G89" s="175">
        <v>7</v>
      </c>
      <c r="H89" s="176">
        <v>9014.17</v>
      </c>
      <c r="I89" s="176">
        <f t="shared" si="3"/>
        <v>1802.8340000000001</v>
      </c>
      <c r="J89" s="176">
        <f t="shared" si="4"/>
        <v>901.41700000000003</v>
      </c>
      <c r="K89" s="177">
        <f t="shared" si="5"/>
        <v>130705.465</v>
      </c>
    </row>
    <row r="90" spans="2:11" x14ac:dyDescent="0.25">
      <c r="B90" s="5" t="s">
        <v>406</v>
      </c>
      <c r="C90" s="81" t="s">
        <v>406</v>
      </c>
      <c r="D90" s="5" t="s">
        <v>678</v>
      </c>
      <c r="E90" s="209">
        <v>64047.659999999996</v>
      </c>
      <c r="F90" s="175">
        <v>155</v>
      </c>
      <c r="G90" s="175">
        <v>11</v>
      </c>
      <c r="H90" s="176">
        <v>9014.17</v>
      </c>
      <c r="I90" s="176">
        <f t="shared" si="3"/>
        <v>1802.8340000000001</v>
      </c>
      <c r="J90" s="176">
        <f t="shared" si="4"/>
        <v>901.41700000000003</v>
      </c>
      <c r="K90" s="177">
        <f t="shared" si="5"/>
        <v>289354.85700000002</v>
      </c>
    </row>
    <row r="91" spans="2:11" x14ac:dyDescent="0.25">
      <c r="B91" s="5" t="s">
        <v>408</v>
      </c>
      <c r="C91" s="81" t="s">
        <v>408</v>
      </c>
      <c r="D91" s="5" t="s">
        <v>409</v>
      </c>
      <c r="E91" s="209">
        <v>60962.219999999994</v>
      </c>
      <c r="F91" s="175">
        <v>139</v>
      </c>
      <c r="G91" s="175">
        <v>19</v>
      </c>
      <c r="H91" s="176">
        <v>9014.17</v>
      </c>
      <c r="I91" s="176">
        <f t="shared" si="3"/>
        <v>1802.8340000000001</v>
      </c>
      <c r="J91" s="176">
        <f t="shared" si="4"/>
        <v>901.41700000000003</v>
      </c>
      <c r="K91" s="177">
        <f t="shared" si="5"/>
        <v>267720.84899999999</v>
      </c>
    </row>
    <row r="92" spans="2:11" x14ac:dyDescent="0.25">
      <c r="B92" s="5" t="s">
        <v>410</v>
      </c>
      <c r="C92" s="81" t="s">
        <v>410</v>
      </c>
      <c r="D92" s="5" t="s">
        <v>679</v>
      </c>
      <c r="E92" s="209">
        <v>13890.5</v>
      </c>
      <c r="F92" s="175">
        <v>29</v>
      </c>
      <c r="G92" s="175">
        <v>7</v>
      </c>
      <c r="H92" s="176">
        <v>9014.17</v>
      </c>
      <c r="I92" s="176">
        <f t="shared" si="3"/>
        <v>1802.8340000000001</v>
      </c>
      <c r="J92" s="176">
        <f t="shared" si="4"/>
        <v>901.41700000000003</v>
      </c>
      <c r="K92" s="177">
        <f t="shared" si="5"/>
        <v>58592.105000000003</v>
      </c>
    </row>
    <row r="93" spans="2:11" x14ac:dyDescent="0.25">
      <c r="B93" s="5" t="s">
        <v>412</v>
      </c>
      <c r="C93" s="81" t="s">
        <v>412</v>
      </c>
      <c r="D93" s="5" t="s">
        <v>413</v>
      </c>
      <c r="E93" s="209">
        <v>6173.4</v>
      </c>
      <c r="F93" s="175">
        <v>14</v>
      </c>
      <c r="G93" s="175">
        <v>2</v>
      </c>
      <c r="H93" s="176">
        <v>9014.17</v>
      </c>
      <c r="I93" s="176">
        <f t="shared" si="3"/>
        <v>1802.8340000000001</v>
      </c>
      <c r="J93" s="176">
        <f t="shared" si="4"/>
        <v>901.41700000000003</v>
      </c>
      <c r="K93" s="177">
        <f t="shared" si="5"/>
        <v>27042.51</v>
      </c>
    </row>
    <row r="94" spans="2:11" x14ac:dyDescent="0.25">
      <c r="B94" s="5" t="s">
        <v>414</v>
      </c>
      <c r="C94" s="81" t="s">
        <v>414</v>
      </c>
      <c r="D94" s="5" t="s">
        <v>415</v>
      </c>
      <c r="E94" s="209">
        <v>443709.8</v>
      </c>
      <c r="F94" s="175">
        <v>1030</v>
      </c>
      <c r="G94" s="175">
        <v>120</v>
      </c>
      <c r="H94" s="176">
        <v>9014.17</v>
      </c>
      <c r="I94" s="176">
        <f t="shared" si="3"/>
        <v>1802.8340000000001</v>
      </c>
      <c r="J94" s="176">
        <f t="shared" si="4"/>
        <v>901.41700000000003</v>
      </c>
      <c r="K94" s="177">
        <f t="shared" si="5"/>
        <v>1965089.06</v>
      </c>
    </row>
    <row r="95" spans="2:11" x14ac:dyDescent="0.25">
      <c r="B95" s="5" t="s">
        <v>416</v>
      </c>
      <c r="C95" s="81" t="s">
        <v>416</v>
      </c>
      <c r="D95" s="5" t="s">
        <v>680</v>
      </c>
      <c r="E95" s="209">
        <v>146619.57999999999</v>
      </c>
      <c r="F95" s="175">
        <v>323</v>
      </c>
      <c r="G95" s="175">
        <v>57</v>
      </c>
      <c r="H95" s="176">
        <v>9014.17</v>
      </c>
      <c r="I95" s="176">
        <f t="shared" si="3"/>
        <v>1802.8340000000001</v>
      </c>
      <c r="J95" s="176">
        <f t="shared" si="4"/>
        <v>901.41700000000003</v>
      </c>
      <c r="K95" s="177">
        <f t="shared" si="5"/>
        <v>633696.15099999995</v>
      </c>
    </row>
    <row r="96" spans="2:11" x14ac:dyDescent="0.25">
      <c r="B96" s="5" t="s">
        <v>418</v>
      </c>
      <c r="C96" s="81" t="s">
        <v>418</v>
      </c>
      <c r="D96" s="5" t="s">
        <v>419</v>
      </c>
      <c r="E96" s="209">
        <v>41285.120000000003</v>
      </c>
      <c r="F96" s="175">
        <v>90</v>
      </c>
      <c r="G96" s="175">
        <v>17</v>
      </c>
      <c r="H96" s="176">
        <v>9014.17</v>
      </c>
      <c r="I96" s="176">
        <f t="shared" si="3"/>
        <v>1802.8340000000001</v>
      </c>
      <c r="J96" s="176">
        <f t="shared" si="4"/>
        <v>901.41700000000003</v>
      </c>
      <c r="K96" s="177">
        <f t="shared" si="5"/>
        <v>177579.149</v>
      </c>
    </row>
    <row r="97" spans="2:11" x14ac:dyDescent="0.25">
      <c r="B97" s="5" t="s">
        <v>420</v>
      </c>
      <c r="C97" s="81" t="s">
        <v>420</v>
      </c>
      <c r="D97" s="5" t="s">
        <v>421</v>
      </c>
      <c r="E97" s="209">
        <v>2314.92</v>
      </c>
      <c r="F97" s="175">
        <v>6</v>
      </c>
      <c r="G97" s="175">
        <v>0</v>
      </c>
      <c r="H97" s="176">
        <v>9014.17</v>
      </c>
      <c r="I97" s="176">
        <f t="shared" si="3"/>
        <v>1802.8340000000001</v>
      </c>
      <c r="J97" s="176">
        <f t="shared" si="4"/>
        <v>901.41700000000003</v>
      </c>
      <c r="K97" s="177">
        <f t="shared" si="5"/>
        <v>10817.004000000001</v>
      </c>
    </row>
    <row r="98" spans="2:11" x14ac:dyDescent="0.25">
      <c r="B98" s="5" t="s">
        <v>422</v>
      </c>
      <c r="C98" s="81" t="s">
        <v>422</v>
      </c>
      <c r="D98" s="5" t="s">
        <v>423</v>
      </c>
      <c r="E98" s="209">
        <v>771.78</v>
      </c>
      <c r="F98" s="175">
        <v>1</v>
      </c>
      <c r="G98" s="175">
        <v>1</v>
      </c>
      <c r="H98" s="176">
        <v>9014.17</v>
      </c>
      <c r="I98" s="176">
        <f t="shared" si="3"/>
        <v>1802.8340000000001</v>
      </c>
      <c r="J98" s="176">
        <f t="shared" si="4"/>
        <v>901.41700000000003</v>
      </c>
      <c r="K98" s="177">
        <f t="shared" si="5"/>
        <v>2704.2510000000002</v>
      </c>
    </row>
    <row r="99" spans="2:11" x14ac:dyDescent="0.25">
      <c r="B99" s="5" t="s">
        <v>424</v>
      </c>
      <c r="C99" s="81" t="s">
        <v>424</v>
      </c>
      <c r="D99" s="5" t="s">
        <v>425</v>
      </c>
      <c r="E99" s="209">
        <v>1543.28</v>
      </c>
      <c r="F99" s="175">
        <v>4</v>
      </c>
      <c r="G99" s="175">
        <v>0</v>
      </c>
      <c r="H99" s="176">
        <v>9014.17</v>
      </c>
      <c r="I99" s="176">
        <f t="shared" si="3"/>
        <v>1802.8340000000001</v>
      </c>
      <c r="J99" s="176">
        <f t="shared" si="4"/>
        <v>901.41700000000003</v>
      </c>
      <c r="K99" s="177">
        <f t="shared" si="5"/>
        <v>7211.3360000000002</v>
      </c>
    </row>
    <row r="100" spans="2:11" x14ac:dyDescent="0.25">
      <c r="B100" s="5" t="s">
        <v>426</v>
      </c>
      <c r="C100" s="81" t="s">
        <v>426</v>
      </c>
      <c r="D100" s="5" t="s">
        <v>427</v>
      </c>
      <c r="E100" s="209">
        <v>385.82</v>
      </c>
      <c r="F100" s="175">
        <v>1</v>
      </c>
      <c r="G100" s="175">
        <v>0</v>
      </c>
      <c r="H100" s="176">
        <v>9014.17</v>
      </c>
      <c r="I100" s="176">
        <f t="shared" si="3"/>
        <v>1802.8340000000001</v>
      </c>
      <c r="J100" s="176">
        <f t="shared" si="4"/>
        <v>901.41700000000003</v>
      </c>
      <c r="K100" s="177">
        <f t="shared" si="5"/>
        <v>1802.8340000000001</v>
      </c>
    </row>
    <row r="101" spans="2:11" x14ac:dyDescent="0.25">
      <c r="B101" s="5" t="s">
        <v>428</v>
      </c>
      <c r="C101" s="81" t="s">
        <v>428</v>
      </c>
      <c r="D101" s="5" t="s">
        <v>429</v>
      </c>
      <c r="E101" s="209">
        <v>1929.1</v>
      </c>
      <c r="F101" s="175">
        <v>5</v>
      </c>
      <c r="G101" s="175">
        <v>0</v>
      </c>
      <c r="H101" s="176">
        <v>9014.17</v>
      </c>
      <c r="I101" s="176">
        <f t="shared" si="3"/>
        <v>1802.8340000000001</v>
      </c>
      <c r="J101" s="176">
        <f t="shared" si="4"/>
        <v>901.41700000000003</v>
      </c>
      <c r="K101" s="177">
        <f t="shared" si="5"/>
        <v>9014.17</v>
      </c>
    </row>
    <row r="102" spans="2:11" x14ac:dyDescent="0.25">
      <c r="B102" s="5" t="s">
        <v>430</v>
      </c>
      <c r="C102" s="81" t="s">
        <v>430</v>
      </c>
      <c r="D102" s="5" t="s">
        <v>431</v>
      </c>
      <c r="E102" s="209">
        <v>0</v>
      </c>
      <c r="F102" s="175">
        <v>0</v>
      </c>
      <c r="G102" s="175">
        <v>0</v>
      </c>
      <c r="H102" s="176">
        <v>9014.17</v>
      </c>
      <c r="I102" s="176">
        <f t="shared" si="3"/>
        <v>1802.8340000000001</v>
      </c>
      <c r="J102" s="176">
        <f t="shared" si="4"/>
        <v>901.41700000000003</v>
      </c>
      <c r="K102" s="177">
        <f t="shared" si="5"/>
        <v>0</v>
      </c>
    </row>
    <row r="103" spans="2:11" x14ac:dyDescent="0.25">
      <c r="B103" s="5" t="s">
        <v>432</v>
      </c>
      <c r="C103" s="81" t="s">
        <v>432</v>
      </c>
      <c r="D103" s="5" t="s">
        <v>681</v>
      </c>
      <c r="E103" s="209">
        <v>385.82</v>
      </c>
      <c r="F103" s="175">
        <v>1</v>
      </c>
      <c r="G103" s="175">
        <v>0</v>
      </c>
      <c r="H103" s="176">
        <v>9014.17</v>
      </c>
      <c r="I103" s="176">
        <f t="shared" si="3"/>
        <v>1802.8340000000001</v>
      </c>
      <c r="J103" s="176">
        <f t="shared" si="4"/>
        <v>901.41700000000003</v>
      </c>
      <c r="K103" s="177">
        <f t="shared" si="5"/>
        <v>1802.8340000000001</v>
      </c>
    </row>
    <row r="104" spans="2:11" x14ac:dyDescent="0.25">
      <c r="B104" s="5" t="s">
        <v>434</v>
      </c>
      <c r="C104" s="81" t="s">
        <v>434</v>
      </c>
      <c r="D104" s="5" t="s">
        <v>435</v>
      </c>
      <c r="E104" s="209">
        <v>10803.52</v>
      </c>
      <c r="F104" s="175">
        <v>24</v>
      </c>
      <c r="G104" s="175">
        <v>4</v>
      </c>
      <c r="H104" s="176">
        <v>9014.17</v>
      </c>
      <c r="I104" s="176">
        <f t="shared" si="3"/>
        <v>1802.8340000000001</v>
      </c>
      <c r="J104" s="176">
        <f t="shared" si="4"/>
        <v>901.41700000000003</v>
      </c>
      <c r="K104" s="177">
        <f t="shared" si="5"/>
        <v>46873.684000000001</v>
      </c>
    </row>
    <row r="105" spans="2:11" x14ac:dyDescent="0.25">
      <c r="B105" s="5" t="s">
        <v>436</v>
      </c>
      <c r="C105" s="81" t="s">
        <v>436</v>
      </c>
      <c r="D105" s="5" t="s">
        <v>437</v>
      </c>
      <c r="E105" s="209">
        <v>0</v>
      </c>
      <c r="F105" s="175">
        <v>0</v>
      </c>
      <c r="G105" s="175">
        <v>0</v>
      </c>
      <c r="H105" s="176">
        <v>9014.17</v>
      </c>
      <c r="I105" s="176">
        <f t="shared" si="3"/>
        <v>1802.8340000000001</v>
      </c>
      <c r="J105" s="176">
        <f t="shared" si="4"/>
        <v>901.41700000000003</v>
      </c>
      <c r="K105" s="177">
        <f t="shared" si="5"/>
        <v>0</v>
      </c>
    </row>
    <row r="106" spans="2:11" x14ac:dyDescent="0.25">
      <c r="B106" s="5" t="s">
        <v>438</v>
      </c>
      <c r="C106" s="81" t="s">
        <v>438</v>
      </c>
      <c r="D106" s="5" t="s">
        <v>439</v>
      </c>
      <c r="E106" s="209">
        <v>20450.419999999998</v>
      </c>
      <c r="F106" s="175">
        <v>39</v>
      </c>
      <c r="G106" s="175">
        <v>14</v>
      </c>
      <c r="H106" s="176">
        <v>9014.17</v>
      </c>
      <c r="I106" s="176">
        <f t="shared" si="3"/>
        <v>1802.8340000000001</v>
      </c>
      <c r="J106" s="176">
        <f t="shared" si="4"/>
        <v>901.41700000000003</v>
      </c>
      <c r="K106" s="177">
        <f t="shared" si="5"/>
        <v>82930.364000000001</v>
      </c>
    </row>
    <row r="107" spans="2:11" x14ac:dyDescent="0.25">
      <c r="B107" s="5" t="s">
        <v>440</v>
      </c>
      <c r="C107" s="81" t="s">
        <v>440</v>
      </c>
      <c r="D107" s="5" t="s">
        <v>441</v>
      </c>
      <c r="E107" s="209">
        <v>0</v>
      </c>
      <c r="F107" s="175">
        <v>0</v>
      </c>
      <c r="G107" s="175">
        <v>0</v>
      </c>
      <c r="H107" s="176">
        <v>9014.17</v>
      </c>
      <c r="I107" s="176">
        <f t="shared" si="3"/>
        <v>1802.8340000000001</v>
      </c>
      <c r="J107" s="176">
        <f t="shared" si="4"/>
        <v>901.41700000000003</v>
      </c>
      <c r="K107" s="177">
        <f t="shared" si="5"/>
        <v>0</v>
      </c>
    </row>
    <row r="108" spans="2:11" x14ac:dyDescent="0.25">
      <c r="B108" s="5" t="s">
        <v>442</v>
      </c>
      <c r="C108" s="81" t="s">
        <v>442</v>
      </c>
      <c r="D108" s="5" t="s">
        <v>682</v>
      </c>
      <c r="E108" s="209">
        <v>1543.28</v>
      </c>
      <c r="F108" s="175">
        <v>4</v>
      </c>
      <c r="G108" s="175">
        <v>0</v>
      </c>
      <c r="H108" s="176">
        <v>9014.17</v>
      </c>
      <c r="I108" s="176">
        <f t="shared" si="3"/>
        <v>1802.8340000000001</v>
      </c>
      <c r="J108" s="176">
        <f t="shared" si="4"/>
        <v>901.41700000000003</v>
      </c>
      <c r="K108" s="177">
        <f t="shared" si="5"/>
        <v>7211.3360000000002</v>
      </c>
    </row>
    <row r="109" spans="2:11" x14ac:dyDescent="0.25">
      <c r="B109" s="5" t="s">
        <v>444</v>
      </c>
      <c r="C109" s="81" t="s">
        <v>444</v>
      </c>
      <c r="D109" s="5" t="s">
        <v>445</v>
      </c>
      <c r="E109" s="209">
        <v>0</v>
      </c>
      <c r="F109" s="175">
        <v>0</v>
      </c>
      <c r="G109" s="175">
        <v>0</v>
      </c>
      <c r="H109" s="176">
        <v>9014.17</v>
      </c>
      <c r="I109" s="176">
        <f t="shared" si="3"/>
        <v>1802.8340000000001</v>
      </c>
      <c r="J109" s="176">
        <f t="shared" si="4"/>
        <v>901.41700000000003</v>
      </c>
      <c r="K109" s="177">
        <f t="shared" si="5"/>
        <v>0</v>
      </c>
    </row>
    <row r="110" spans="2:11" x14ac:dyDescent="0.25">
      <c r="B110" s="5" t="s">
        <v>446</v>
      </c>
      <c r="C110" s="81" t="s">
        <v>446</v>
      </c>
      <c r="D110" s="5" t="s">
        <v>683</v>
      </c>
      <c r="E110" s="209">
        <v>771.64</v>
      </c>
      <c r="F110" s="175">
        <v>2</v>
      </c>
      <c r="G110" s="175">
        <v>0</v>
      </c>
      <c r="H110" s="176">
        <v>9014.17</v>
      </c>
      <c r="I110" s="176">
        <f t="shared" si="3"/>
        <v>1802.8340000000001</v>
      </c>
      <c r="J110" s="176">
        <f t="shared" si="4"/>
        <v>901.41700000000003</v>
      </c>
      <c r="K110" s="177">
        <f t="shared" si="5"/>
        <v>3605.6680000000001</v>
      </c>
    </row>
    <row r="111" spans="2:11" x14ac:dyDescent="0.25">
      <c r="B111" s="5" t="s">
        <v>448</v>
      </c>
      <c r="C111" s="81" t="s">
        <v>448</v>
      </c>
      <c r="D111" s="5" t="s">
        <v>449</v>
      </c>
      <c r="E111" s="209">
        <v>0</v>
      </c>
      <c r="F111" s="175">
        <v>0</v>
      </c>
      <c r="G111" s="175">
        <v>0</v>
      </c>
      <c r="H111" s="176">
        <v>9014.17</v>
      </c>
      <c r="I111" s="176">
        <f t="shared" si="3"/>
        <v>1802.8340000000001</v>
      </c>
      <c r="J111" s="176">
        <f t="shared" si="4"/>
        <v>901.41700000000003</v>
      </c>
      <c r="K111" s="177">
        <f t="shared" si="5"/>
        <v>0</v>
      </c>
    </row>
    <row r="112" spans="2:11" x14ac:dyDescent="0.25">
      <c r="B112" s="5" t="s">
        <v>450</v>
      </c>
      <c r="C112" s="81" t="s">
        <v>450</v>
      </c>
      <c r="D112" s="5" t="s">
        <v>451</v>
      </c>
      <c r="E112" s="209">
        <v>201790.58</v>
      </c>
      <c r="F112" s="175">
        <v>475</v>
      </c>
      <c r="G112" s="175">
        <v>48</v>
      </c>
      <c r="H112" s="176">
        <v>9014.17</v>
      </c>
      <c r="I112" s="176">
        <f t="shared" si="3"/>
        <v>1802.8340000000001</v>
      </c>
      <c r="J112" s="176">
        <f t="shared" si="4"/>
        <v>901.41700000000003</v>
      </c>
      <c r="K112" s="177">
        <f t="shared" si="5"/>
        <v>899614.16599999997</v>
      </c>
    </row>
    <row r="113" spans="2:11" x14ac:dyDescent="0.25">
      <c r="B113" s="5" t="s">
        <v>452</v>
      </c>
      <c r="C113" s="81" t="s">
        <v>452</v>
      </c>
      <c r="D113" s="5" t="s">
        <v>684</v>
      </c>
      <c r="E113" s="209">
        <v>0</v>
      </c>
      <c r="F113" s="175">
        <v>0</v>
      </c>
      <c r="G113" s="175">
        <v>0</v>
      </c>
      <c r="H113" s="176">
        <v>9014.17</v>
      </c>
      <c r="I113" s="176">
        <f t="shared" si="3"/>
        <v>1802.8340000000001</v>
      </c>
      <c r="J113" s="176">
        <f t="shared" si="4"/>
        <v>901.41700000000003</v>
      </c>
      <c r="K113" s="177">
        <f t="shared" si="5"/>
        <v>0</v>
      </c>
    </row>
    <row r="114" spans="2:11" x14ac:dyDescent="0.25">
      <c r="B114" s="5" t="s">
        <v>454</v>
      </c>
      <c r="C114" s="81" t="s">
        <v>454</v>
      </c>
      <c r="D114" s="5" t="s">
        <v>685</v>
      </c>
      <c r="E114" s="209">
        <v>38968.800000000003</v>
      </c>
      <c r="F114" s="175">
        <v>94</v>
      </c>
      <c r="G114" s="175">
        <v>7</v>
      </c>
      <c r="H114" s="176">
        <v>9014.17</v>
      </c>
      <c r="I114" s="176">
        <f t="shared" si="3"/>
        <v>1802.8340000000001</v>
      </c>
      <c r="J114" s="176">
        <f t="shared" si="4"/>
        <v>901.41700000000003</v>
      </c>
      <c r="K114" s="177">
        <f t="shared" si="5"/>
        <v>175776.315</v>
      </c>
    </row>
    <row r="115" spans="2:11" x14ac:dyDescent="0.25">
      <c r="B115" s="5" t="s">
        <v>456</v>
      </c>
      <c r="C115" s="81" t="s">
        <v>456</v>
      </c>
      <c r="D115" s="5" t="s">
        <v>457</v>
      </c>
      <c r="E115" s="209">
        <v>19291.560000000001</v>
      </c>
      <c r="F115" s="175">
        <v>46</v>
      </c>
      <c r="G115" s="175">
        <v>4</v>
      </c>
      <c r="H115" s="176">
        <v>9014.17</v>
      </c>
      <c r="I115" s="176">
        <f t="shared" si="3"/>
        <v>1802.8340000000001</v>
      </c>
      <c r="J115" s="176">
        <f t="shared" si="4"/>
        <v>901.41700000000003</v>
      </c>
      <c r="K115" s="177">
        <f t="shared" si="5"/>
        <v>86536.032000000007</v>
      </c>
    </row>
    <row r="116" spans="2:11" x14ac:dyDescent="0.25">
      <c r="B116" s="5" t="s">
        <v>458</v>
      </c>
      <c r="C116" s="81" t="s">
        <v>458</v>
      </c>
      <c r="D116" s="5" t="s">
        <v>459</v>
      </c>
      <c r="E116" s="209">
        <v>5015.8</v>
      </c>
      <c r="F116" s="175">
        <v>12</v>
      </c>
      <c r="G116" s="175">
        <v>1</v>
      </c>
      <c r="H116" s="176">
        <v>9014.17</v>
      </c>
      <c r="I116" s="176">
        <f t="shared" si="3"/>
        <v>1802.8340000000001</v>
      </c>
      <c r="J116" s="176">
        <f t="shared" si="4"/>
        <v>901.41700000000003</v>
      </c>
      <c r="K116" s="177">
        <f t="shared" si="5"/>
        <v>22535.425000000003</v>
      </c>
    </row>
    <row r="117" spans="2:11" x14ac:dyDescent="0.25">
      <c r="B117" s="5" t="s">
        <v>460</v>
      </c>
      <c r="C117" s="81" t="s">
        <v>460</v>
      </c>
      <c r="D117" s="5" t="s">
        <v>461</v>
      </c>
      <c r="E117" s="209">
        <v>8874.14</v>
      </c>
      <c r="F117" s="175">
        <v>21</v>
      </c>
      <c r="G117" s="175">
        <v>2</v>
      </c>
      <c r="H117" s="176">
        <v>9014.17</v>
      </c>
      <c r="I117" s="176">
        <f t="shared" si="3"/>
        <v>1802.8340000000001</v>
      </c>
      <c r="J117" s="176">
        <f t="shared" si="4"/>
        <v>901.41700000000003</v>
      </c>
      <c r="K117" s="177">
        <f t="shared" si="5"/>
        <v>39662.348000000005</v>
      </c>
    </row>
    <row r="118" spans="2:11" x14ac:dyDescent="0.25">
      <c r="B118" s="5" t="s">
        <v>462</v>
      </c>
      <c r="C118" s="81" t="s">
        <v>462</v>
      </c>
      <c r="D118" s="5" t="s">
        <v>686</v>
      </c>
      <c r="E118" s="209">
        <v>122307.18</v>
      </c>
      <c r="F118" s="175">
        <v>301</v>
      </c>
      <c r="G118" s="175">
        <v>16</v>
      </c>
      <c r="H118" s="176">
        <v>9014.17</v>
      </c>
      <c r="I118" s="176">
        <f t="shared" si="3"/>
        <v>1802.8340000000001</v>
      </c>
      <c r="J118" s="176">
        <f t="shared" si="4"/>
        <v>901.41700000000003</v>
      </c>
      <c r="K118" s="177">
        <f t="shared" si="5"/>
        <v>557075.70600000001</v>
      </c>
    </row>
    <row r="119" spans="2:11" x14ac:dyDescent="0.25">
      <c r="B119" s="5" t="s">
        <v>464</v>
      </c>
      <c r="C119" s="81" t="s">
        <v>464</v>
      </c>
      <c r="D119" s="5" t="s">
        <v>465</v>
      </c>
      <c r="E119" s="209">
        <v>0</v>
      </c>
      <c r="F119" s="175">
        <v>0</v>
      </c>
      <c r="G119" s="175">
        <v>0</v>
      </c>
      <c r="H119" s="176">
        <v>9014.17</v>
      </c>
      <c r="I119" s="176">
        <f t="shared" si="3"/>
        <v>1802.8340000000001</v>
      </c>
      <c r="J119" s="176">
        <f t="shared" si="4"/>
        <v>901.41700000000003</v>
      </c>
      <c r="K119" s="177">
        <f t="shared" si="5"/>
        <v>0</v>
      </c>
    </row>
    <row r="120" spans="2:11" x14ac:dyDescent="0.25">
      <c r="B120" s="5" t="s">
        <v>466</v>
      </c>
      <c r="C120" s="81" t="s">
        <v>466</v>
      </c>
      <c r="D120" s="5" t="s">
        <v>467</v>
      </c>
      <c r="E120" s="209">
        <v>38583.539999999994</v>
      </c>
      <c r="F120" s="175">
        <v>89</v>
      </c>
      <c r="G120" s="175">
        <v>11</v>
      </c>
      <c r="H120" s="176">
        <v>9014.17</v>
      </c>
      <c r="I120" s="176">
        <f t="shared" si="3"/>
        <v>1802.8340000000001</v>
      </c>
      <c r="J120" s="176">
        <f t="shared" si="4"/>
        <v>901.41700000000003</v>
      </c>
      <c r="K120" s="177">
        <f t="shared" si="5"/>
        <v>170367.81299999999</v>
      </c>
    </row>
    <row r="121" spans="2:11" x14ac:dyDescent="0.25">
      <c r="B121" s="5" t="s">
        <v>468</v>
      </c>
      <c r="C121" s="81" t="s">
        <v>468</v>
      </c>
      <c r="D121" s="5" t="s">
        <v>687</v>
      </c>
      <c r="E121" s="209">
        <v>232273.02</v>
      </c>
      <c r="F121" s="175">
        <v>535</v>
      </c>
      <c r="G121" s="175">
        <v>67</v>
      </c>
      <c r="H121" s="176">
        <v>9014.17</v>
      </c>
      <c r="I121" s="176">
        <f t="shared" si="3"/>
        <v>1802.8340000000001</v>
      </c>
      <c r="J121" s="176">
        <f t="shared" si="4"/>
        <v>901.41700000000003</v>
      </c>
      <c r="K121" s="177">
        <f t="shared" si="5"/>
        <v>1024911.1290000001</v>
      </c>
    </row>
    <row r="122" spans="2:11" x14ac:dyDescent="0.25">
      <c r="B122" s="5" t="s">
        <v>470</v>
      </c>
      <c r="C122" s="81" t="s">
        <v>470</v>
      </c>
      <c r="D122" s="5" t="s">
        <v>471</v>
      </c>
      <c r="E122" s="209">
        <v>0</v>
      </c>
      <c r="F122" s="175">
        <v>0</v>
      </c>
      <c r="G122" s="175">
        <v>0</v>
      </c>
      <c r="H122" s="176">
        <v>9014.17</v>
      </c>
      <c r="I122" s="176">
        <f t="shared" si="3"/>
        <v>1802.8340000000001</v>
      </c>
      <c r="J122" s="176">
        <f t="shared" si="4"/>
        <v>901.41700000000003</v>
      </c>
      <c r="K122" s="177">
        <f t="shared" si="5"/>
        <v>0</v>
      </c>
    </row>
    <row r="123" spans="2:11" x14ac:dyDescent="0.25">
      <c r="B123" s="5" t="s">
        <v>472</v>
      </c>
      <c r="C123" s="81" t="s">
        <v>472</v>
      </c>
      <c r="D123" s="5" t="s">
        <v>473</v>
      </c>
      <c r="E123" s="209">
        <v>21992.3</v>
      </c>
      <c r="F123" s="175">
        <v>53</v>
      </c>
      <c r="G123" s="175">
        <v>4</v>
      </c>
      <c r="H123" s="176">
        <v>9014.17</v>
      </c>
      <c r="I123" s="176">
        <f t="shared" si="3"/>
        <v>1802.8340000000001</v>
      </c>
      <c r="J123" s="176">
        <f t="shared" si="4"/>
        <v>901.41700000000003</v>
      </c>
      <c r="K123" s="177">
        <f t="shared" si="5"/>
        <v>99155.87000000001</v>
      </c>
    </row>
    <row r="124" spans="2:11" x14ac:dyDescent="0.25">
      <c r="B124" s="5" t="s">
        <v>474</v>
      </c>
      <c r="C124" s="81" t="s">
        <v>474</v>
      </c>
      <c r="D124" s="5" t="s">
        <v>475</v>
      </c>
      <c r="E124" s="209">
        <v>8874.2799999999988</v>
      </c>
      <c r="F124" s="175">
        <v>20</v>
      </c>
      <c r="G124" s="175">
        <v>3</v>
      </c>
      <c r="H124" s="176">
        <v>9014.17</v>
      </c>
      <c r="I124" s="176">
        <f t="shared" si="3"/>
        <v>1802.8340000000001</v>
      </c>
      <c r="J124" s="176">
        <f t="shared" si="4"/>
        <v>901.41700000000003</v>
      </c>
      <c r="K124" s="177">
        <f t="shared" si="5"/>
        <v>38760.930999999997</v>
      </c>
    </row>
    <row r="125" spans="2:11" x14ac:dyDescent="0.25">
      <c r="B125" s="5" t="s">
        <v>476</v>
      </c>
      <c r="C125" s="81" t="s">
        <v>476</v>
      </c>
      <c r="D125" s="5" t="s">
        <v>477</v>
      </c>
      <c r="E125" s="209">
        <v>10032.299999999999</v>
      </c>
      <c r="F125" s="175">
        <v>19</v>
      </c>
      <c r="G125" s="175">
        <v>7</v>
      </c>
      <c r="H125" s="176">
        <v>9014.17</v>
      </c>
      <c r="I125" s="176">
        <f t="shared" si="3"/>
        <v>1802.8340000000001</v>
      </c>
      <c r="J125" s="176">
        <f t="shared" si="4"/>
        <v>901.41700000000003</v>
      </c>
      <c r="K125" s="177">
        <f t="shared" si="5"/>
        <v>40563.764999999999</v>
      </c>
    </row>
    <row r="126" spans="2:11" x14ac:dyDescent="0.25">
      <c r="B126" s="5" t="s">
        <v>478</v>
      </c>
      <c r="C126" s="81" t="s">
        <v>478</v>
      </c>
      <c r="D126" s="5" t="s">
        <v>479</v>
      </c>
      <c r="E126" s="209">
        <v>1543.28</v>
      </c>
      <c r="F126" s="175">
        <v>4</v>
      </c>
      <c r="G126" s="175">
        <v>0</v>
      </c>
      <c r="H126" s="176">
        <v>9014.17</v>
      </c>
      <c r="I126" s="176">
        <f t="shared" si="3"/>
        <v>1802.8340000000001</v>
      </c>
      <c r="J126" s="176">
        <f t="shared" si="4"/>
        <v>901.41700000000003</v>
      </c>
      <c r="K126" s="177">
        <f t="shared" si="5"/>
        <v>7211.3360000000002</v>
      </c>
    </row>
    <row r="127" spans="2:11" x14ac:dyDescent="0.25">
      <c r="B127" s="5" t="s">
        <v>480</v>
      </c>
      <c r="C127" s="81" t="s">
        <v>480</v>
      </c>
      <c r="D127" s="5" t="s">
        <v>481</v>
      </c>
      <c r="E127" s="209">
        <v>771.64</v>
      </c>
      <c r="F127" s="175">
        <v>2</v>
      </c>
      <c r="G127" s="175">
        <v>0</v>
      </c>
      <c r="H127" s="176">
        <v>9014.17</v>
      </c>
      <c r="I127" s="176">
        <f t="shared" si="3"/>
        <v>1802.8340000000001</v>
      </c>
      <c r="J127" s="176">
        <f t="shared" si="4"/>
        <v>901.41700000000003</v>
      </c>
      <c r="K127" s="177">
        <f t="shared" si="5"/>
        <v>3605.6680000000001</v>
      </c>
    </row>
    <row r="128" spans="2:11" x14ac:dyDescent="0.25">
      <c r="B128" s="5" t="s">
        <v>482</v>
      </c>
      <c r="C128" s="81" t="s">
        <v>482</v>
      </c>
      <c r="D128" s="5" t="s">
        <v>483</v>
      </c>
      <c r="E128" s="209">
        <v>385.82</v>
      </c>
      <c r="F128" s="175">
        <v>1</v>
      </c>
      <c r="G128" s="175">
        <v>0</v>
      </c>
      <c r="H128" s="176">
        <v>9014.17</v>
      </c>
      <c r="I128" s="176">
        <f t="shared" si="3"/>
        <v>1802.8340000000001</v>
      </c>
      <c r="J128" s="176">
        <f t="shared" si="4"/>
        <v>901.41700000000003</v>
      </c>
      <c r="K128" s="177">
        <f t="shared" si="5"/>
        <v>1802.8340000000001</v>
      </c>
    </row>
    <row r="129" spans="2:11" x14ac:dyDescent="0.25">
      <c r="B129" s="5" t="s">
        <v>484</v>
      </c>
      <c r="C129" s="81" t="s">
        <v>484</v>
      </c>
      <c r="D129" s="5" t="s">
        <v>485</v>
      </c>
      <c r="E129" s="209">
        <v>0</v>
      </c>
      <c r="F129" s="175">
        <v>0</v>
      </c>
      <c r="G129" s="175">
        <v>0</v>
      </c>
      <c r="H129" s="176">
        <v>9014.17</v>
      </c>
      <c r="I129" s="176">
        <f t="shared" si="3"/>
        <v>1802.8340000000001</v>
      </c>
      <c r="J129" s="176">
        <f t="shared" si="4"/>
        <v>901.41700000000003</v>
      </c>
      <c r="K129" s="177">
        <f t="shared" si="5"/>
        <v>0</v>
      </c>
    </row>
    <row r="130" spans="2:11" x14ac:dyDescent="0.25">
      <c r="B130" s="5" t="s">
        <v>486</v>
      </c>
      <c r="C130" s="81" t="s">
        <v>486</v>
      </c>
      <c r="D130" s="5" t="s">
        <v>487</v>
      </c>
      <c r="E130" s="209">
        <v>5015.66</v>
      </c>
      <c r="F130" s="175">
        <v>13</v>
      </c>
      <c r="G130" s="175">
        <v>0</v>
      </c>
      <c r="H130" s="176">
        <v>9014.17</v>
      </c>
      <c r="I130" s="176">
        <f t="shared" si="3"/>
        <v>1802.8340000000001</v>
      </c>
      <c r="J130" s="176">
        <f t="shared" si="4"/>
        <v>901.41700000000003</v>
      </c>
      <c r="K130" s="177">
        <f t="shared" si="5"/>
        <v>23436.842000000001</v>
      </c>
    </row>
    <row r="131" spans="2:11" x14ac:dyDescent="0.25">
      <c r="B131" s="5" t="s">
        <v>488</v>
      </c>
      <c r="C131" s="81" t="s">
        <v>488</v>
      </c>
      <c r="D131" s="5" t="s">
        <v>489</v>
      </c>
      <c r="E131" s="209">
        <v>1543.56</v>
      </c>
      <c r="F131" s="175">
        <v>2</v>
      </c>
      <c r="G131" s="175">
        <v>2</v>
      </c>
      <c r="H131" s="176">
        <v>9014.17</v>
      </c>
      <c r="I131" s="176">
        <f t="shared" si="3"/>
        <v>1802.8340000000001</v>
      </c>
      <c r="J131" s="176">
        <f t="shared" si="4"/>
        <v>901.41700000000003</v>
      </c>
      <c r="K131" s="177">
        <f t="shared" si="5"/>
        <v>5408.5020000000004</v>
      </c>
    </row>
    <row r="132" spans="2:11" x14ac:dyDescent="0.25">
      <c r="B132" s="5" t="s">
        <v>490</v>
      </c>
      <c r="C132" s="81" t="s">
        <v>490</v>
      </c>
      <c r="D132" s="5" t="s">
        <v>688</v>
      </c>
      <c r="E132" s="209">
        <v>771.64</v>
      </c>
      <c r="F132" s="175">
        <v>2</v>
      </c>
      <c r="G132" s="175">
        <v>0</v>
      </c>
      <c r="H132" s="176">
        <v>9014.17</v>
      </c>
      <c r="I132" s="176">
        <f t="shared" si="3"/>
        <v>1802.8340000000001</v>
      </c>
      <c r="J132" s="176">
        <f t="shared" si="4"/>
        <v>901.41700000000003</v>
      </c>
      <c r="K132" s="177">
        <f t="shared" si="5"/>
        <v>3605.6680000000001</v>
      </c>
    </row>
    <row r="133" spans="2:11" x14ac:dyDescent="0.25">
      <c r="B133" s="5" t="s">
        <v>492</v>
      </c>
      <c r="C133" s="81" t="s">
        <v>492</v>
      </c>
      <c r="D133" s="5" t="s">
        <v>689</v>
      </c>
      <c r="E133" s="209">
        <v>3086.84</v>
      </c>
      <c r="F133" s="175">
        <v>6</v>
      </c>
      <c r="G133" s="175">
        <v>2</v>
      </c>
      <c r="H133" s="176">
        <v>9014.17</v>
      </c>
      <c r="I133" s="176">
        <f t="shared" si="3"/>
        <v>1802.8340000000001</v>
      </c>
      <c r="J133" s="176">
        <f t="shared" si="4"/>
        <v>901.41700000000003</v>
      </c>
      <c r="K133" s="177">
        <f t="shared" si="5"/>
        <v>12619.838000000002</v>
      </c>
    </row>
    <row r="134" spans="2:11" x14ac:dyDescent="0.25">
      <c r="B134" s="5" t="s">
        <v>494</v>
      </c>
      <c r="C134" s="81" t="s">
        <v>494</v>
      </c>
      <c r="D134" s="5" t="s">
        <v>495</v>
      </c>
      <c r="E134" s="209">
        <v>33953.42</v>
      </c>
      <c r="F134" s="175">
        <v>79</v>
      </c>
      <c r="G134" s="175">
        <v>9</v>
      </c>
      <c r="H134" s="176">
        <v>9014.17</v>
      </c>
      <c r="I134" s="176">
        <f t="shared" ref="I134:I183" si="6">MAX(H134*0.2,400)</f>
        <v>1802.8340000000001</v>
      </c>
      <c r="J134" s="176">
        <f t="shared" ref="J134:J183" si="7">MAX(H134*0.1,200)</f>
        <v>901.41700000000003</v>
      </c>
      <c r="K134" s="177">
        <f t="shared" ref="K134:K183" si="8">SUM(I134*F134)+(G134*J134)</f>
        <v>150536.639</v>
      </c>
    </row>
    <row r="135" spans="2:11" x14ac:dyDescent="0.25">
      <c r="B135" s="5" t="s">
        <v>496</v>
      </c>
      <c r="C135" s="81" t="s">
        <v>496</v>
      </c>
      <c r="D135" s="5" t="s">
        <v>497</v>
      </c>
      <c r="E135" s="209">
        <v>1157.46</v>
      </c>
      <c r="F135" s="175">
        <v>3</v>
      </c>
      <c r="G135" s="175">
        <v>0</v>
      </c>
      <c r="H135" s="176">
        <v>9014.17</v>
      </c>
      <c r="I135" s="176">
        <f t="shared" si="6"/>
        <v>1802.8340000000001</v>
      </c>
      <c r="J135" s="176">
        <f t="shared" si="7"/>
        <v>901.41700000000003</v>
      </c>
      <c r="K135" s="177">
        <f t="shared" si="8"/>
        <v>5408.5020000000004</v>
      </c>
    </row>
    <row r="136" spans="2:11" x14ac:dyDescent="0.25">
      <c r="B136" s="5" t="s">
        <v>498</v>
      </c>
      <c r="C136" s="81" t="s">
        <v>498</v>
      </c>
      <c r="D136" s="5" t="s">
        <v>499</v>
      </c>
      <c r="E136" s="209">
        <v>21992.44</v>
      </c>
      <c r="F136" s="175">
        <v>52</v>
      </c>
      <c r="G136" s="175">
        <v>5</v>
      </c>
      <c r="H136" s="176">
        <v>9014.17</v>
      </c>
      <c r="I136" s="176">
        <f t="shared" si="6"/>
        <v>1802.8340000000001</v>
      </c>
      <c r="J136" s="176">
        <f t="shared" si="7"/>
        <v>901.41700000000003</v>
      </c>
      <c r="K136" s="177">
        <f t="shared" si="8"/>
        <v>98254.453000000009</v>
      </c>
    </row>
    <row r="137" spans="2:11" x14ac:dyDescent="0.25">
      <c r="B137" s="5" t="s">
        <v>500</v>
      </c>
      <c r="C137" s="81" t="s">
        <v>500</v>
      </c>
      <c r="D137" s="5" t="s">
        <v>501</v>
      </c>
      <c r="E137" s="209">
        <v>6945.04</v>
      </c>
      <c r="F137" s="175">
        <v>16</v>
      </c>
      <c r="G137" s="175">
        <v>2</v>
      </c>
      <c r="H137" s="176">
        <v>9014.17</v>
      </c>
      <c r="I137" s="176">
        <f t="shared" si="6"/>
        <v>1802.8340000000001</v>
      </c>
      <c r="J137" s="176">
        <f t="shared" si="7"/>
        <v>901.41700000000003</v>
      </c>
      <c r="K137" s="177">
        <f t="shared" si="8"/>
        <v>30648.178</v>
      </c>
    </row>
    <row r="138" spans="2:11" x14ac:dyDescent="0.25">
      <c r="B138" s="5" t="s">
        <v>502</v>
      </c>
      <c r="C138" s="81" t="s">
        <v>502</v>
      </c>
      <c r="D138" s="5" t="s">
        <v>503</v>
      </c>
      <c r="E138" s="209">
        <v>22379.1</v>
      </c>
      <c r="F138" s="175">
        <v>47</v>
      </c>
      <c r="G138" s="175">
        <v>11</v>
      </c>
      <c r="H138" s="176">
        <v>9014.17</v>
      </c>
      <c r="I138" s="176">
        <f t="shared" si="6"/>
        <v>1802.8340000000001</v>
      </c>
      <c r="J138" s="176">
        <f t="shared" si="7"/>
        <v>901.41700000000003</v>
      </c>
      <c r="K138" s="177">
        <f t="shared" si="8"/>
        <v>94648.785000000003</v>
      </c>
    </row>
    <row r="139" spans="2:11" x14ac:dyDescent="0.25">
      <c r="B139" s="5" t="s">
        <v>504</v>
      </c>
      <c r="C139" s="81" t="s">
        <v>504</v>
      </c>
      <c r="D139" s="5" t="s">
        <v>505</v>
      </c>
      <c r="E139" s="209">
        <v>11960.42</v>
      </c>
      <c r="F139" s="175">
        <v>31</v>
      </c>
      <c r="G139" s="175">
        <v>0</v>
      </c>
      <c r="H139" s="176">
        <v>9014.17</v>
      </c>
      <c r="I139" s="176">
        <f t="shared" si="6"/>
        <v>1802.8340000000001</v>
      </c>
      <c r="J139" s="176">
        <f t="shared" si="7"/>
        <v>901.41700000000003</v>
      </c>
      <c r="K139" s="177">
        <f t="shared" si="8"/>
        <v>55887.853999999999</v>
      </c>
    </row>
    <row r="140" spans="2:11" x14ac:dyDescent="0.25">
      <c r="B140" s="5" t="s">
        <v>506</v>
      </c>
      <c r="C140" s="81" t="s">
        <v>506</v>
      </c>
      <c r="D140" s="5" t="s">
        <v>690</v>
      </c>
      <c r="E140" s="209">
        <v>771.64</v>
      </c>
      <c r="F140" s="175">
        <v>2</v>
      </c>
      <c r="G140" s="175">
        <v>0</v>
      </c>
      <c r="H140" s="176">
        <v>9014.17</v>
      </c>
      <c r="I140" s="176">
        <f t="shared" si="6"/>
        <v>1802.8340000000001</v>
      </c>
      <c r="J140" s="176">
        <f t="shared" si="7"/>
        <v>901.41700000000003</v>
      </c>
      <c r="K140" s="177">
        <f t="shared" si="8"/>
        <v>3605.6680000000001</v>
      </c>
    </row>
    <row r="141" spans="2:11" x14ac:dyDescent="0.25">
      <c r="B141" s="5" t="s">
        <v>508</v>
      </c>
      <c r="C141" s="81" t="s">
        <v>508</v>
      </c>
      <c r="D141" s="5" t="s">
        <v>509</v>
      </c>
      <c r="E141" s="209">
        <v>161664.31999999998</v>
      </c>
      <c r="F141" s="175">
        <v>378</v>
      </c>
      <c r="G141" s="175">
        <v>41</v>
      </c>
      <c r="H141" s="176">
        <v>9014.17</v>
      </c>
      <c r="I141" s="176">
        <f t="shared" si="6"/>
        <v>1802.8340000000001</v>
      </c>
      <c r="J141" s="176">
        <f t="shared" si="7"/>
        <v>901.41700000000003</v>
      </c>
      <c r="K141" s="177">
        <f t="shared" si="8"/>
        <v>718429.34899999993</v>
      </c>
    </row>
    <row r="142" spans="2:11" x14ac:dyDescent="0.25">
      <c r="B142" s="5" t="s">
        <v>510</v>
      </c>
      <c r="C142" s="81" t="s">
        <v>510</v>
      </c>
      <c r="D142" s="5" t="s">
        <v>691</v>
      </c>
      <c r="E142" s="209">
        <v>73307.62</v>
      </c>
      <c r="F142" s="175">
        <v>177</v>
      </c>
      <c r="G142" s="175">
        <v>13</v>
      </c>
      <c r="H142" s="176">
        <v>9014.17</v>
      </c>
      <c r="I142" s="176">
        <f t="shared" si="6"/>
        <v>1802.8340000000001</v>
      </c>
      <c r="J142" s="176">
        <f t="shared" si="7"/>
        <v>901.41700000000003</v>
      </c>
      <c r="K142" s="177">
        <f t="shared" si="8"/>
        <v>330820.03899999999</v>
      </c>
    </row>
    <row r="143" spans="2:11" x14ac:dyDescent="0.25">
      <c r="B143" s="5" t="s">
        <v>512</v>
      </c>
      <c r="C143" s="81" t="s">
        <v>512</v>
      </c>
      <c r="D143" s="5" t="s">
        <v>692</v>
      </c>
      <c r="E143" s="209">
        <v>5787.72</v>
      </c>
      <c r="F143" s="175">
        <v>12</v>
      </c>
      <c r="G143" s="175">
        <v>3</v>
      </c>
      <c r="H143" s="176">
        <v>9014.17</v>
      </c>
      <c r="I143" s="176">
        <f t="shared" si="6"/>
        <v>1802.8340000000001</v>
      </c>
      <c r="J143" s="176">
        <f t="shared" si="7"/>
        <v>901.41700000000003</v>
      </c>
      <c r="K143" s="177">
        <f t="shared" si="8"/>
        <v>24338.259000000002</v>
      </c>
    </row>
    <row r="144" spans="2:11" x14ac:dyDescent="0.25">
      <c r="B144" s="5" t="s">
        <v>514</v>
      </c>
      <c r="C144" s="81" t="s">
        <v>514</v>
      </c>
      <c r="D144" s="5" t="s">
        <v>515</v>
      </c>
      <c r="E144" s="209">
        <v>385.82</v>
      </c>
      <c r="F144" s="175">
        <v>1</v>
      </c>
      <c r="G144" s="175">
        <v>0</v>
      </c>
      <c r="H144" s="176">
        <v>9014.17</v>
      </c>
      <c r="I144" s="176">
        <f t="shared" si="6"/>
        <v>1802.8340000000001</v>
      </c>
      <c r="J144" s="176">
        <f t="shared" si="7"/>
        <v>901.41700000000003</v>
      </c>
      <c r="K144" s="177">
        <f t="shared" si="8"/>
        <v>1802.8340000000001</v>
      </c>
    </row>
    <row r="145" spans="2:11" x14ac:dyDescent="0.25">
      <c r="B145" s="5" t="s">
        <v>516</v>
      </c>
      <c r="C145" s="81" t="s">
        <v>516</v>
      </c>
      <c r="D145" s="5" t="s">
        <v>517</v>
      </c>
      <c r="E145" s="209">
        <v>1157.5999999999999</v>
      </c>
      <c r="F145" s="175">
        <v>2</v>
      </c>
      <c r="G145" s="175">
        <v>1</v>
      </c>
      <c r="H145" s="176">
        <v>9014.17</v>
      </c>
      <c r="I145" s="176">
        <f t="shared" si="6"/>
        <v>1802.8340000000001</v>
      </c>
      <c r="J145" s="176">
        <f t="shared" si="7"/>
        <v>901.41700000000003</v>
      </c>
      <c r="K145" s="177">
        <f t="shared" si="8"/>
        <v>4507.085</v>
      </c>
    </row>
    <row r="146" spans="2:11" x14ac:dyDescent="0.25">
      <c r="B146" s="5" t="s">
        <v>518</v>
      </c>
      <c r="C146" s="81" t="s">
        <v>518</v>
      </c>
      <c r="D146" s="5" t="s">
        <v>519</v>
      </c>
      <c r="E146" s="209">
        <v>6944.76</v>
      </c>
      <c r="F146" s="175">
        <v>18</v>
      </c>
      <c r="G146" s="175">
        <v>0</v>
      </c>
      <c r="H146" s="176">
        <v>9014.17</v>
      </c>
      <c r="I146" s="176">
        <f t="shared" si="6"/>
        <v>1802.8340000000001</v>
      </c>
      <c r="J146" s="176">
        <f t="shared" si="7"/>
        <v>901.41700000000003</v>
      </c>
      <c r="K146" s="177">
        <f t="shared" si="8"/>
        <v>32451.012000000002</v>
      </c>
    </row>
    <row r="147" spans="2:11" x14ac:dyDescent="0.25">
      <c r="B147" s="5" t="s">
        <v>520</v>
      </c>
      <c r="C147" s="81" t="s">
        <v>520</v>
      </c>
      <c r="D147" s="5" t="s">
        <v>521</v>
      </c>
      <c r="E147" s="209">
        <v>0</v>
      </c>
      <c r="F147" s="175">
        <v>0</v>
      </c>
      <c r="G147" s="175">
        <v>0</v>
      </c>
      <c r="H147" s="176">
        <v>9014.17</v>
      </c>
      <c r="I147" s="176">
        <f t="shared" si="6"/>
        <v>1802.8340000000001</v>
      </c>
      <c r="J147" s="176">
        <f t="shared" si="7"/>
        <v>901.41700000000003</v>
      </c>
      <c r="K147" s="177">
        <f t="shared" si="8"/>
        <v>0</v>
      </c>
    </row>
    <row r="148" spans="2:11" x14ac:dyDescent="0.25">
      <c r="B148" s="5" t="s">
        <v>522</v>
      </c>
      <c r="C148" s="81" t="s">
        <v>522</v>
      </c>
      <c r="D148" s="5" t="s">
        <v>523</v>
      </c>
      <c r="E148" s="209">
        <v>1929.1</v>
      </c>
      <c r="F148" s="175">
        <v>5</v>
      </c>
      <c r="G148" s="175">
        <v>0</v>
      </c>
      <c r="H148" s="176">
        <v>9014.17</v>
      </c>
      <c r="I148" s="176">
        <f t="shared" si="6"/>
        <v>1802.8340000000001</v>
      </c>
      <c r="J148" s="176">
        <f t="shared" si="7"/>
        <v>901.41700000000003</v>
      </c>
      <c r="K148" s="177">
        <f t="shared" si="8"/>
        <v>9014.17</v>
      </c>
    </row>
    <row r="149" spans="2:11" x14ac:dyDescent="0.25">
      <c r="B149" s="5" t="s">
        <v>524</v>
      </c>
      <c r="C149" s="81" t="s">
        <v>524</v>
      </c>
      <c r="D149" s="5" t="s">
        <v>525</v>
      </c>
      <c r="E149" s="209">
        <v>58646.459999999992</v>
      </c>
      <c r="F149" s="175">
        <v>139</v>
      </c>
      <c r="G149" s="175">
        <v>13</v>
      </c>
      <c r="H149" s="176">
        <v>9014.17</v>
      </c>
      <c r="I149" s="176">
        <f t="shared" si="6"/>
        <v>1802.8340000000001</v>
      </c>
      <c r="J149" s="176">
        <f t="shared" si="7"/>
        <v>901.41700000000003</v>
      </c>
      <c r="K149" s="177">
        <f t="shared" si="8"/>
        <v>262312.34700000001</v>
      </c>
    </row>
    <row r="150" spans="2:11" x14ac:dyDescent="0.25">
      <c r="B150" s="5" t="s">
        <v>526</v>
      </c>
      <c r="C150" s="81" t="s">
        <v>526</v>
      </c>
      <c r="D150" s="5" t="s">
        <v>693</v>
      </c>
      <c r="E150" s="209">
        <v>2700.74</v>
      </c>
      <c r="F150" s="175">
        <v>7</v>
      </c>
      <c r="G150" s="175">
        <v>0</v>
      </c>
      <c r="H150" s="176">
        <v>9014.17</v>
      </c>
      <c r="I150" s="176">
        <f t="shared" si="6"/>
        <v>1802.8340000000001</v>
      </c>
      <c r="J150" s="176">
        <f t="shared" si="7"/>
        <v>901.41700000000003</v>
      </c>
      <c r="K150" s="177">
        <f t="shared" si="8"/>
        <v>12619.838</v>
      </c>
    </row>
    <row r="151" spans="2:11" x14ac:dyDescent="0.25">
      <c r="B151" s="5" t="s">
        <v>528</v>
      </c>
      <c r="C151" s="81" t="s">
        <v>528</v>
      </c>
      <c r="D151" s="5" t="s">
        <v>694</v>
      </c>
      <c r="E151" s="209">
        <v>771.64</v>
      </c>
      <c r="F151" s="175">
        <v>2</v>
      </c>
      <c r="G151" s="175">
        <v>0</v>
      </c>
      <c r="H151" s="176">
        <v>9014.17</v>
      </c>
      <c r="I151" s="176">
        <f t="shared" si="6"/>
        <v>1802.8340000000001</v>
      </c>
      <c r="J151" s="176">
        <f t="shared" si="7"/>
        <v>901.41700000000003</v>
      </c>
      <c r="K151" s="177">
        <f t="shared" si="8"/>
        <v>3605.6680000000001</v>
      </c>
    </row>
    <row r="152" spans="2:11" x14ac:dyDescent="0.25">
      <c r="B152" s="5" t="s">
        <v>530</v>
      </c>
      <c r="C152" s="81" t="s">
        <v>530</v>
      </c>
      <c r="D152" s="5" t="s">
        <v>531</v>
      </c>
      <c r="E152" s="209">
        <v>1157.5999999999999</v>
      </c>
      <c r="F152" s="175">
        <v>2</v>
      </c>
      <c r="G152" s="175">
        <v>1</v>
      </c>
      <c r="H152" s="176">
        <v>9014.17</v>
      </c>
      <c r="I152" s="176">
        <f t="shared" si="6"/>
        <v>1802.8340000000001</v>
      </c>
      <c r="J152" s="176">
        <f t="shared" si="7"/>
        <v>901.41700000000003</v>
      </c>
      <c r="K152" s="177">
        <f t="shared" si="8"/>
        <v>4507.085</v>
      </c>
    </row>
    <row r="153" spans="2:11" x14ac:dyDescent="0.25">
      <c r="B153" s="5" t="s">
        <v>532</v>
      </c>
      <c r="C153" s="81" t="s">
        <v>532</v>
      </c>
      <c r="D153" s="5" t="s">
        <v>695</v>
      </c>
      <c r="E153" s="209">
        <v>40897.620000000003</v>
      </c>
      <c r="F153" s="175">
        <v>101</v>
      </c>
      <c r="G153" s="175">
        <v>5</v>
      </c>
      <c r="H153" s="176">
        <v>9014.17</v>
      </c>
      <c r="I153" s="176">
        <f t="shared" si="6"/>
        <v>1802.8340000000001</v>
      </c>
      <c r="J153" s="176">
        <f t="shared" si="7"/>
        <v>901.41700000000003</v>
      </c>
      <c r="K153" s="177">
        <f t="shared" si="8"/>
        <v>186593.31899999999</v>
      </c>
    </row>
    <row r="154" spans="2:11" x14ac:dyDescent="0.25">
      <c r="B154" s="5" t="s">
        <v>534</v>
      </c>
      <c r="C154" s="81" t="s">
        <v>534</v>
      </c>
      <c r="D154" s="5" t="s">
        <v>535</v>
      </c>
      <c r="E154" s="209">
        <v>5016.08</v>
      </c>
      <c r="F154" s="175">
        <v>10</v>
      </c>
      <c r="G154" s="175">
        <v>3</v>
      </c>
      <c r="H154" s="176">
        <v>9014.17</v>
      </c>
      <c r="I154" s="176">
        <f t="shared" si="6"/>
        <v>1802.8340000000001</v>
      </c>
      <c r="J154" s="176">
        <f t="shared" si="7"/>
        <v>901.41700000000003</v>
      </c>
      <c r="K154" s="177">
        <f t="shared" si="8"/>
        <v>20732.591</v>
      </c>
    </row>
    <row r="155" spans="2:11" x14ac:dyDescent="0.25">
      <c r="B155" s="5" t="s">
        <v>536</v>
      </c>
      <c r="C155" s="81" t="s">
        <v>536</v>
      </c>
      <c r="D155" s="5" t="s">
        <v>537</v>
      </c>
      <c r="E155" s="209">
        <v>29708.42</v>
      </c>
      <c r="F155" s="175">
        <v>75</v>
      </c>
      <c r="G155" s="175">
        <v>2</v>
      </c>
      <c r="H155" s="176">
        <v>9014.17</v>
      </c>
      <c r="I155" s="176">
        <f t="shared" si="6"/>
        <v>1802.8340000000001</v>
      </c>
      <c r="J155" s="176">
        <f t="shared" si="7"/>
        <v>901.41700000000003</v>
      </c>
      <c r="K155" s="177">
        <f t="shared" si="8"/>
        <v>137015.38400000002</v>
      </c>
    </row>
    <row r="156" spans="2:11" x14ac:dyDescent="0.25">
      <c r="B156" s="5" t="s">
        <v>538</v>
      </c>
      <c r="C156" s="81" t="s">
        <v>538</v>
      </c>
      <c r="D156" s="5" t="s">
        <v>539</v>
      </c>
      <c r="E156" s="209">
        <v>385.96</v>
      </c>
      <c r="F156" s="175">
        <v>0</v>
      </c>
      <c r="G156" s="175">
        <v>1</v>
      </c>
      <c r="H156" s="176">
        <v>9014.17</v>
      </c>
      <c r="I156" s="176">
        <f t="shared" si="6"/>
        <v>1802.8340000000001</v>
      </c>
      <c r="J156" s="176">
        <f t="shared" si="7"/>
        <v>901.41700000000003</v>
      </c>
      <c r="K156" s="177">
        <f t="shared" si="8"/>
        <v>901.41700000000003</v>
      </c>
    </row>
    <row r="157" spans="2:11" x14ac:dyDescent="0.25">
      <c r="B157" s="5" t="s">
        <v>540</v>
      </c>
      <c r="C157" s="81" t="s">
        <v>540</v>
      </c>
      <c r="D157" s="5" t="s">
        <v>541</v>
      </c>
      <c r="E157" s="209">
        <v>4629.84</v>
      </c>
      <c r="F157" s="175">
        <v>12</v>
      </c>
      <c r="G157" s="175">
        <v>0</v>
      </c>
      <c r="H157" s="176">
        <v>9014.17</v>
      </c>
      <c r="I157" s="176">
        <f t="shared" si="6"/>
        <v>1802.8340000000001</v>
      </c>
      <c r="J157" s="176">
        <f t="shared" si="7"/>
        <v>901.41700000000003</v>
      </c>
      <c r="K157" s="177">
        <f t="shared" si="8"/>
        <v>21634.008000000002</v>
      </c>
    </row>
    <row r="158" spans="2:11" x14ac:dyDescent="0.25">
      <c r="B158" s="5" t="s">
        <v>542</v>
      </c>
      <c r="C158" s="81" t="s">
        <v>542</v>
      </c>
      <c r="D158" s="5" t="s">
        <v>543</v>
      </c>
      <c r="E158" s="209">
        <v>0</v>
      </c>
      <c r="F158" s="175">
        <v>0</v>
      </c>
      <c r="G158" s="175">
        <v>0</v>
      </c>
      <c r="H158" s="176">
        <v>9014.17</v>
      </c>
      <c r="I158" s="176">
        <f t="shared" si="6"/>
        <v>1802.8340000000001</v>
      </c>
      <c r="J158" s="176">
        <f t="shared" si="7"/>
        <v>901.41700000000003</v>
      </c>
      <c r="K158" s="177">
        <f t="shared" si="8"/>
        <v>0</v>
      </c>
    </row>
    <row r="159" spans="2:11" x14ac:dyDescent="0.25">
      <c r="B159" s="5" t="s">
        <v>544</v>
      </c>
      <c r="C159" s="81" t="s">
        <v>544</v>
      </c>
      <c r="D159" s="5" t="s">
        <v>545</v>
      </c>
      <c r="E159" s="209">
        <v>240371.74</v>
      </c>
      <c r="F159" s="175">
        <v>581</v>
      </c>
      <c r="G159" s="175">
        <v>42</v>
      </c>
      <c r="H159" s="176">
        <v>9014.17</v>
      </c>
      <c r="I159" s="176">
        <f t="shared" si="6"/>
        <v>1802.8340000000001</v>
      </c>
      <c r="J159" s="176">
        <f t="shared" si="7"/>
        <v>901.41700000000003</v>
      </c>
      <c r="K159" s="177">
        <f t="shared" si="8"/>
        <v>1085306.068</v>
      </c>
    </row>
    <row r="160" spans="2:11" x14ac:dyDescent="0.25">
      <c r="B160" s="5" t="s">
        <v>546</v>
      </c>
      <c r="C160" s="81" t="s">
        <v>546</v>
      </c>
      <c r="D160" s="5" t="s">
        <v>696</v>
      </c>
      <c r="E160" s="209">
        <v>0</v>
      </c>
      <c r="F160" s="175">
        <v>0</v>
      </c>
      <c r="G160" s="175">
        <v>0</v>
      </c>
      <c r="H160" s="176">
        <v>9014.17</v>
      </c>
      <c r="I160" s="176">
        <f>MAX(H160*0.2,400)</f>
        <v>1802.8340000000001</v>
      </c>
      <c r="J160" s="176">
        <f>MAX(H160*0.1,200)</f>
        <v>901.41700000000003</v>
      </c>
      <c r="K160" s="177">
        <f t="shared" si="8"/>
        <v>0</v>
      </c>
    </row>
    <row r="161" spans="2:11" x14ac:dyDescent="0.25">
      <c r="B161" s="5" t="s">
        <v>548</v>
      </c>
      <c r="C161" s="81" t="s">
        <v>548</v>
      </c>
      <c r="D161" s="5" t="s">
        <v>549</v>
      </c>
      <c r="E161" s="209">
        <v>15047.679999999998</v>
      </c>
      <c r="F161" s="175">
        <v>34</v>
      </c>
      <c r="G161" s="175">
        <v>5</v>
      </c>
      <c r="H161" s="176">
        <v>9014.17</v>
      </c>
      <c r="I161" s="176">
        <f t="shared" si="6"/>
        <v>1802.8340000000001</v>
      </c>
      <c r="J161" s="176">
        <f t="shared" si="7"/>
        <v>901.41700000000003</v>
      </c>
      <c r="K161" s="177">
        <f t="shared" si="8"/>
        <v>65803.441000000006</v>
      </c>
    </row>
    <row r="162" spans="2:11" x14ac:dyDescent="0.25">
      <c r="B162" s="5" t="s">
        <v>550</v>
      </c>
      <c r="C162" s="81" t="s">
        <v>550</v>
      </c>
      <c r="D162" s="5" t="s">
        <v>551</v>
      </c>
      <c r="E162" s="209">
        <v>3086.84</v>
      </c>
      <c r="F162" s="175">
        <v>6</v>
      </c>
      <c r="G162" s="175">
        <v>2</v>
      </c>
      <c r="H162" s="176">
        <v>9014.17</v>
      </c>
      <c r="I162" s="176">
        <f t="shared" si="6"/>
        <v>1802.8340000000001</v>
      </c>
      <c r="J162" s="176">
        <f t="shared" si="7"/>
        <v>901.41700000000003</v>
      </c>
      <c r="K162" s="177">
        <f t="shared" si="8"/>
        <v>12619.838000000002</v>
      </c>
    </row>
    <row r="163" spans="2:11" x14ac:dyDescent="0.25">
      <c r="B163" s="5" t="s">
        <v>552</v>
      </c>
      <c r="C163" s="81" t="s">
        <v>552</v>
      </c>
      <c r="D163" s="5" t="s">
        <v>553</v>
      </c>
      <c r="E163" s="209">
        <v>1929.1</v>
      </c>
      <c r="F163" s="175">
        <v>5</v>
      </c>
      <c r="G163" s="175">
        <v>0</v>
      </c>
      <c r="H163" s="176">
        <v>9014.17</v>
      </c>
      <c r="I163" s="176">
        <f t="shared" si="6"/>
        <v>1802.8340000000001</v>
      </c>
      <c r="J163" s="176">
        <f t="shared" si="7"/>
        <v>901.41700000000003</v>
      </c>
      <c r="K163" s="177">
        <f t="shared" si="8"/>
        <v>9014.17</v>
      </c>
    </row>
    <row r="164" spans="2:11" x14ac:dyDescent="0.25">
      <c r="B164" s="5" t="s">
        <v>554</v>
      </c>
      <c r="C164" s="81" t="s">
        <v>554</v>
      </c>
      <c r="D164" s="5" t="s">
        <v>555</v>
      </c>
      <c r="E164" s="209">
        <v>0</v>
      </c>
      <c r="F164" s="175">
        <v>0</v>
      </c>
      <c r="G164" s="175">
        <v>0</v>
      </c>
      <c r="H164" s="176">
        <v>9014.17</v>
      </c>
      <c r="I164" s="176">
        <f t="shared" si="6"/>
        <v>1802.8340000000001</v>
      </c>
      <c r="J164" s="176">
        <f t="shared" si="7"/>
        <v>901.41700000000003</v>
      </c>
      <c r="K164" s="177">
        <f t="shared" si="8"/>
        <v>0</v>
      </c>
    </row>
    <row r="165" spans="2:11" x14ac:dyDescent="0.25">
      <c r="B165" s="5" t="s">
        <v>556</v>
      </c>
      <c r="C165" s="81" t="s">
        <v>556</v>
      </c>
      <c r="D165" s="5" t="s">
        <v>557</v>
      </c>
      <c r="E165" s="209">
        <v>385.82</v>
      </c>
      <c r="F165" s="175">
        <v>1</v>
      </c>
      <c r="G165" s="175">
        <v>0</v>
      </c>
      <c r="H165" s="176">
        <v>9014.17</v>
      </c>
      <c r="I165" s="176">
        <f t="shared" si="6"/>
        <v>1802.8340000000001</v>
      </c>
      <c r="J165" s="176">
        <f t="shared" si="7"/>
        <v>901.41700000000003</v>
      </c>
      <c r="K165" s="177">
        <f t="shared" si="8"/>
        <v>1802.8340000000001</v>
      </c>
    </row>
    <row r="166" spans="2:11" x14ac:dyDescent="0.25">
      <c r="B166" s="5" t="s">
        <v>558</v>
      </c>
      <c r="C166" s="81" t="s">
        <v>558</v>
      </c>
      <c r="D166" s="5" t="s">
        <v>559</v>
      </c>
      <c r="E166" s="209">
        <v>0</v>
      </c>
      <c r="F166" s="175">
        <v>0</v>
      </c>
      <c r="G166" s="175">
        <v>0</v>
      </c>
      <c r="H166" s="176">
        <v>9014.17</v>
      </c>
      <c r="I166" s="176">
        <f t="shared" si="6"/>
        <v>1802.8340000000001</v>
      </c>
      <c r="J166" s="176">
        <f t="shared" si="7"/>
        <v>901.41700000000003</v>
      </c>
      <c r="K166" s="177">
        <f t="shared" si="8"/>
        <v>0</v>
      </c>
    </row>
    <row r="167" spans="2:11" x14ac:dyDescent="0.25">
      <c r="B167" s="5" t="s">
        <v>560</v>
      </c>
      <c r="C167" s="81" t="s">
        <v>560</v>
      </c>
      <c r="D167" s="5" t="s">
        <v>697</v>
      </c>
      <c r="E167" s="209">
        <v>69063.039999999994</v>
      </c>
      <c r="F167" s="175">
        <v>170</v>
      </c>
      <c r="G167" s="175">
        <v>9</v>
      </c>
      <c r="H167" s="176">
        <v>9014.17</v>
      </c>
      <c r="I167" s="176">
        <f t="shared" si="6"/>
        <v>1802.8340000000001</v>
      </c>
      <c r="J167" s="176">
        <f t="shared" si="7"/>
        <v>901.41700000000003</v>
      </c>
      <c r="K167" s="177">
        <f t="shared" si="8"/>
        <v>314594.53300000005</v>
      </c>
    </row>
    <row r="168" spans="2:11" x14ac:dyDescent="0.25">
      <c r="B168" s="5" t="s">
        <v>562</v>
      </c>
      <c r="C168" s="81" t="s">
        <v>562</v>
      </c>
      <c r="D168" s="5" t="s">
        <v>563</v>
      </c>
      <c r="E168" s="209">
        <v>31638.5</v>
      </c>
      <c r="F168" s="175">
        <v>73</v>
      </c>
      <c r="G168" s="175">
        <v>9</v>
      </c>
      <c r="H168" s="176">
        <v>9014.17</v>
      </c>
      <c r="I168" s="176">
        <f t="shared" si="6"/>
        <v>1802.8340000000001</v>
      </c>
      <c r="J168" s="176">
        <f t="shared" si="7"/>
        <v>901.41700000000003</v>
      </c>
      <c r="K168" s="177">
        <f t="shared" si="8"/>
        <v>139719.63500000001</v>
      </c>
    </row>
    <row r="169" spans="2:11" x14ac:dyDescent="0.25">
      <c r="B169" s="5" t="s">
        <v>564</v>
      </c>
      <c r="C169" s="81" t="s">
        <v>564</v>
      </c>
      <c r="D169" s="5" t="s">
        <v>698</v>
      </c>
      <c r="E169" s="209">
        <v>114210.28</v>
      </c>
      <c r="F169" s="175">
        <v>242</v>
      </c>
      <c r="G169" s="175">
        <v>54</v>
      </c>
      <c r="H169" s="176">
        <v>9014.17</v>
      </c>
      <c r="I169" s="176">
        <f t="shared" si="6"/>
        <v>1802.8340000000001</v>
      </c>
      <c r="J169" s="176">
        <f t="shared" si="7"/>
        <v>901.41700000000003</v>
      </c>
      <c r="K169" s="177">
        <f t="shared" si="8"/>
        <v>484962.34600000002</v>
      </c>
    </row>
    <row r="170" spans="2:11" x14ac:dyDescent="0.25">
      <c r="B170" s="5" t="s">
        <v>566</v>
      </c>
      <c r="C170" s="81" t="s">
        <v>566</v>
      </c>
      <c r="D170" s="5" t="s">
        <v>567</v>
      </c>
      <c r="E170" s="209">
        <v>52859.86</v>
      </c>
      <c r="F170" s="175">
        <v>119</v>
      </c>
      <c r="G170" s="175">
        <v>18</v>
      </c>
      <c r="H170" s="176">
        <v>9014.17</v>
      </c>
      <c r="I170" s="176">
        <f t="shared" si="6"/>
        <v>1802.8340000000001</v>
      </c>
      <c r="J170" s="176">
        <f t="shared" si="7"/>
        <v>901.41700000000003</v>
      </c>
      <c r="K170" s="177">
        <f t="shared" si="8"/>
        <v>230762.75200000001</v>
      </c>
    </row>
    <row r="171" spans="2:11" x14ac:dyDescent="0.25">
      <c r="B171" s="5" t="s">
        <v>568</v>
      </c>
      <c r="C171" s="81" t="s">
        <v>568</v>
      </c>
      <c r="D171" s="5" t="s">
        <v>699</v>
      </c>
      <c r="E171" s="209">
        <v>27008.1</v>
      </c>
      <c r="F171" s="175">
        <v>65</v>
      </c>
      <c r="G171" s="175">
        <v>5</v>
      </c>
      <c r="H171" s="176">
        <v>9014.17</v>
      </c>
      <c r="I171" s="176">
        <f t="shared" ref="I171:I175" si="9">MAX(H171*0.2,400)</f>
        <v>1802.8340000000001</v>
      </c>
      <c r="J171" s="176">
        <f t="shared" ref="J171:J175" si="10">MAX(H171*0.1,200)</f>
        <v>901.41700000000003</v>
      </c>
      <c r="K171" s="177">
        <f t="shared" ref="K171:K175" si="11">SUM(I171*F171)+(G171*J171)</f>
        <v>121691.29500000001</v>
      </c>
    </row>
    <row r="172" spans="2:11" x14ac:dyDescent="0.25">
      <c r="B172" s="5" t="s">
        <v>233</v>
      </c>
      <c r="C172" s="81" t="s">
        <v>233</v>
      </c>
      <c r="D172" s="5" t="s">
        <v>700</v>
      </c>
      <c r="E172" s="209">
        <v>1168698.76</v>
      </c>
      <c r="F172" s="175">
        <v>2672</v>
      </c>
      <c r="G172" s="175">
        <v>357</v>
      </c>
      <c r="H172" s="176">
        <v>9014.17</v>
      </c>
      <c r="I172" s="176">
        <f t="shared" si="9"/>
        <v>1802.8340000000001</v>
      </c>
      <c r="J172" s="176">
        <f t="shared" si="10"/>
        <v>901.41700000000003</v>
      </c>
      <c r="K172" s="177">
        <f t="shared" si="11"/>
        <v>5138978.3169999998</v>
      </c>
    </row>
    <row r="173" spans="2:11" x14ac:dyDescent="0.25">
      <c r="B173" s="5" t="s">
        <v>571</v>
      </c>
      <c r="C173" s="81" t="s">
        <v>571</v>
      </c>
      <c r="D173" s="5" t="s">
        <v>572</v>
      </c>
      <c r="E173" s="209">
        <v>20064.739999999998</v>
      </c>
      <c r="F173" s="175">
        <v>37</v>
      </c>
      <c r="G173" s="175">
        <v>15</v>
      </c>
      <c r="H173" s="176">
        <v>9014.17</v>
      </c>
      <c r="I173" s="176">
        <f t="shared" si="9"/>
        <v>1802.8340000000001</v>
      </c>
      <c r="J173" s="176">
        <f t="shared" si="10"/>
        <v>901.41700000000003</v>
      </c>
      <c r="K173" s="177">
        <f t="shared" si="11"/>
        <v>80226.113000000012</v>
      </c>
    </row>
    <row r="174" spans="2:11" x14ac:dyDescent="0.25">
      <c r="B174" s="5" t="s">
        <v>573</v>
      </c>
      <c r="C174" s="81" t="s">
        <v>573</v>
      </c>
      <c r="D174" s="5" t="s">
        <v>701</v>
      </c>
      <c r="E174" s="209">
        <v>118450.94</v>
      </c>
      <c r="F174" s="175">
        <v>277</v>
      </c>
      <c r="G174" s="175">
        <v>30</v>
      </c>
      <c r="H174" s="176">
        <v>9014.17</v>
      </c>
      <c r="I174" s="176">
        <f t="shared" si="9"/>
        <v>1802.8340000000001</v>
      </c>
      <c r="J174" s="176">
        <f t="shared" si="10"/>
        <v>901.41700000000003</v>
      </c>
      <c r="K174" s="177">
        <f t="shared" si="11"/>
        <v>526427.52800000005</v>
      </c>
    </row>
    <row r="175" spans="2:11" x14ac:dyDescent="0.25">
      <c r="B175" s="5" t="s">
        <v>575</v>
      </c>
      <c r="C175" s="81" t="s">
        <v>575</v>
      </c>
      <c r="D175" s="5" t="s">
        <v>576</v>
      </c>
      <c r="E175" s="209">
        <v>25465.659999999996</v>
      </c>
      <c r="F175" s="175">
        <v>55</v>
      </c>
      <c r="G175" s="175">
        <v>11</v>
      </c>
      <c r="H175" s="176">
        <v>9014.17</v>
      </c>
      <c r="I175" s="176">
        <f t="shared" si="9"/>
        <v>1802.8340000000001</v>
      </c>
      <c r="J175" s="176">
        <f t="shared" si="10"/>
        <v>901.41700000000003</v>
      </c>
      <c r="K175" s="177">
        <f t="shared" si="11"/>
        <v>109071.45700000001</v>
      </c>
    </row>
    <row r="176" spans="2:11" x14ac:dyDescent="0.25">
      <c r="B176" s="5" t="s">
        <v>577</v>
      </c>
      <c r="C176" s="81" t="s">
        <v>577</v>
      </c>
      <c r="D176" s="5" t="s">
        <v>578</v>
      </c>
      <c r="E176" s="209">
        <v>0</v>
      </c>
      <c r="F176" s="175">
        <v>0</v>
      </c>
      <c r="G176" s="175">
        <v>0</v>
      </c>
      <c r="H176" s="176">
        <v>9014.17</v>
      </c>
      <c r="I176" s="176">
        <f t="shared" si="6"/>
        <v>1802.8340000000001</v>
      </c>
      <c r="J176" s="176">
        <f t="shared" si="7"/>
        <v>901.41700000000003</v>
      </c>
      <c r="K176" s="177">
        <f t="shared" si="8"/>
        <v>0</v>
      </c>
    </row>
    <row r="177" spans="2:11" x14ac:dyDescent="0.25">
      <c r="B177" s="5" t="s">
        <v>579</v>
      </c>
      <c r="C177" s="81" t="s">
        <v>579</v>
      </c>
      <c r="D177" s="5" t="s">
        <v>580</v>
      </c>
      <c r="E177" s="209">
        <v>385.82</v>
      </c>
      <c r="F177" s="175">
        <v>1</v>
      </c>
      <c r="G177" s="175">
        <v>0</v>
      </c>
      <c r="H177" s="176">
        <v>9014.17</v>
      </c>
      <c r="I177" s="176">
        <f t="shared" si="6"/>
        <v>1802.8340000000001</v>
      </c>
      <c r="J177" s="176">
        <f t="shared" si="7"/>
        <v>901.41700000000003</v>
      </c>
      <c r="K177" s="177">
        <f t="shared" si="8"/>
        <v>1802.8340000000001</v>
      </c>
    </row>
    <row r="178" spans="2:11" x14ac:dyDescent="0.25">
      <c r="B178" s="5" t="s">
        <v>581</v>
      </c>
      <c r="C178" s="81" t="s">
        <v>581</v>
      </c>
      <c r="D178" s="5" t="s">
        <v>582</v>
      </c>
      <c r="E178" s="209">
        <v>0</v>
      </c>
      <c r="F178" s="175">
        <v>0</v>
      </c>
      <c r="G178" s="175">
        <v>0</v>
      </c>
      <c r="H178" s="176">
        <v>9014.17</v>
      </c>
      <c r="I178" s="176">
        <f t="shared" si="6"/>
        <v>1802.8340000000001</v>
      </c>
      <c r="J178" s="176">
        <f t="shared" si="7"/>
        <v>901.41700000000003</v>
      </c>
      <c r="K178" s="177">
        <f t="shared" si="8"/>
        <v>0</v>
      </c>
    </row>
    <row r="179" spans="2:11" x14ac:dyDescent="0.25">
      <c r="B179" s="5" t="s">
        <v>583</v>
      </c>
      <c r="C179" s="81" t="s">
        <v>583</v>
      </c>
      <c r="D179" s="5" t="s">
        <v>584</v>
      </c>
      <c r="E179" s="209">
        <v>55174.080000000002</v>
      </c>
      <c r="F179" s="175">
        <v>130</v>
      </c>
      <c r="G179" s="175">
        <v>13</v>
      </c>
      <c r="H179" s="176">
        <v>9014.17</v>
      </c>
      <c r="I179" s="176">
        <f t="shared" si="6"/>
        <v>1802.8340000000001</v>
      </c>
      <c r="J179" s="176">
        <f t="shared" si="7"/>
        <v>901.41700000000003</v>
      </c>
      <c r="K179" s="177">
        <f t="shared" si="8"/>
        <v>246086.84100000001</v>
      </c>
    </row>
    <row r="180" spans="2:11" x14ac:dyDescent="0.25">
      <c r="B180" s="5" t="s">
        <v>585</v>
      </c>
      <c r="C180" s="81" t="s">
        <v>585</v>
      </c>
      <c r="D180" s="5" t="s">
        <v>586</v>
      </c>
      <c r="E180" s="209">
        <v>32795.96</v>
      </c>
      <c r="F180" s="175">
        <v>76</v>
      </c>
      <c r="G180" s="175">
        <v>9</v>
      </c>
      <c r="H180" s="176">
        <v>9014.17</v>
      </c>
      <c r="I180" s="176">
        <f t="shared" si="6"/>
        <v>1802.8340000000001</v>
      </c>
      <c r="J180" s="176">
        <f t="shared" si="7"/>
        <v>901.41700000000003</v>
      </c>
      <c r="K180" s="177">
        <f t="shared" si="8"/>
        <v>145128.13699999999</v>
      </c>
    </row>
    <row r="181" spans="2:11" x14ac:dyDescent="0.25">
      <c r="B181" s="5" t="s">
        <v>587</v>
      </c>
      <c r="C181" s="81" t="s">
        <v>587</v>
      </c>
      <c r="D181" s="5" t="s">
        <v>588</v>
      </c>
      <c r="E181" s="209">
        <v>3858.62</v>
      </c>
      <c r="F181" s="175">
        <v>7</v>
      </c>
      <c r="G181" s="175">
        <v>3</v>
      </c>
      <c r="H181" s="176">
        <v>9014.17</v>
      </c>
      <c r="I181" s="176">
        <f t="shared" si="6"/>
        <v>1802.8340000000001</v>
      </c>
      <c r="J181" s="176">
        <f t="shared" si="7"/>
        <v>901.41700000000003</v>
      </c>
      <c r="K181" s="177">
        <f t="shared" si="8"/>
        <v>15324.089</v>
      </c>
    </row>
    <row r="182" spans="2:11" x14ac:dyDescent="0.25">
      <c r="B182" s="5" t="s">
        <v>589</v>
      </c>
      <c r="C182" s="81" t="s">
        <v>589</v>
      </c>
      <c r="D182" s="5" t="s">
        <v>590</v>
      </c>
      <c r="E182" s="209">
        <v>385.96</v>
      </c>
      <c r="F182" s="175">
        <v>0</v>
      </c>
      <c r="G182" s="175">
        <v>1</v>
      </c>
      <c r="H182" s="176">
        <v>9014.17</v>
      </c>
      <c r="I182" s="176">
        <f t="shared" si="6"/>
        <v>1802.8340000000001</v>
      </c>
      <c r="J182" s="176">
        <f t="shared" si="7"/>
        <v>901.41700000000003</v>
      </c>
      <c r="K182" s="177">
        <f t="shared" si="8"/>
        <v>901.41700000000003</v>
      </c>
    </row>
    <row r="183" spans="2:11" x14ac:dyDescent="0.25">
      <c r="B183" s="5" t="s">
        <v>591</v>
      </c>
      <c r="C183" s="81" t="s">
        <v>591</v>
      </c>
      <c r="D183" s="5" t="s">
        <v>702</v>
      </c>
      <c r="E183" s="209">
        <v>702987.98</v>
      </c>
      <c r="F183" s="175">
        <v>1651</v>
      </c>
      <c r="G183" s="175">
        <v>171</v>
      </c>
      <c r="H183" s="176">
        <v>9014.17</v>
      </c>
      <c r="I183" s="176">
        <f t="shared" si="6"/>
        <v>1802.8340000000001</v>
      </c>
      <c r="J183" s="176">
        <f t="shared" si="7"/>
        <v>901.41700000000003</v>
      </c>
      <c r="K183" s="177">
        <f t="shared" si="8"/>
        <v>3130621.2409999999</v>
      </c>
    </row>
    <row r="184" spans="2:11" x14ac:dyDescent="0.25">
      <c r="B184" s="220" t="s">
        <v>812</v>
      </c>
      <c r="C184" s="82"/>
      <c r="D184" s="83" t="s">
        <v>805</v>
      </c>
      <c r="E184" s="210">
        <v>0</v>
      </c>
      <c r="F184" s="221">
        <v>0</v>
      </c>
      <c r="G184" s="85">
        <v>0</v>
      </c>
      <c r="H184" s="85"/>
      <c r="I184" s="84"/>
      <c r="J184" s="84"/>
      <c r="K184" s="86"/>
    </row>
    <row r="185" spans="2:11" x14ac:dyDescent="0.25">
      <c r="C185" s="82"/>
      <c r="D185" s="83" t="s">
        <v>56</v>
      </c>
      <c r="E185" s="84">
        <f>SUM(E5:E184)</f>
        <v>25257334.940000039</v>
      </c>
      <c r="F185" s="84">
        <f>SUM(F5:F184)</f>
        <v>59847</v>
      </c>
      <c r="G185" s="84">
        <f>SUM(G5:G184)</f>
        <v>5615</v>
      </c>
      <c r="H185" s="85"/>
      <c r="I185" s="84"/>
      <c r="J185" s="84"/>
      <c r="K185" s="86">
        <f>SUM(K5:K184)</f>
        <v>112955662.85300003</v>
      </c>
    </row>
    <row r="186" spans="2:11" x14ac:dyDescent="0.25">
      <c r="D186" s="87" t="s">
        <v>640</v>
      </c>
      <c r="E186" s="88">
        <f>E185/K185</f>
        <v>0.22360397258586154</v>
      </c>
      <c r="F186" s="11" t="s">
        <v>641</v>
      </c>
      <c r="G186" s="6">
        <f>G185+F185</f>
        <v>65462</v>
      </c>
      <c r="J186" s="11" t="s">
        <v>642</v>
      </c>
      <c r="K186" s="6">
        <f>K185-E185</f>
        <v>87698327.912999988</v>
      </c>
    </row>
  </sheetData>
  <hyperlinks>
    <hyperlink ref="M1" r:id="rId1" display="https://advance.lexis.com/api/document/collection/statutes-legislation/id/61P5-WTJ1-DYDC-J2T0-00008-00?cite=C.R.S.%2022-24-104&amp;context=1000516" xr:uid="{3717008B-ED68-47C4-BB40-A9174E49BB8B}"/>
  </hyperlinks>
  <printOptions horizontalCentered="1"/>
  <pageMargins left="0.5" right="0.5" top="0.5" bottom="1" header="0.5" footer="0.5"/>
  <pageSetup scale="71" fitToHeight="0" orientation="landscape" r:id="rId2"/>
  <headerFooter scaleWithDoc="0" alignWithMargins="0">
    <oddFooter>&amp;C&amp;P&amp;RCDE, CDE, School Finance and Operations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I69"/>
  <sheetViews>
    <sheetView tabSelected="1" topLeftCell="A37" workbookViewId="0">
      <selection activeCell="D40" sqref="D40"/>
    </sheetView>
  </sheetViews>
  <sheetFormatPr defaultRowHeight="15" x14ac:dyDescent="0.25"/>
  <cols>
    <col min="1" max="1" width="7.7109375" style="50" customWidth="1"/>
    <col min="2" max="2" width="57.28515625" customWidth="1"/>
    <col min="3" max="3" width="10" style="50" bestFit="1" customWidth="1"/>
    <col min="4" max="4" width="15.42578125" style="50" bestFit="1" customWidth="1"/>
    <col min="5" max="9" width="15.140625" style="1" customWidth="1"/>
    <col min="10" max="255" width="9.140625" style="1"/>
    <col min="256" max="256" width="7.7109375" style="1" customWidth="1"/>
    <col min="257" max="257" width="57.28515625" style="1" customWidth="1"/>
    <col min="258" max="258" width="10" style="1" bestFit="1" customWidth="1"/>
    <col min="259" max="259" width="9.140625" style="1"/>
    <col min="260" max="265" width="15.140625" style="1" customWidth="1"/>
    <col min="266" max="511" width="9.140625" style="1"/>
    <col min="512" max="512" width="7.7109375" style="1" customWidth="1"/>
    <col min="513" max="513" width="57.28515625" style="1" customWidth="1"/>
    <col min="514" max="514" width="10" style="1" bestFit="1" customWidth="1"/>
    <col min="515" max="515" width="9.140625" style="1"/>
    <col min="516" max="521" width="15.140625" style="1" customWidth="1"/>
    <col min="522" max="767" width="9.140625" style="1"/>
    <col min="768" max="768" width="7.7109375" style="1" customWidth="1"/>
    <col min="769" max="769" width="57.28515625" style="1" customWidth="1"/>
    <col min="770" max="770" width="10" style="1" bestFit="1" customWidth="1"/>
    <col min="771" max="771" width="9.140625" style="1"/>
    <col min="772" max="777" width="15.140625" style="1" customWidth="1"/>
    <col min="778" max="1023" width="9.140625" style="1"/>
    <col min="1024" max="1024" width="7.7109375" style="1" customWidth="1"/>
    <col min="1025" max="1025" width="57.28515625" style="1" customWidth="1"/>
    <col min="1026" max="1026" width="10" style="1" bestFit="1" customWidth="1"/>
    <col min="1027" max="1027" width="9.140625" style="1"/>
    <col min="1028" max="1033" width="15.140625" style="1" customWidth="1"/>
    <col min="1034" max="1279" width="9.140625" style="1"/>
    <col min="1280" max="1280" width="7.7109375" style="1" customWidth="1"/>
    <col min="1281" max="1281" width="57.28515625" style="1" customWidth="1"/>
    <col min="1282" max="1282" width="10" style="1" bestFit="1" customWidth="1"/>
    <col min="1283" max="1283" width="9.140625" style="1"/>
    <col min="1284" max="1289" width="15.140625" style="1" customWidth="1"/>
    <col min="1290" max="1535" width="9.140625" style="1"/>
    <col min="1536" max="1536" width="7.7109375" style="1" customWidth="1"/>
    <col min="1537" max="1537" width="57.28515625" style="1" customWidth="1"/>
    <col min="1538" max="1538" width="10" style="1" bestFit="1" customWidth="1"/>
    <col min="1539" max="1539" width="9.140625" style="1"/>
    <col min="1540" max="1545" width="15.140625" style="1" customWidth="1"/>
    <col min="1546" max="1791" width="9.140625" style="1"/>
    <col min="1792" max="1792" width="7.7109375" style="1" customWidth="1"/>
    <col min="1793" max="1793" width="57.28515625" style="1" customWidth="1"/>
    <col min="1794" max="1794" width="10" style="1" bestFit="1" customWidth="1"/>
    <col min="1795" max="1795" width="9.140625" style="1"/>
    <col min="1796" max="1801" width="15.140625" style="1" customWidth="1"/>
    <col min="1802" max="2047" width="9.140625" style="1"/>
    <col min="2048" max="2048" width="7.7109375" style="1" customWidth="1"/>
    <col min="2049" max="2049" width="57.28515625" style="1" customWidth="1"/>
    <col min="2050" max="2050" width="10" style="1" bestFit="1" customWidth="1"/>
    <col min="2051" max="2051" width="9.140625" style="1"/>
    <col min="2052" max="2057" width="15.140625" style="1" customWidth="1"/>
    <col min="2058" max="2303" width="9.140625" style="1"/>
    <col min="2304" max="2304" width="7.7109375" style="1" customWidth="1"/>
    <col min="2305" max="2305" width="57.28515625" style="1" customWidth="1"/>
    <col min="2306" max="2306" width="10" style="1" bestFit="1" customWidth="1"/>
    <col min="2307" max="2307" width="9.140625" style="1"/>
    <col min="2308" max="2313" width="15.140625" style="1" customWidth="1"/>
    <col min="2314" max="2559" width="9.140625" style="1"/>
    <col min="2560" max="2560" width="7.7109375" style="1" customWidth="1"/>
    <col min="2561" max="2561" width="57.28515625" style="1" customWidth="1"/>
    <col min="2562" max="2562" width="10" style="1" bestFit="1" customWidth="1"/>
    <col min="2563" max="2563" width="9.140625" style="1"/>
    <col min="2564" max="2569" width="15.140625" style="1" customWidth="1"/>
    <col min="2570" max="2815" width="9.140625" style="1"/>
    <col min="2816" max="2816" width="7.7109375" style="1" customWidth="1"/>
    <col min="2817" max="2817" width="57.28515625" style="1" customWidth="1"/>
    <col min="2818" max="2818" width="10" style="1" bestFit="1" customWidth="1"/>
    <col min="2819" max="2819" width="9.140625" style="1"/>
    <col min="2820" max="2825" width="15.140625" style="1" customWidth="1"/>
    <col min="2826" max="3071" width="9.140625" style="1"/>
    <col min="3072" max="3072" width="7.7109375" style="1" customWidth="1"/>
    <col min="3073" max="3073" width="57.28515625" style="1" customWidth="1"/>
    <col min="3074" max="3074" width="10" style="1" bestFit="1" customWidth="1"/>
    <col min="3075" max="3075" width="9.140625" style="1"/>
    <col min="3076" max="3081" width="15.140625" style="1" customWidth="1"/>
    <col min="3082" max="3327" width="9.140625" style="1"/>
    <col min="3328" max="3328" width="7.7109375" style="1" customWidth="1"/>
    <col min="3329" max="3329" width="57.28515625" style="1" customWidth="1"/>
    <col min="3330" max="3330" width="10" style="1" bestFit="1" customWidth="1"/>
    <col min="3331" max="3331" width="9.140625" style="1"/>
    <col min="3332" max="3337" width="15.140625" style="1" customWidth="1"/>
    <col min="3338" max="3583" width="9.140625" style="1"/>
    <col min="3584" max="3584" width="7.7109375" style="1" customWidth="1"/>
    <col min="3585" max="3585" width="57.28515625" style="1" customWidth="1"/>
    <col min="3586" max="3586" width="10" style="1" bestFit="1" customWidth="1"/>
    <col min="3587" max="3587" width="9.140625" style="1"/>
    <col min="3588" max="3593" width="15.140625" style="1" customWidth="1"/>
    <col min="3594" max="3839" width="9.140625" style="1"/>
    <col min="3840" max="3840" width="7.7109375" style="1" customWidth="1"/>
    <col min="3841" max="3841" width="57.28515625" style="1" customWidth="1"/>
    <col min="3842" max="3842" width="10" style="1" bestFit="1" customWidth="1"/>
    <col min="3843" max="3843" width="9.140625" style="1"/>
    <col min="3844" max="3849" width="15.140625" style="1" customWidth="1"/>
    <col min="3850" max="4095" width="9.140625" style="1"/>
    <col min="4096" max="4096" width="7.7109375" style="1" customWidth="1"/>
    <col min="4097" max="4097" width="57.28515625" style="1" customWidth="1"/>
    <col min="4098" max="4098" width="10" style="1" bestFit="1" customWidth="1"/>
    <col min="4099" max="4099" width="9.140625" style="1"/>
    <col min="4100" max="4105" width="15.140625" style="1" customWidth="1"/>
    <col min="4106" max="4351" width="9.140625" style="1"/>
    <col min="4352" max="4352" width="7.7109375" style="1" customWidth="1"/>
    <col min="4353" max="4353" width="57.28515625" style="1" customWidth="1"/>
    <col min="4354" max="4354" width="10" style="1" bestFit="1" customWidth="1"/>
    <col min="4355" max="4355" width="9.140625" style="1"/>
    <col min="4356" max="4361" width="15.140625" style="1" customWidth="1"/>
    <col min="4362" max="4607" width="9.140625" style="1"/>
    <col min="4608" max="4608" width="7.7109375" style="1" customWidth="1"/>
    <col min="4609" max="4609" width="57.28515625" style="1" customWidth="1"/>
    <col min="4610" max="4610" width="10" style="1" bestFit="1" customWidth="1"/>
    <col min="4611" max="4611" width="9.140625" style="1"/>
    <col min="4612" max="4617" width="15.140625" style="1" customWidth="1"/>
    <col min="4618" max="4863" width="9.140625" style="1"/>
    <col min="4864" max="4864" width="7.7109375" style="1" customWidth="1"/>
    <col min="4865" max="4865" width="57.28515625" style="1" customWidth="1"/>
    <col min="4866" max="4866" width="10" style="1" bestFit="1" customWidth="1"/>
    <col min="4867" max="4867" width="9.140625" style="1"/>
    <col min="4868" max="4873" width="15.140625" style="1" customWidth="1"/>
    <col min="4874" max="5119" width="9.140625" style="1"/>
    <col min="5120" max="5120" width="7.7109375" style="1" customWidth="1"/>
    <col min="5121" max="5121" width="57.28515625" style="1" customWidth="1"/>
    <col min="5122" max="5122" width="10" style="1" bestFit="1" customWidth="1"/>
    <col min="5123" max="5123" width="9.140625" style="1"/>
    <col min="5124" max="5129" width="15.140625" style="1" customWidth="1"/>
    <col min="5130" max="5375" width="9.140625" style="1"/>
    <col min="5376" max="5376" width="7.7109375" style="1" customWidth="1"/>
    <col min="5377" max="5377" width="57.28515625" style="1" customWidth="1"/>
    <col min="5378" max="5378" width="10" style="1" bestFit="1" customWidth="1"/>
    <col min="5379" max="5379" width="9.140625" style="1"/>
    <col min="5380" max="5385" width="15.140625" style="1" customWidth="1"/>
    <col min="5386" max="5631" width="9.140625" style="1"/>
    <col min="5632" max="5632" width="7.7109375" style="1" customWidth="1"/>
    <col min="5633" max="5633" width="57.28515625" style="1" customWidth="1"/>
    <col min="5634" max="5634" width="10" style="1" bestFit="1" customWidth="1"/>
    <col min="5635" max="5635" width="9.140625" style="1"/>
    <col min="5636" max="5641" width="15.140625" style="1" customWidth="1"/>
    <col min="5642" max="5887" width="9.140625" style="1"/>
    <col min="5888" max="5888" width="7.7109375" style="1" customWidth="1"/>
    <col min="5889" max="5889" width="57.28515625" style="1" customWidth="1"/>
    <col min="5890" max="5890" width="10" style="1" bestFit="1" customWidth="1"/>
    <col min="5891" max="5891" width="9.140625" style="1"/>
    <col min="5892" max="5897" width="15.140625" style="1" customWidth="1"/>
    <col min="5898" max="6143" width="9.140625" style="1"/>
    <col min="6144" max="6144" width="7.7109375" style="1" customWidth="1"/>
    <col min="6145" max="6145" width="57.28515625" style="1" customWidth="1"/>
    <col min="6146" max="6146" width="10" style="1" bestFit="1" customWidth="1"/>
    <col min="6147" max="6147" width="9.140625" style="1"/>
    <col min="6148" max="6153" width="15.140625" style="1" customWidth="1"/>
    <col min="6154" max="6399" width="9.140625" style="1"/>
    <col min="6400" max="6400" width="7.7109375" style="1" customWidth="1"/>
    <col min="6401" max="6401" width="57.28515625" style="1" customWidth="1"/>
    <col min="6402" max="6402" width="10" style="1" bestFit="1" customWidth="1"/>
    <col min="6403" max="6403" width="9.140625" style="1"/>
    <col min="6404" max="6409" width="15.140625" style="1" customWidth="1"/>
    <col min="6410" max="6655" width="9.140625" style="1"/>
    <col min="6656" max="6656" width="7.7109375" style="1" customWidth="1"/>
    <col min="6657" max="6657" width="57.28515625" style="1" customWidth="1"/>
    <col min="6658" max="6658" width="10" style="1" bestFit="1" customWidth="1"/>
    <col min="6659" max="6659" width="9.140625" style="1"/>
    <col min="6660" max="6665" width="15.140625" style="1" customWidth="1"/>
    <col min="6666" max="6911" width="9.140625" style="1"/>
    <col min="6912" max="6912" width="7.7109375" style="1" customWidth="1"/>
    <col min="6913" max="6913" width="57.28515625" style="1" customWidth="1"/>
    <col min="6914" max="6914" width="10" style="1" bestFit="1" customWidth="1"/>
    <col min="6915" max="6915" width="9.140625" style="1"/>
    <col min="6916" max="6921" width="15.140625" style="1" customWidth="1"/>
    <col min="6922" max="7167" width="9.140625" style="1"/>
    <col min="7168" max="7168" width="7.7109375" style="1" customWidth="1"/>
    <col min="7169" max="7169" width="57.28515625" style="1" customWidth="1"/>
    <col min="7170" max="7170" width="10" style="1" bestFit="1" customWidth="1"/>
    <col min="7171" max="7171" width="9.140625" style="1"/>
    <col min="7172" max="7177" width="15.140625" style="1" customWidth="1"/>
    <col min="7178" max="7423" width="9.140625" style="1"/>
    <col min="7424" max="7424" width="7.7109375" style="1" customWidth="1"/>
    <col min="7425" max="7425" width="57.28515625" style="1" customWidth="1"/>
    <col min="7426" max="7426" width="10" style="1" bestFit="1" customWidth="1"/>
    <col min="7427" max="7427" width="9.140625" style="1"/>
    <col min="7428" max="7433" width="15.140625" style="1" customWidth="1"/>
    <col min="7434" max="7679" width="9.140625" style="1"/>
    <col min="7680" max="7680" width="7.7109375" style="1" customWidth="1"/>
    <col min="7681" max="7681" width="57.28515625" style="1" customWidth="1"/>
    <col min="7682" max="7682" width="10" style="1" bestFit="1" customWidth="1"/>
    <col min="7683" max="7683" width="9.140625" style="1"/>
    <col min="7684" max="7689" width="15.140625" style="1" customWidth="1"/>
    <col min="7690" max="7935" width="9.140625" style="1"/>
    <col min="7936" max="7936" width="7.7109375" style="1" customWidth="1"/>
    <col min="7937" max="7937" width="57.28515625" style="1" customWidth="1"/>
    <col min="7938" max="7938" width="10" style="1" bestFit="1" customWidth="1"/>
    <col min="7939" max="7939" width="9.140625" style="1"/>
    <col min="7940" max="7945" width="15.140625" style="1" customWidth="1"/>
    <col min="7946" max="8191" width="9.140625" style="1"/>
    <col min="8192" max="8192" width="7.7109375" style="1" customWidth="1"/>
    <col min="8193" max="8193" width="57.28515625" style="1" customWidth="1"/>
    <col min="8194" max="8194" width="10" style="1" bestFit="1" customWidth="1"/>
    <col min="8195" max="8195" width="9.140625" style="1"/>
    <col min="8196" max="8201" width="15.140625" style="1" customWidth="1"/>
    <col min="8202" max="8447" width="9.140625" style="1"/>
    <col min="8448" max="8448" width="7.7109375" style="1" customWidth="1"/>
    <col min="8449" max="8449" width="57.28515625" style="1" customWidth="1"/>
    <col min="8450" max="8450" width="10" style="1" bestFit="1" customWidth="1"/>
    <col min="8451" max="8451" width="9.140625" style="1"/>
    <col min="8452" max="8457" width="15.140625" style="1" customWidth="1"/>
    <col min="8458" max="8703" width="9.140625" style="1"/>
    <col min="8704" max="8704" width="7.7109375" style="1" customWidth="1"/>
    <col min="8705" max="8705" width="57.28515625" style="1" customWidth="1"/>
    <col min="8706" max="8706" width="10" style="1" bestFit="1" customWidth="1"/>
    <col min="8707" max="8707" width="9.140625" style="1"/>
    <col min="8708" max="8713" width="15.140625" style="1" customWidth="1"/>
    <col min="8714" max="8959" width="9.140625" style="1"/>
    <col min="8960" max="8960" width="7.7109375" style="1" customWidth="1"/>
    <col min="8961" max="8961" width="57.28515625" style="1" customWidth="1"/>
    <col min="8962" max="8962" width="10" style="1" bestFit="1" customWidth="1"/>
    <col min="8963" max="8963" width="9.140625" style="1"/>
    <col min="8964" max="8969" width="15.140625" style="1" customWidth="1"/>
    <col min="8970" max="9215" width="9.140625" style="1"/>
    <col min="9216" max="9216" width="7.7109375" style="1" customWidth="1"/>
    <col min="9217" max="9217" width="57.28515625" style="1" customWidth="1"/>
    <col min="9218" max="9218" width="10" style="1" bestFit="1" customWidth="1"/>
    <col min="9219" max="9219" width="9.140625" style="1"/>
    <col min="9220" max="9225" width="15.140625" style="1" customWidth="1"/>
    <col min="9226" max="9471" width="9.140625" style="1"/>
    <col min="9472" max="9472" width="7.7109375" style="1" customWidth="1"/>
    <col min="9473" max="9473" width="57.28515625" style="1" customWidth="1"/>
    <col min="9474" max="9474" width="10" style="1" bestFit="1" customWidth="1"/>
    <col min="9475" max="9475" width="9.140625" style="1"/>
    <col min="9476" max="9481" width="15.140625" style="1" customWidth="1"/>
    <col min="9482" max="9727" width="9.140625" style="1"/>
    <col min="9728" max="9728" width="7.7109375" style="1" customWidth="1"/>
    <col min="9729" max="9729" width="57.28515625" style="1" customWidth="1"/>
    <col min="9730" max="9730" width="10" style="1" bestFit="1" customWidth="1"/>
    <col min="9731" max="9731" width="9.140625" style="1"/>
    <col min="9732" max="9737" width="15.140625" style="1" customWidth="1"/>
    <col min="9738" max="9983" width="9.140625" style="1"/>
    <col min="9984" max="9984" width="7.7109375" style="1" customWidth="1"/>
    <col min="9985" max="9985" width="57.28515625" style="1" customWidth="1"/>
    <col min="9986" max="9986" width="10" style="1" bestFit="1" customWidth="1"/>
    <col min="9987" max="9987" width="9.140625" style="1"/>
    <col min="9988" max="9993" width="15.140625" style="1" customWidth="1"/>
    <col min="9994" max="10239" width="9.140625" style="1"/>
    <col min="10240" max="10240" width="7.7109375" style="1" customWidth="1"/>
    <col min="10241" max="10241" width="57.28515625" style="1" customWidth="1"/>
    <col min="10242" max="10242" width="10" style="1" bestFit="1" customWidth="1"/>
    <col min="10243" max="10243" width="9.140625" style="1"/>
    <col min="10244" max="10249" width="15.140625" style="1" customWidth="1"/>
    <col min="10250" max="10495" width="9.140625" style="1"/>
    <col min="10496" max="10496" width="7.7109375" style="1" customWidth="1"/>
    <col min="10497" max="10497" width="57.28515625" style="1" customWidth="1"/>
    <col min="10498" max="10498" width="10" style="1" bestFit="1" customWidth="1"/>
    <col min="10499" max="10499" width="9.140625" style="1"/>
    <col min="10500" max="10505" width="15.140625" style="1" customWidth="1"/>
    <col min="10506" max="10751" width="9.140625" style="1"/>
    <col min="10752" max="10752" width="7.7109375" style="1" customWidth="1"/>
    <col min="10753" max="10753" width="57.28515625" style="1" customWidth="1"/>
    <col min="10754" max="10754" width="10" style="1" bestFit="1" customWidth="1"/>
    <col min="10755" max="10755" width="9.140625" style="1"/>
    <col min="10756" max="10761" width="15.140625" style="1" customWidth="1"/>
    <col min="10762" max="11007" width="9.140625" style="1"/>
    <col min="11008" max="11008" width="7.7109375" style="1" customWidth="1"/>
    <col min="11009" max="11009" width="57.28515625" style="1" customWidth="1"/>
    <col min="11010" max="11010" width="10" style="1" bestFit="1" customWidth="1"/>
    <col min="11011" max="11011" width="9.140625" style="1"/>
    <col min="11012" max="11017" width="15.140625" style="1" customWidth="1"/>
    <col min="11018" max="11263" width="9.140625" style="1"/>
    <col min="11264" max="11264" width="7.7109375" style="1" customWidth="1"/>
    <col min="11265" max="11265" width="57.28515625" style="1" customWidth="1"/>
    <col min="11266" max="11266" width="10" style="1" bestFit="1" customWidth="1"/>
    <col min="11267" max="11267" width="9.140625" style="1"/>
    <col min="11268" max="11273" width="15.140625" style="1" customWidth="1"/>
    <col min="11274" max="11519" width="9.140625" style="1"/>
    <col min="11520" max="11520" width="7.7109375" style="1" customWidth="1"/>
    <col min="11521" max="11521" width="57.28515625" style="1" customWidth="1"/>
    <col min="11522" max="11522" width="10" style="1" bestFit="1" customWidth="1"/>
    <col min="11523" max="11523" width="9.140625" style="1"/>
    <col min="11524" max="11529" width="15.140625" style="1" customWidth="1"/>
    <col min="11530" max="11775" width="9.140625" style="1"/>
    <col min="11776" max="11776" width="7.7109375" style="1" customWidth="1"/>
    <col min="11777" max="11777" width="57.28515625" style="1" customWidth="1"/>
    <col min="11778" max="11778" width="10" style="1" bestFit="1" customWidth="1"/>
    <col min="11779" max="11779" width="9.140625" style="1"/>
    <col min="11780" max="11785" width="15.140625" style="1" customWidth="1"/>
    <col min="11786" max="12031" width="9.140625" style="1"/>
    <col min="12032" max="12032" width="7.7109375" style="1" customWidth="1"/>
    <col min="12033" max="12033" width="57.28515625" style="1" customWidth="1"/>
    <col min="12034" max="12034" width="10" style="1" bestFit="1" customWidth="1"/>
    <col min="12035" max="12035" width="9.140625" style="1"/>
    <col min="12036" max="12041" width="15.140625" style="1" customWidth="1"/>
    <col min="12042" max="12287" width="9.140625" style="1"/>
    <col min="12288" max="12288" width="7.7109375" style="1" customWidth="1"/>
    <col min="12289" max="12289" width="57.28515625" style="1" customWidth="1"/>
    <col min="12290" max="12290" width="10" style="1" bestFit="1" customWidth="1"/>
    <col min="12291" max="12291" width="9.140625" style="1"/>
    <col min="12292" max="12297" width="15.140625" style="1" customWidth="1"/>
    <col min="12298" max="12543" width="9.140625" style="1"/>
    <col min="12544" max="12544" width="7.7109375" style="1" customWidth="1"/>
    <col min="12545" max="12545" width="57.28515625" style="1" customWidth="1"/>
    <col min="12546" max="12546" width="10" style="1" bestFit="1" customWidth="1"/>
    <col min="12547" max="12547" width="9.140625" style="1"/>
    <col min="12548" max="12553" width="15.140625" style="1" customWidth="1"/>
    <col min="12554" max="12799" width="9.140625" style="1"/>
    <col min="12800" max="12800" width="7.7109375" style="1" customWidth="1"/>
    <col min="12801" max="12801" width="57.28515625" style="1" customWidth="1"/>
    <col min="12802" max="12802" width="10" style="1" bestFit="1" customWidth="1"/>
    <col min="12803" max="12803" width="9.140625" style="1"/>
    <col min="12804" max="12809" width="15.140625" style="1" customWidth="1"/>
    <col min="12810" max="13055" width="9.140625" style="1"/>
    <col min="13056" max="13056" width="7.7109375" style="1" customWidth="1"/>
    <col min="13057" max="13057" width="57.28515625" style="1" customWidth="1"/>
    <col min="13058" max="13058" width="10" style="1" bestFit="1" customWidth="1"/>
    <col min="13059" max="13059" width="9.140625" style="1"/>
    <col min="13060" max="13065" width="15.140625" style="1" customWidth="1"/>
    <col min="13066" max="13311" width="9.140625" style="1"/>
    <col min="13312" max="13312" width="7.7109375" style="1" customWidth="1"/>
    <col min="13313" max="13313" width="57.28515625" style="1" customWidth="1"/>
    <col min="13314" max="13314" width="10" style="1" bestFit="1" customWidth="1"/>
    <col min="13315" max="13315" width="9.140625" style="1"/>
    <col min="13316" max="13321" width="15.140625" style="1" customWidth="1"/>
    <col min="13322" max="13567" width="9.140625" style="1"/>
    <col min="13568" max="13568" width="7.7109375" style="1" customWidth="1"/>
    <col min="13569" max="13569" width="57.28515625" style="1" customWidth="1"/>
    <col min="13570" max="13570" width="10" style="1" bestFit="1" customWidth="1"/>
    <col min="13571" max="13571" width="9.140625" style="1"/>
    <col min="13572" max="13577" width="15.140625" style="1" customWidth="1"/>
    <col min="13578" max="13823" width="9.140625" style="1"/>
    <col min="13824" max="13824" width="7.7109375" style="1" customWidth="1"/>
    <col min="13825" max="13825" width="57.28515625" style="1" customWidth="1"/>
    <col min="13826" max="13826" width="10" style="1" bestFit="1" customWidth="1"/>
    <col min="13827" max="13827" width="9.140625" style="1"/>
    <col min="13828" max="13833" width="15.140625" style="1" customWidth="1"/>
    <col min="13834" max="14079" width="9.140625" style="1"/>
    <col min="14080" max="14080" width="7.7109375" style="1" customWidth="1"/>
    <col min="14081" max="14081" width="57.28515625" style="1" customWidth="1"/>
    <col min="14082" max="14082" width="10" style="1" bestFit="1" customWidth="1"/>
    <col min="14083" max="14083" width="9.140625" style="1"/>
    <col min="14084" max="14089" width="15.140625" style="1" customWidth="1"/>
    <col min="14090" max="14335" width="9.140625" style="1"/>
    <col min="14336" max="14336" width="7.7109375" style="1" customWidth="1"/>
    <col min="14337" max="14337" width="57.28515625" style="1" customWidth="1"/>
    <col min="14338" max="14338" width="10" style="1" bestFit="1" customWidth="1"/>
    <col min="14339" max="14339" width="9.140625" style="1"/>
    <col min="14340" max="14345" width="15.140625" style="1" customWidth="1"/>
    <col min="14346" max="14591" width="9.140625" style="1"/>
    <col min="14592" max="14592" width="7.7109375" style="1" customWidth="1"/>
    <col min="14593" max="14593" width="57.28515625" style="1" customWidth="1"/>
    <col min="14594" max="14594" width="10" style="1" bestFit="1" customWidth="1"/>
    <col min="14595" max="14595" width="9.140625" style="1"/>
    <col min="14596" max="14601" width="15.140625" style="1" customWidth="1"/>
    <col min="14602" max="14847" width="9.140625" style="1"/>
    <col min="14848" max="14848" width="7.7109375" style="1" customWidth="1"/>
    <col min="14849" max="14849" width="57.28515625" style="1" customWidth="1"/>
    <col min="14850" max="14850" width="10" style="1" bestFit="1" customWidth="1"/>
    <col min="14851" max="14851" width="9.140625" style="1"/>
    <col min="14852" max="14857" width="15.140625" style="1" customWidth="1"/>
    <col min="14858" max="15103" width="9.140625" style="1"/>
    <col min="15104" max="15104" width="7.7109375" style="1" customWidth="1"/>
    <col min="15105" max="15105" width="57.28515625" style="1" customWidth="1"/>
    <col min="15106" max="15106" width="10" style="1" bestFit="1" customWidth="1"/>
    <col min="15107" max="15107" width="9.140625" style="1"/>
    <col min="15108" max="15113" width="15.140625" style="1" customWidth="1"/>
    <col min="15114" max="15359" width="9.140625" style="1"/>
    <col min="15360" max="15360" width="7.7109375" style="1" customWidth="1"/>
    <col min="15361" max="15361" width="57.28515625" style="1" customWidth="1"/>
    <col min="15362" max="15362" width="10" style="1" bestFit="1" customWidth="1"/>
    <col min="15363" max="15363" width="9.140625" style="1"/>
    <col min="15364" max="15369" width="15.140625" style="1" customWidth="1"/>
    <col min="15370" max="15615" width="9.140625" style="1"/>
    <col min="15616" max="15616" width="7.7109375" style="1" customWidth="1"/>
    <col min="15617" max="15617" width="57.28515625" style="1" customWidth="1"/>
    <col min="15618" max="15618" width="10" style="1" bestFit="1" customWidth="1"/>
    <col min="15619" max="15619" width="9.140625" style="1"/>
    <col min="15620" max="15625" width="15.140625" style="1" customWidth="1"/>
    <col min="15626" max="15871" width="9.140625" style="1"/>
    <col min="15872" max="15872" width="7.7109375" style="1" customWidth="1"/>
    <col min="15873" max="15873" width="57.28515625" style="1" customWidth="1"/>
    <col min="15874" max="15874" width="10" style="1" bestFit="1" customWidth="1"/>
    <col min="15875" max="15875" width="9.140625" style="1"/>
    <col min="15876" max="15881" width="15.140625" style="1" customWidth="1"/>
    <col min="15882" max="16127" width="9.140625" style="1"/>
    <col min="16128" max="16128" width="7.7109375" style="1" customWidth="1"/>
    <col min="16129" max="16129" width="57.28515625" style="1" customWidth="1"/>
    <col min="16130" max="16130" width="10" style="1" bestFit="1" customWidth="1"/>
    <col min="16131" max="16131" width="9.140625" style="1"/>
    <col min="16132" max="16137" width="15.140625" style="1" customWidth="1"/>
    <col min="16138" max="16384" width="9.140625" style="1"/>
  </cols>
  <sheetData>
    <row r="1" spans="1:6" ht="90.75" customHeight="1" x14ac:dyDescent="0.25">
      <c r="A1" s="187"/>
      <c r="B1" s="165"/>
    </row>
    <row r="2" spans="1:6" ht="15.75" x14ac:dyDescent="0.25">
      <c r="A2" s="51"/>
      <c r="B2" s="51"/>
    </row>
    <row r="3" spans="1:6" ht="15.75" x14ac:dyDescent="0.25">
      <c r="A3"/>
      <c r="B3" s="52"/>
      <c r="D3" s="233"/>
    </row>
    <row r="4" spans="1:6" x14ac:dyDescent="0.25">
      <c r="A4"/>
      <c r="D4" s="232" t="s">
        <v>184</v>
      </c>
      <c r="E4" s="222"/>
    </row>
    <row r="5" spans="1:6" x14ac:dyDescent="0.25">
      <c r="D5" s="233"/>
    </row>
    <row r="6" spans="1:6" ht="15.75" x14ac:dyDescent="0.25">
      <c r="A6" s="53" t="s">
        <v>829</v>
      </c>
      <c r="B6" s="54"/>
      <c r="C6" s="50" t="s">
        <v>643</v>
      </c>
      <c r="D6" s="233"/>
    </row>
    <row r="7" spans="1:6" x14ac:dyDescent="0.25">
      <c r="A7" s="55" t="s">
        <v>185</v>
      </c>
      <c r="D7" s="233"/>
    </row>
    <row r="8" spans="1:6" x14ac:dyDescent="0.25">
      <c r="B8" t="s">
        <v>186</v>
      </c>
      <c r="C8" s="50">
        <v>1</v>
      </c>
      <c r="D8" s="234">
        <v>290292950.44999993</v>
      </c>
      <c r="E8" s="223"/>
      <c r="F8" s="228"/>
    </row>
    <row r="9" spans="1:6" ht="26.25" x14ac:dyDescent="0.25">
      <c r="B9" s="59" t="s">
        <v>712</v>
      </c>
      <c r="C9" s="50">
        <v>2</v>
      </c>
      <c r="D9" s="234">
        <v>0</v>
      </c>
      <c r="E9" s="223"/>
    </row>
    <row r="10" spans="1:6" ht="26.25" x14ac:dyDescent="0.25">
      <c r="B10" s="57" t="s">
        <v>187</v>
      </c>
      <c r="C10" s="50">
        <v>3</v>
      </c>
      <c r="D10" s="234">
        <v>255484.10000000015</v>
      </c>
      <c r="E10" s="223"/>
    </row>
    <row r="11" spans="1:6" ht="26.25" x14ac:dyDescent="0.25">
      <c r="B11" s="56" t="s">
        <v>821</v>
      </c>
      <c r="C11" s="50">
        <v>4</v>
      </c>
      <c r="D11" s="234">
        <v>27090</v>
      </c>
      <c r="E11" s="223"/>
    </row>
    <row r="12" spans="1:6" ht="26.25" x14ac:dyDescent="0.25">
      <c r="B12" s="57" t="s">
        <v>188</v>
      </c>
      <c r="C12" s="50">
        <v>5</v>
      </c>
      <c r="D12" s="234">
        <v>0</v>
      </c>
      <c r="E12" s="223"/>
    </row>
    <row r="13" spans="1:6" x14ac:dyDescent="0.25">
      <c r="D13" s="233"/>
      <c r="E13" s="224"/>
    </row>
    <row r="14" spans="1:6" x14ac:dyDescent="0.25">
      <c r="A14" s="55" t="s">
        <v>189</v>
      </c>
      <c r="D14" s="233"/>
      <c r="E14" s="224"/>
    </row>
    <row r="15" spans="1:6" x14ac:dyDescent="0.25">
      <c r="D15" s="233"/>
      <c r="E15" s="224"/>
    </row>
    <row r="16" spans="1:6" ht="26.25" x14ac:dyDescent="0.25">
      <c r="B16" s="57" t="s">
        <v>190</v>
      </c>
      <c r="C16" s="50">
        <v>6</v>
      </c>
      <c r="D16" s="235">
        <v>316766</v>
      </c>
      <c r="E16" s="225"/>
      <c r="F16" s="229"/>
    </row>
    <row r="17" spans="1:7" ht="26.25" x14ac:dyDescent="0.25">
      <c r="B17" s="56" t="s">
        <v>822</v>
      </c>
      <c r="C17" s="50">
        <v>7</v>
      </c>
      <c r="D17" s="235">
        <v>8525017.5999999978</v>
      </c>
      <c r="E17" s="225"/>
    </row>
    <row r="18" spans="1:7" ht="39" x14ac:dyDescent="0.25">
      <c r="B18" s="56" t="s">
        <v>823</v>
      </c>
      <c r="C18" s="50">
        <v>8</v>
      </c>
      <c r="D18" s="235">
        <v>46133247.299999997</v>
      </c>
      <c r="E18" s="225"/>
    </row>
    <row r="19" spans="1:7" x14ac:dyDescent="0.25">
      <c r="D19" s="233"/>
      <c r="E19" s="224"/>
    </row>
    <row r="20" spans="1:7" ht="15.75" x14ac:dyDescent="0.25">
      <c r="A20" s="51" t="s">
        <v>191</v>
      </c>
      <c r="B20" s="53"/>
      <c r="D20" s="233"/>
      <c r="E20" s="224"/>
    </row>
    <row r="21" spans="1:7" x14ac:dyDescent="0.25">
      <c r="A21" s="53" t="s">
        <v>192</v>
      </c>
      <c r="B21" s="53"/>
      <c r="D21" s="233"/>
      <c r="E21" s="224"/>
    </row>
    <row r="22" spans="1:7" x14ac:dyDescent="0.25">
      <c r="A22" s="53" t="s">
        <v>830</v>
      </c>
      <c r="B22" s="53"/>
      <c r="D22" s="236">
        <v>1</v>
      </c>
      <c r="E22" s="227"/>
    </row>
    <row r="23" spans="1:7" x14ac:dyDescent="0.25">
      <c r="D23" s="233"/>
      <c r="E23" s="224"/>
    </row>
    <row r="24" spans="1:7" x14ac:dyDescent="0.25">
      <c r="D24" s="233"/>
      <c r="E24" s="224"/>
    </row>
    <row r="25" spans="1:7" ht="26.25" x14ac:dyDescent="0.25">
      <c r="A25" s="50">
        <v>1</v>
      </c>
      <c r="B25" s="57" t="s">
        <v>193</v>
      </c>
      <c r="C25" s="50">
        <v>1</v>
      </c>
      <c r="D25" s="233">
        <v>290292950.44999993</v>
      </c>
      <c r="E25" s="224"/>
      <c r="F25" s="2"/>
    </row>
    <row r="26" spans="1:7" ht="26.25" x14ac:dyDescent="0.25">
      <c r="A26" s="50">
        <v>2</v>
      </c>
      <c r="B26" s="57" t="s">
        <v>194</v>
      </c>
      <c r="C26" s="50">
        <v>2</v>
      </c>
      <c r="D26" s="234">
        <v>1965883.57</v>
      </c>
      <c r="E26" s="223"/>
    </row>
    <row r="27" spans="1:7" x14ac:dyDescent="0.25">
      <c r="A27" s="50">
        <v>3</v>
      </c>
      <c r="B27" s="57" t="s">
        <v>195</v>
      </c>
      <c r="C27" s="50">
        <v>3</v>
      </c>
      <c r="D27" s="233">
        <v>288327066.88</v>
      </c>
      <c r="E27" s="224"/>
      <c r="F27" s="2"/>
    </row>
    <row r="28" spans="1:7" ht="26.25" x14ac:dyDescent="0.25">
      <c r="A28" s="58">
        <v>4</v>
      </c>
      <c r="B28" s="59" t="s">
        <v>635</v>
      </c>
      <c r="C28" s="58">
        <v>4</v>
      </c>
      <c r="D28" s="233">
        <v>0</v>
      </c>
      <c r="E28" s="224"/>
    </row>
    <row r="29" spans="1:7" ht="26.25" x14ac:dyDescent="0.25">
      <c r="A29" s="60">
        <v>5</v>
      </c>
      <c r="B29" s="61" t="s">
        <v>633</v>
      </c>
      <c r="C29" s="50">
        <v>5</v>
      </c>
      <c r="D29" s="233">
        <v>255484.10000000015</v>
      </c>
      <c r="E29" s="224"/>
    </row>
    <row r="30" spans="1:7" ht="26.25" x14ac:dyDescent="0.25">
      <c r="A30" s="60">
        <v>6</v>
      </c>
      <c r="B30" s="62" t="s">
        <v>824</v>
      </c>
      <c r="C30" s="50">
        <v>6</v>
      </c>
      <c r="D30" s="233">
        <v>27090</v>
      </c>
      <c r="E30" s="224"/>
      <c r="G30" s="3"/>
    </row>
    <row r="31" spans="1:7" x14ac:dyDescent="0.25">
      <c r="A31" s="60">
        <v>7</v>
      </c>
      <c r="B31" s="61" t="s">
        <v>196</v>
      </c>
      <c r="C31" s="50">
        <v>7</v>
      </c>
      <c r="D31" s="233">
        <v>42105951.600000001</v>
      </c>
      <c r="E31" s="224"/>
      <c r="F31" s="2"/>
    </row>
    <row r="32" spans="1:7" x14ac:dyDescent="0.25">
      <c r="A32" s="60">
        <v>8</v>
      </c>
      <c r="B32" s="61" t="s">
        <v>197</v>
      </c>
      <c r="C32" s="50">
        <v>8</v>
      </c>
      <c r="D32" s="233">
        <v>42105951.600000001</v>
      </c>
      <c r="E32" s="224"/>
      <c r="F32" s="2"/>
    </row>
    <row r="33" spans="1:9" x14ac:dyDescent="0.25">
      <c r="A33" s="60">
        <v>9</v>
      </c>
      <c r="B33" s="61" t="s">
        <v>198</v>
      </c>
      <c r="C33" s="50">
        <v>9</v>
      </c>
      <c r="D33" s="233">
        <v>15945523.860000007</v>
      </c>
      <c r="E33" s="224"/>
      <c r="F33" s="2"/>
      <c r="G33" s="2"/>
      <c r="H33" s="2"/>
      <c r="I33" s="2"/>
    </row>
    <row r="34" spans="1:9" x14ac:dyDescent="0.25">
      <c r="A34" s="60">
        <v>10</v>
      </c>
      <c r="B34" s="61" t="s">
        <v>199</v>
      </c>
      <c r="C34" s="50">
        <v>10</v>
      </c>
      <c r="D34" s="233">
        <v>272381543.0200001</v>
      </c>
      <c r="E34" s="224"/>
    </row>
    <row r="35" spans="1:9" x14ac:dyDescent="0.25">
      <c r="A35" s="60">
        <v>11</v>
      </c>
      <c r="B35" s="61" t="s">
        <v>200</v>
      </c>
      <c r="C35" s="50">
        <v>11</v>
      </c>
      <c r="D35" s="233">
        <v>92255628.659999907</v>
      </c>
      <c r="E35" s="224"/>
      <c r="F35" s="2"/>
    </row>
    <row r="36" spans="1:9" ht="26.25" x14ac:dyDescent="0.25">
      <c r="A36" s="60">
        <v>12</v>
      </c>
      <c r="B36" s="61" t="s">
        <v>201</v>
      </c>
      <c r="C36" s="50">
        <v>12</v>
      </c>
      <c r="D36" s="233">
        <v>108201152.51999986</v>
      </c>
      <c r="E36" s="224"/>
    </row>
    <row r="37" spans="1:9" x14ac:dyDescent="0.25">
      <c r="A37" s="60">
        <v>13</v>
      </c>
      <c r="B37" s="61" t="s">
        <v>202</v>
      </c>
      <c r="C37" s="50">
        <v>13</v>
      </c>
      <c r="D37" s="233">
        <v>259494360.26000008</v>
      </c>
      <c r="E37" s="224"/>
    </row>
    <row r="38" spans="1:9" ht="26.25" x14ac:dyDescent="0.25">
      <c r="A38" s="60">
        <v>14</v>
      </c>
      <c r="B38" s="62" t="s">
        <v>825</v>
      </c>
      <c r="C38" s="50">
        <v>14</v>
      </c>
      <c r="D38" s="233">
        <v>108195711.13999987</v>
      </c>
      <c r="E38" s="224"/>
      <c r="F38" s="2"/>
    </row>
    <row r="39" spans="1:9" ht="26.25" x14ac:dyDescent="0.25">
      <c r="A39" s="63">
        <v>15</v>
      </c>
      <c r="B39" s="64" t="s">
        <v>831</v>
      </c>
      <c r="C39" s="63">
        <v>15</v>
      </c>
      <c r="D39" s="237">
        <v>101316610.71999995</v>
      </c>
      <c r="E39" s="230"/>
      <c r="F39" s="2"/>
    </row>
    <row r="40" spans="1:9" ht="39" x14ac:dyDescent="0.25">
      <c r="A40" s="50">
        <v>16</v>
      </c>
      <c r="B40" s="56" t="s">
        <v>832</v>
      </c>
      <c r="C40" s="50">
        <v>16</v>
      </c>
      <c r="D40" s="282">
        <v>109279152.71999988</v>
      </c>
      <c r="E40" s="224"/>
      <c r="F40" s="2"/>
    </row>
    <row r="41" spans="1:9" ht="26.25" x14ac:dyDescent="0.25">
      <c r="A41" s="50">
        <v>17</v>
      </c>
      <c r="B41" s="57" t="s">
        <v>203</v>
      </c>
      <c r="C41" s="50">
        <v>17</v>
      </c>
      <c r="D41" s="233">
        <v>0</v>
      </c>
      <c r="E41" s="224"/>
    </row>
    <row r="42" spans="1:9" x14ac:dyDescent="0.25">
      <c r="A42" s="238">
        <v>18</v>
      </c>
      <c r="B42" s="163" t="s">
        <v>833</v>
      </c>
      <c r="C42" s="238">
        <v>18</v>
      </c>
      <c r="D42" s="239">
        <v>109279152.71999988</v>
      </c>
      <c r="E42" s="224"/>
      <c r="F42" s="2"/>
      <c r="G42" s="2"/>
      <c r="H42" s="2"/>
      <c r="I42" s="2"/>
    </row>
    <row r="43" spans="1:9" ht="26.25" x14ac:dyDescent="0.25">
      <c r="A43" s="65">
        <v>19</v>
      </c>
      <c r="B43" s="66" t="s">
        <v>826</v>
      </c>
      <c r="C43" s="67">
        <v>19</v>
      </c>
      <c r="D43" s="240">
        <v>21273546.470000003</v>
      </c>
      <c r="E43" s="230"/>
      <c r="F43" s="2"/>
    </row>
    <row r="44" spans="1:9" ht="26.25" x14ac:dyDescent="0.25">
      <c r="A44" s="50">
        <v>20</v>
      </c>
      <c r="B44" s="56" t="s">
        <v>834</v>
      </c>
      <c r="C44" s="50">
        <v>20</v>
      </c>
      <c r="D44" s="241">
        <v>88005606.24999997</v>
      </c>
      <c r="E44" s="224"/>
      <c r="F44" s="2"/>
      <c r="G44" s="2"/>
      <c r="H44" s="2"/>
      <c r="I44" s="2"/>
    </row>
    <row r="45" spans="1:9" x14ac:dyDescent="0.25">
      <c r="A45" s="50">
        <v>20.5</v>
      </c>
      <c r="B45" s="57" t="s">
        <v>52</v>
      </c>
      <c r="C45"/>
      <c r="D45" s="242"/>
      <c r="E45" s="226"/>
    </row>
    <row r="46" spans="1:9" x14ac:dyDescent="0.25">
      <c r="A46" s="50">
        <v>21</v>
      </c>
      <c r="B46" s="57" t="s">
        <v>204</v>
      </c>
      <c r="C46" s="50">
        <v>21</v>
      </c>
      <c r="D46" s="233">
        <v>45071567.190000005</v>
      </c>
      <c r="E46" s="224"/>
    </row>
    <row r="47" spans="1:9" ht="26.25" x14ac:dyDescent="0.25">
      <c r="A47" s="243">
        <v>22</v>
      </c>
      <c r="B47" s="164" t="s">
        <v>827</v>
      </c>
      <c r="C47" s="243">
        <v>22</v>
      </c>
      <c r="D47" s="244">
        <v>21855830.529999986</v>
      </c>
      <c r="E47" s="224"/>
    </row>
    <row r="48" spans="1:9" ht="26.25" x14ac:dyDescent="0.25">
      <c r="A48" s="50">
        <v>23</v>
      </c>
      <c r="B48" s="57" t="s">
        <v>828</v>
      </c>
      <c r="C48" s="50">
        <v>23</v>
      </c>
      <c r="D48" s="245">
        <v>0</v>
      </c>
      <c r="E48" s="227"/>
    </row>
    <row r="49" spans="1:9" ht="26.25" x14ac:dyDescent="0.25">
      <c r="A49" s="68">
        <v>24</v>
      </c>
      <c r="B49" s="69" t="s">
        <v>835</v>
      </c>
      <c r="C49" s="68">
        <v>24</v>
      </c>
      <c r="D49" s="246">
        <v>66864800.42999994</v>
      </c>
      <c r="E49" s="224"/>
      <c r="F49" s="231"/>
      <c r="I49" s="2"/>
    </row>
    <row r="50" spans="1:9" x14ac:dyDescent="0.25">
      <c r="A50" s="58">
        <v>25</v>
      </c>
      <c r="B50" s="70" t="s">
        <v>205</v>
      </c>
      <c r="C50" s="58"/>
      <c r="D50" s="245">
        <v>0</v>
      </c>
      <c r="E50" s="227"/>
      <c r="G50" s="4"/>
    </row>
    <row r="51" spans="1:9" x14ac:dyDescent="0.25">
      <c r="A51" s="50">
        <v>26</v>
      </c>
      <c r="B51" s="57" t="s">
        <v>206</v>
      </c>
      <c r="D51" s="245">
        <v>66893684.959999934</v>
      </c>
      <c r="E51" s="227"/>
    </row>
    <row r="52" spans="1:9" x14ac:dyDescent="0.25">
      <c r="A52"/>
      <c r="B52" s="71" t="s">
        <v>207</v>
      </c>
      <c r="C52"/>
      <c r="D52" s="184">
        <v>66893684.959999934</v>
      </c>
      <c r="E52" s="184"/>
    </row>
    <row r="53" spans="1:9" x14ac:dyDescent="0.25">
      <c r="B53" t="s">
        <v>208</v>
      </c>
      <c r="D53" s="245">
        <v>6.8476558758026025</v>
      </c>
      <c r="E53" s="227"/>
    </row>
    <row r="54" spans="1:9" x14ac:dyDescent="0.25">
      <c r="A54"/>
      <c r="B54" t="s">
        <v>209</v>
      </c>
      <c r="C54"/>
      <c r="D54" s="184">
        <v>4.5044685874877715</v>
      </c>
      <c r="E54" s="184"/>
    </row>
    <row r="55" spans="1:9" x14ac:dyDescent="0.25">
      <c r="B55" s="57" t="s">
        <v>210</v>
      </c>
      <c r="D55" s="245">
        <v>7.666595029332103</v>
      </c>
      <c r="E55" s="227"/>
    </row>
    <row r="56" spans="1:9" x14ac:dyDescent="0.25">
      <c r="A56"/>
      <c r="B56" t="s">
        <v>209</v>
      </c>
      <c r="C56"/>
      <c r="D56" s="184" t="e">
        <v>#DIV/0!</v>
      </c>
      <c r="E56" s="184"/>
    </row>
    <row r="57" spans="1:9" x14ac:dyDescent="0.25">
      <c r="A57" s="72"/>
      <c r="B57" s="73" t="s">
        <v>211</v>
      </c>
      <c r="C57" s="72"/>
      <c r="D57" s="72">
        <v>0.23039999999999999</v>
      </c>
      <c r="E57" s="72"/>
    </row>
    <row r="58" spans="1:9" x14ac:dyDescent="0.25">
      <c r="A58"/>
      <c r="B58" t="s">
        <v>209</v>
      </c>
      <c r="C58"/>
      <c r="D58" s="72">
        <v>0.27574745762711861</v>
      </c>
      <c r="E58" s="72"/>
    </row>
    <row r="59" spans="1:9" x14ac:dyDescent="0.25">
      <c r="A59"/>
      <c r="B59" t="s">
        <v>212</v>
      </c>
      <c r="C59"/>
      <c r="D59">
        <v>910.22</v>
      </c>
      <c r="E59"/>
    </row>
    <row r="60" spans="1:9" x14ac:dyDescent="0.25">
      <c r="A60"/>
      <c r="B60" t="s">
        <v>209</v>
      </c>
      <c r="C60"/>
      <c r="D60">
        <v>1157.04</v>
      </c>
      <c r="E60"/>
    </row>
    <row r="61" spans="1:9" x14ac:dyDescent="0.25">
      <c r="A61"/>
      <c r="C61"/>
      <c r="D61" s="233"/>
      <c r="E61" s="224"/>
    </row>
    <row r="62" spans="1:9" x14ac:dyDescent="0.25">
      <c r="A62"/>
      <c r="B62" t="s">
        <v>213</v>
      </c>
      <c r="C62"/>
      <c r="D62" s="185">
        <v>42105951.600000001</v>
      </c>
      <c r="E62" s="185"/>
    </row>
    <row r="63" spans="1:9" x14ac:dyDescent="0.25">
      <c r="B63" s="57" t="s">
        <v>214</v>
      </c>
      <c r="D63" s="245">
        <v>37608229.700000003</v>
      </c>
      <c r="E63" s="227"/>
    </row>
    <row r="64" spans="1:9" x14ac:dyDescent="0.25">
      <c r="A64"/>
      <c r="B64" t="s">
        <v>215</v>
      </c>
      <c r="C64"/>
      <c r="D64"/>
      <c r="E64"/>
    </row>
    <row r="65" spans="1:5" x14ac:dyDescent="0.25">
      <c r="A65"/>
      <c r="C65"/>
      <c r="D65"/>
      <c r="E65"/>
    </row>
    <row r="66" spans="1:5" x14ac:dyDescent="0.25">
      <c r="D66" s="245"/>
      <c r="E66" s="227"/>
    </row>
    <row r="67" spans="1:5" x14ac:dyDescent="0.25">
      <c r="B67" t="s">
        <v>836</v>
      </c>
      <c r="D67" s="233"/>
      <c r="E67" s="224"/>
    </row>
    <row r="68" spans="1:5" x14ac:dyDescent="0.25">
      <c r="B68" t="s">
        <v>837</v>
      </c>
      <c r="D68" s="233"/>
      <c r="E68" s="224"/>
    </row>
    <row r="69" spans="1:5" x14ac:dyDescent="0.25">
      <c r="E69" s="74"/>
    </row>
  </sheetData>
  <printOptions horizontalCentered="1"/>
  <pageMargins left="0.5" right="0.5" top="0.5" bottom="1" header="0.5" footer="0.5"/>
  <pageSetup orientation="landscape" r:id="rId1"/>
  <headerFooter scaleWithDoc="0" alignWithMargins="0">
    <oddFooter>&amp;C&amp;P&amp;RCDE, School Finance and Operations
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F207"/>
  <sheetViews>
    <sheetView workbookViewId="0">
      <pane ySplit="3" topLeftCell="A172" activePane="bottomLeft" state="frozen"/>
      <selection pane="bottomLeft" activeCell="A2" sqref="A2"/>
    </sheetView>
  </sheetViews>
  <sheetFormatPr defaultRowHeight="12.75" x14ac:dyDescent="0.2"/>
  <cols>
    <col min="1" max="1" width="10.140625" customWidth="1"/>
    <col min="2" max="2" width="14.28515625" bestFit="1" customWidth="1"/>
    <col min="3" max="3" width="45.28515625" bestFit="1" customWidth="1"/>
    <col min="4" max="4" width="19" customWidth="1"/>
    <col min="5" max="6" width="22.7109375" customWidth="1"/>
  </cols>
  <sheetData>
    <row r="1" spans="1:6" x14ac:dyDescent="0.2">
      <c r="A1" s="203" t="s">
        <v>843</v>
      </c>
      <c r="B1" s="14"/>
      <c r="C1" s="14"/>
      <c r="D1" s="21" t="s">
        <v>818</v>
      </c>
      <c r="E1" s="21" t="s">
        <v>807</v>
      </c>
      <c r="F1" s="21" t="s">
        <v>799</v>
      </c>
    </row>
    <row r="2" spans="1:6" x14ac:dyDescent="0.2">
      <c r="A2" s="216"/>
      <c r="B2" s="37"/>
      <c r="C2" s="37"/>
      <c r="D2" s="22" t="s">
        <v>233</v>
      </c>
      <c r="E2" s="22" t="s">
        <v>233</v>
      </c>
      <c r="F2" s="22" t="s">
        <v>233</v>
      </c>
    </row>
    <row r="3" spans="1:6" ht="51.75" thickBot="1" x14ac:dyDescent="0.25">
      <c r="A3" s="39" t="s">
        <v>234</v>
      </c>
      <c r="B3" s="38" t="s">
        <v>14</v>
      </c>
      <c r="C3" s="38" t="s">
        <v>5</v>
      </c>
      <c r="D3" s="23" t="s">
        <v>235</v>
      </c>
      <c r="E3" s="23" t="s">
        <v>235</v>
      </c>
      <c r="F3" s="23" t="s">
        <v>235</v>
      </c>
    </row>
    <row r="4" spans="1:6" x14ac:dyDescent="0.2">
      <c r="A4" s="16" t="s">
        <v>236</v>
      </c>
      <c r="B4" s="15" t="s">
        <v>121</v>
      </c>
      <c r="C4" s="24" t="s">
        <v>237</v>
      </c>
      <c r="D4" s="215">
        <v>0</v>
      </c>
      <c r="E4" s="26">
        <v>0</v>
      </c>
      <c r="F4" s="26">
        <v>12700.549891143977</v>
      </c>
    </row>
    <row r="5" spans="1:6" x14ac:dyDescent="0.2">
      <c r="A5" s="16" t="s">
        <v>238</v>
      </c>
      <c r="B5" s="15" t="s">
        <v>121</v>
      </c>
      <c r="C5" s="24" t="s">
        <v>239</v>
      </c>
      <c r="D5" s="215">
        <v>1730751.3675704389</v>
      </c>
      <c r="E5" s="26">
        <v>2128714.1218418512</v>
      </c>
      <c r="F5" s="26">
        <v>1305720.1930486949</v>
      </c>
    </row>
    <row r="6" spans="1:6" x14ac:dyDescent="0.2">
      <c r="A6" s="16" t="s">
        <v>240</v>
      </c>
      <c r="B6" s="15" t="s">
        <v>121</v>
      </c>
      <c r="C6" s="24" t="s">
        <v>241</v>
      </c>
      <c r="D6" s="215">
        <v>129416.43428870526</v>
      </c>
      <c r="E6" s="26">
        <v>45887.257203226414</v>
      </c>
      <c r="F6" s="26">
        <v>29117.010220016211</v>
      </c>
    </row>
    <row r="7" spans="1:6" x14ac:dyDescent="0.2">
      <c r="A7" s="16" t="s">
        <v>242</v>
      </c>
      <c r="B7" s="15" t="s">
        <v>121</v>
      </c>
      <c r="C7" s="24" t="s">
        <v>243</v>
      </c>
      <c r="D7" s="215">
        <v>455213.0022999603</v>
      </c>
      <c r="E7" s="26">
        <v>471127.23970824358</v>
      </c>
      <c r="F7" s="26">
        <v>578500.18404420977</v>
      </c>
    </row>
    <row r="8" spans="1:6" x14ac:dyDescent="0.2">
      <c r="A8" s="16" t="s">
        <v>244</v>
      </c>
      <c r="B8" s="15" t="s">
        <v>121</v>
      </c>
      <c r="C8" s="24" t="s">
        <v>245</v>
      </c>
      <c r="D8" s="215">
        <v>3350.2426320440118</v>
      </c>
      <c r="E8" s="26">
        <v>39579.308538556405</v>
      </c>
      <c r="F8" s="26">
        <v>22930.278658768555</v>
      </c>
    </row>
    <row r="9" spans="1:6" x14ac:dyDescent="0.2">
      <c r="A9" s="16" t="s">
        <v>246</v>
      </c>
      <c r="B9" s="15" t="s">
        <v>121</v>
      </c>
      <c r="C9" s="24" t="s">
        <v>247</v>
      </c>
      <c r="D9" s="215">
        <v>9958.6793304317198</v>
      </c>
      <c r="E9" s="26">
        <v>9536.3694717325343</v>
      </c>
      <c r="F9" s="26" t="s">
        <v>808</v>
      </c>
    </row>
    <row r="10" spans="1:6" x14ac:dyDescent="0.2">
      <c r="A10" s="16" t="s">
        <v>248</v>
      </c>
      <c r="B10" s="15" t="s">
        <v>121</v>
      </c>
      <c r="C10" s="24" t="s">
        <v>249</v>
      </c>
      <c r="D10" s="215">
        <v>256162.3745385095</v>
      </c>
      <c r="E10" s="26">
        <v>426562.10931534757</v>
      </c>
      <c r="F10" s="26">
        <v>201803.7534657348</v>
      </c>
    </row>
    <row r="11" spans="1:6" x14ac:dyDescent="0.2">
      <c r="A11" s="16" t="s">
        <v>250</v>
      </c>
      <c r="B11" s="15" t="s">
        <v>122</v>
      </c>
      <c r="C11" s="24" t="s">
        <v>251</v>
      </c>
      <c r="D11" s="215">
        <v>82917.345811448802</v>
      </c>
      <c r="E11" s="26">
        <v>47094.162172307981</v>
      </c>
      <c r="F11" s="26">
        <v>50036.159981768164</v>
      </c>
    </row>
    <row r="12" spans="1:6" x14ac:dyDescent="0.2">
      <c r="A12" s="16" t="s">
        <v>252</v>
      </c>
      <c r="B12" s="15" t="s">
        <v>122</v>
      </c>
      <c r="C12" s="24" t="s">
        <v>253</v>
      </c>
      <c r="D12" s="215">
        <v>100646.59415840619</v>
      </c>
      <c r="E12" s="26">
        <v>73149.486380454953</v>
      </c>
      <c r="F12" s="26">
        <v>50091.313001451315</v>
      </c>
    </row>
    <row r="13" spans="1:6" x14ac:dyDescent="0.2">
      <c r="A13" s="16" t="s">
        <v>254</v>
      </c>
      <c r="B13" s="15" t="s">
        <v>123</v>
      </c>
      <c r="C13" s="24" t="s">
        <v>255</v>
      </c>
      <c r="D13" s="215">
        <v>230821.78964836485</v>
      </c>
      <c r="E13" s="26">
        <v>208832.15041087341</v>
      </c>
      <c r="F13" s="26">
        <v>236853.80236864131</v>
      </c>
    </row>
    <row r="14" spans="1:6" x14ac:dyDescent="0.2">
      <c r="A14" s="16" t="s">
        <v>256</v>
      </c>
      <c r="B14" s="15" t="s">
        <v>123</v>
      </c>
      <c r="C14" s="24" t="s">
        <v>257</v>
      </c>
      <c r="D14" s="215">
        <v>20090.512393250261</v>
      </c>
      <c r="E14" s="26">
        <v>14161.115580840667</v>
      </c>
      <c r="F14" s="26">
        <v>12119.775520275807</v>
      </c>
    </row>
    <row r="15" spans="1:6" x14ac:dyDescent="0.2">
      <c r="A15" s="16" t="s">
        <v>258</v>
      </c>
      <c r="B15" s="15" t="s">
        <v>123</v>
      </c>
      <c r="C15" s="24" t="s">
        <v>259</v>
      </c>
      <c r="D15" s="215">
        <v>2007165.2820904201</v>
      </c>
      <c r="E15" s="26">
        <v>2835855.8371771607</v>
      </c>
      <c r="F15" s="26">
        <v>2681212.635183325</v>
      </c>
    </row>
    <row r="16" spans="1:6" x14ac:dyDescent="0.2">
      <c r="A16" s="16" t="s">
        <v>260</v>
      </c>
      <c r="B16" s="15" t="s">
        <v>123</v>
      </c>
      <c r="C16" s="24" t="s">
        <v>261</v>
      </c>
      <c r="D16" s="215">
        <v>370619.64126930921</v>
      </c>
      <c r="E16" s="26">
        <v>332460.79989941721</v>
      </c>
      <c r="F16" s="26">
        <v>504064.20345107547</v>
      </c>
    </row>
    <row r="17" spans="1:6" x14ac:dyDescent="0.2">
      <c r="A17" s="16" t="s">
        <v>262</v>
      </c>
      <c r="B17" s="15" t="s">
        <v>123</v>
      </c>
      <c r="C17" s="24" t="s">
        <v>263</v>
      </c>
      <c r="D17" s="215">
        <v>35965.817931376987</v>
      </c>
      <c r="E17" s="26">
        <v>21352.48858062334</v>
      </c>
      <c r="F17" s="26">
        <v>16178.117318057475</v>
      </c>
    </row>
    <row r="18" spans="1:6" x14ac:dyDescent="0.2">
      <c r="A18" s="16" t="s">
        <v>264</v>
      </c>
      <c r="B18" s="15" t="s">
        <v>123</v>
      </c>
      <c r="C18" s="24" t="s">
        <v>265</v>
      </c>
      <c r="D18" s="215">
        <v>973061.82799978077</v>
      </c>
      <c r="E18" s="26">
        <v>559537.79788602737</v>
      </c>
      <c r="F18" s="26">
        <v>1337200.2684380999</v>
      </c>
    </row>
    <row r="19" spans="1:6" x14ac:dyDescent="0.2">
      <c r="A19" s="16" t="s">
        <v>266</v>
      </c>
      <c r="B19" s="15" t="s">
        <v>123</v>
      </c>
      <c r="C19" s="24" t="s">
        <v>267</v>
      </c>
      <c r="D19" s="215">
        <v>12459.612685730737</v>
      </c>
      <c r="E19" s="26">
        <v>16059.480522542823</v>
      </c>
      <c r="F19" s="26">
        <v>22355.490925654129</v>
      </c>
    </row>
    <row r="20" spans="1:6" x14ac:dyDescent="0.2">
      <c r="A20" s="16" t="s">
        <v>268</v>
      </c>
      <c r="B20" s="15" t="s">
        <v>124</v>
      </c>
      <c r="C20" s="24" t="s">
        <v>269</v>
      </c>
      <c r="D20" s="215">
        <v>27768.549048511748</v>
      </c>
      <c r="E20" s="26">
        <v>30973.247032460211</v>
      </c>
      <c r="F20" s="26">
        <v>30728.275898428863</v>
      </c>
    </row>
    <row r="21" spans="1:6" x14ac:dyDescent="0.2">
      <c r="A21" s="16" t="s">
        <v>270</v>
      </c>
      <c r="B21" s="15" t="s">
        <v>125</v>
      </c>
      <c r="C21" s="24" t="s">
        <v>271</v>
      </c>
      <c r="D21" s="215">
        <v>40343.553290315307</v>
      </c>
      <c r="E21" s="26">
        <v>40118.08969517496</v>
      </c>
      <c r="F21" s="26">
        <v>11093.274299016188</v>
      </c>
    </row>
    <row r="22" spans="1:6" x14ac:dyDescent="0.2">
      <c r="A22" s="16" t="s">
        <v>272</v>
      </c>
      <c r="B22" s="15" t="s">
        <v>125</v>
      </c>
      <c r="C22" s="24" t="s">
        <v>273</v>
      </c>
      <c r="D22" s="215">
        <v>11270.450976483642</v>
      </c>
      <c r="E22" s="26">
        <v>0</v>
      </c>
      <c r="F22" s="26">
        <v>13605.769135818286</v>
      </c>
    </row>
    <row r="23" spans="1:6" x14ac:dyDescent="0.2">
      <c r="A23" s="16" t="s">
        <v>274</v>
      </c>
      <c r="B23" s="15" t="s">
        <v>125</v>
      </c>
      <c r="C23" s="24" t="s">
        <v>275</v>
      </c>
      <c r="D23" s="215">
        <v>17325.769420790861</v>
      </c>
      <c r="E23" s="26">
        <v>17866.496020662133</v>
      </c>
      <c r="F23" s="26">
        <v>21316.605643293766</v>
      </c>
    </row>
    <row r="24" spans="1:6" x14ac:dyDescent="0.2">
      <c r="A24" s="16" t="s">
        <v>276</v>
      </c>
      <c r="B24" s="15" t="s">
        <v>125</v>
      </c>
      <c r="C24" s="24" t="s">
        <v>277</v>
      </c>
      <c r="D24" s="215">
        <v>0</v>
      </c>
      <c r="E24" s="26" t="s">
        <v>808</v>
      </c>
      <c r="F24" s="26" t="s">
        <v>808</v>
      </c>
    </row>
    <row r="25" spans="1:6" x14ac:dyDescent="0.2">
      <c r="A25" s="16" t="s">
        <v>278</v>
      </c>
      <c r="B25" s="15" t="s">
        <v>125</v>
      </c>
      <c r="C25" s="24" t="s">
        <v>279</v>
      </c>
      <c r="D25" s="215">
        <v>0</v>
      </c>
      <c r="E25" s="26" t="s">
        <v>808</v>
      </c>
      <c r="F25" s="26" t="s">
        <v>808</v>
      </c>
    </row>
    <row r="26" spans="1:6" x14ac:dyDescent="0.2">
      <c r="A26" s="16" t="s">
        <v>280</v>
      </c>
      <c r="B26" s="15" t="s">
        <v>126</v>
      </c>
      <c r="C26" s="24" t="s">
        <v>281</v>
      </c>
      <c r="D26" s="215">
        <v>10250.118904486188</v>
      </c>
      <c r="E26" s="26">
        <v>17100.67818051792</v>
      </c>
      <c r="F26" s="26">
        <v>12671.43568957601</v>
      </c>
    </row>
    <row r="27" spans="1:6" x14ac:dyDescent="0.2">
      <c r="A27" s="16" t="s">
        <v>282</v>
      </c>
      <c r="B27" s="15" t="s">
        <v>126</v>
      </c>
      <c r="C27" s="24" t="s">
        <v>283</v>
      </c>
      <c r="D27" s="215">
        <v>33549.0525751655</v>
      </c>
      <c r="E27" s="26">
        <v>56065.594823156782</v>
      </c>
      <c r="F27" s="26">
        <v>66570.583872923569</v>
      </c>
    </row>
    <row r="28" spans="1:6" x14ac:dyDescent="0.2">
      <c r="A28" s="16" t="s">
        <v>284</v>
      </c>
      <c r="B28" s="15" t="s">
        <v>127</v>
      </c>
      <c r="C28" s="24" t="s">
        <v>285</v>
      </c>
      <c r="D28" s="215">
        <v>1358351.5844273048</v>
      </c>
      <c r="E28" s="26">
        <v>866332.26712186704</v>
      </c>
      <c r="F28" s="26">
        <v>808870.94454037596</v>
      </c>
    </row>
    <row r="29" spans="1:6" x14ac:dyDescent="0.2">
      <c r="A29" s="16" t="s">
        <v>286</v>
      </c>
      <c r="B29" s="15" t="s">
        <v>127</v>
      </c>
      <c r="C29" s="24" t="s">
        <v>287</v>
      </c>
      <c r="D29" s="215">
        <v>1682249.1096055554</v>
      </c>
      <c r="E29" s="26">
        <v>1352134.2066781267</v>
      </c>
      <c r="F29" s="26">
        <v>1194554.3914663736</v>
      </c>
    </row>
    <row r="30" spans="1:6" x14ac:dyDescent="0.2">
      <c r="A30" s="16" t="s">
        <v>288</v>
      </c>
      <c r="B30" s="15" t="s">
        <v>128</v>
      </c>
      <c r="C30" s="24" t="s">
        <v>289</v>
      </c>
      <c r="D30" s="215">
        <v>0</v>
      </c>
      <c r="E30" s="26" t="s">
        <v>808</v>
      </c>
      <c r="F30" s="26" t="s">
        <v>808</v>
      </c>
    </row>
    <row r="31" spans="1:6" x14ac:dyDescent="0.2">
      <c r="A31" s="16" t="s">
        <v>290</v>
      </c>
      <c r="B31" s="15" t="s">
        <v>128</v>
      </c>
      <c r="C31" s="24" t="s">
        <v>291</v>
      </c>
      <c r="D31" s="215">
        <v>0</v>
      </c>
      <c r="E31" s="26">
        <v>0</v>
      </c>
      <c r="F31" s="26">
        <v>0</v>
      </c>
    </row>
    <row r="32" spans="1:6" x14ac:dyDescent="0.2">
      <c r="A32" s="16" t="s">
        <v>292</v>
      </c>
      <c r="B32" s="15" t="s">
        <v>129</v>
      </c>
      <c r="C32" s="24" t="s">
        <v>293</v>
      </c>
      <c r="D32" s="215">
        <v>18221.785694144557</v>
      </c>
      <c r="E32" s="26">
        <v>45418.019211346771</v>
      </c>
      <c r="F32" s="26">
        <v>12809.012663466361</v>
      </c>
    </row>
    <row r="33" spans="1:6" x14ac:dyDescent="0.2">
      <c r="A33" s="16" t="s">
        <v>294</v>
      </c>
      <c r="B33" s="15" t="s">
        <v>129</v>
      </c>
      <c r="C33" s="24" t="s">
        <v>295</v>
      </c>
      <c r="D33" s="215">
        <v>22501.73096018847</v>
      </c>
      <c r="E33" s="26">
        <v>39655.513585525114</v>
      </c>
      <c r="F33" s="26">
        <v>43763.946217288583</v>
      </c>
    </row>
    <row r="34" spans="1:6" x14ac:dyDescent="0.2">
      <c r="A34" s="16" t="s">
        <v>296</v>
      </c>
      <c r="B34" s="15" t="s">
        <v>130</v>
      </c>
      <c r="C34" s="24" t="s">
        <v>297</v>
      </c>
      <c r="D34" s="215">
        <v>0</v>
      </c>
      <c r="E34" s="26" t="s">
        <v>808</v>
      </c>
      <c r="F34" s="26" t="s">
        <v>808</v>
      </c>
    </row>
    <row r="35" spans="1:6" x14ac:dyDescent="0.2">
      <c r="A35" s="16" t="s">
        <v>298</v>
      </c>
      <c r="B35" s="15" t="s">
        <v>131</v>
      </c>
      <c r="C35" s="24" t="s">
        <v>299</v>
      </c>
      <c r="D35" s="215">
        <v>152053.24564954345</v>
      </c>
      <c r="E35" s="26">
        <v>185224.37316188589</v>
      </c>
      <c r="F35" s="26">
        <v>175404.71254107979</v>
      </c>
    </row>
    <row r="36" spans="1:6" x14ac:dyDescent="0.2">
      <c r="A36" s="16" t="s">
        <v>300</v>
      </c>
      <c r="B36" s="15" t="s">
        <v>131</v>
      </c>
      <c r="C36" s="24" t="s">
        <v>301</v>
      </c>
      <c r="D36" s="215">
        <v>47979.450328036721</v>
      </c>
      <c r="E36" s="26">
        <v>20468.124390439811</v>
      </c>
      <c r="F36" s="26">
        <v>20315.609256536245</v>
      </c>
    </row>
    <row r="37" spans="1:6" x14ac:dyDescent="0.2">
      <c r="A37" s="16" t="s">
        <v>302</v>
      </c>
      <c r="B37" s="15" t="s">
        <v>131</v>
      </c>
      <c r="C37" s="24" t="s">
        <v>303</v>
      </c>
      <c r="D37" s="215">
        <v>0</v>
      </c>
      <c r="E37" s="26">
        <v>2637.6376055073661</v>
      </c>
      <c r="F37" s="26">
        <v>5714.26930232418</v>
      </c>
    </row>
    <row r="38" spans="1:6" x14ac:dyDescent="0.2">
      <c r="A38" s="16" t="s">
        <v>304</v>
      </c>
      <c r="B38" s="15" t="s">
        <v>132</v>
      </c>
      <c r="C38" s="24" t="s">
        <v>305</v>
      </c>
      <c r="D38" s="215">
        <v>0</v>
      </c>
      <c r="E38" s="26" t="s">
        <v>808</v>
      </c>
      <c r="F38" s="26" t="s">
        <v>808</v>
      </c>
    </row>
    <row r="39" spans="1:6" x14ac:dyDescent="0.2">
      <c r="A39" s="16" t="s">
        <v>306</v>
      </c>
      <c r="B39" s="15" t="s">
        <v>132</v>
      </c>
      <c r="C39" s="24" t="s">
        <v>307</v>
      </c>
      <c r="D39" s="215">
        <v>7974.4543177406549</v>
      </c>
      <c r="E39" s="26">
        <v>20631.515272831686</v>
      </c>
      <c r="F39" s="26">
        <v>7429.7323901894188</v>
      </c>
    </row>
    <row r="40" spans="1:6" x14ac:dyDescent="0.2">
      <c r="A40" s="16" t="s">
        <v>308</v>
      </c>
      <c r="B40" s="15" t="s">
        <v>133</v>
      </c>
      <c r="C40" s="24" t="s">
        <v>309</v>
      </c>
      <c r="D40" s="215">
        <v>36108.059159183933</v>
      </c>
      <c r="E40" s="26">
        <v>22399.797028275996</v>
      </c>
      <c r="F40" s="26">
        <v>42110.541195408041</v>
      </c>
    </row>
    <row r="41" spans="1:6" x14ac:dyDescent="0.2">
      <c r="A41" s="16" t="s">
        <v>310</v>
      </c>
      <c r="B41" s="15" t="s">
        <v>134</v>
      </c>
      <c r="C41" s="25" t="s">
        <v>311</v>
      </c>
      <c r="D41" s="215">
        <v>0</v>
      </c>
      <c r="E41" s="26" t="s">
        <v>808</v>
      </c>
      <c r="F41" s="26" t="s">
        <v>808</v>
      </c>
    </row>
    <row r="42" spans="1:6" x14ac:dyDescent="0.2">
      <c r="A42" s="16" t="s">
        <v>312</v>
      </c>
      <c r="B42" s="15" t="s">
        <v>135</v>
      </c>
      <c r="C42" s="24" t="s">
        <v>313</v>
      </c>
      <c r="D42" s="215">
        <v>278391.53481648123</v>
      </c>
      <c r="E42" s="26">
        <v>274842.68987942452</v>
      </c>
      <c r="F42" s="26">
        <v>223017.97074183193</v>
      </c>
    </row>
    <row r="43" spans="1:6" x14ac:dyDescent="0.2">
      <c r="A43" s="16" t="s">
        <v>314</v>
      </c>
      <c r="B43" s="15" t="s">
        <v>136</v>
      </c>
      <c r="C43" s="24" t="s">
        <v>315</v>
      </c>
      <c r="D43" s="215">
        <v>1595667.1356655399</v>
      </c>
      <c r="E43" s="26">
        <v>2436714.5128323762</v>
      </c>
      <c r="F43" s="26">
        <v>2691023.6385554383</v>
      </c>
    </row>
    <row r="44" spans="1:6" x14ac:dyDescent="0.2">
      <c r="A44" s="16" t="s">
        <v>316</v>
      </c>
      <c r="B44" s="15" t="s">
        <v>137</v>
      </c>
      <c r="C44" s="24" t="s">
        <v>317</v>
      </c>
      <c r="D44" s="215">
        <v>25899.371720821764</v>
      </c>
      <c r="E44" s="26">
        <v>18239.957632273257</v>
      </c>
      <c r="F44" s="26">
        <v>23242.985568009291</v>
      </c>
    </row>
    <row r="45" spans="1:6" x14ac:dyDescent="0.2">
      <c r="A45" s="16" t="s">
        <v>318</v>
      </c>
      <c r="B45" s="15" t="s">
        <v>138</v>
      </c>
      <c r="C45" s="24" t="s">
        <v>319</v>
      </c>
      <c r="D45" s="215">
        <v>938068.63269559643</v>
      </c>
      <c r="E45" s="26">
        <v>713197.08771488385</v>
      </c>
      <c r="F45" s="26">
        <v>770459.52820071636</v>
      </c>
    </row>
    <row r="46" spans="1:6" x14ac:dyDescent="0.2">
      <c r="A46" s="16" t="s">
        <v>320</v>
      </c>
      <c r="B46" s="15" t="s">
        <v>139</v>
      </c>
      <c r="C46" s="24" t="s">
        <v>321</v>
      </c>
      <c r="D46" s="215">
        <v>35246.708122476251</v>
      </c>
      <c r="E46" s="26">
        <v>42046.733983265374</v>
      </c>
      <c r="F46" s="26">
        <v>79542.533829883483</v>
      </c>
    </row>
    <row r="47" spans="1:6" x14ac:dyDescent="0.2">
      <c r="A47" s="17" t="s">
        <v>322</v>
      </c>
      <c r="B47" s="15" t="s">
        <v>140</v>
      </c>
      <c r="C47" s="24" t="s">
        <v>323</v>
      </c>
      <c r="D47" s="215">
        <v>7288.9654358014504</v>
      </c>
      <c r="E47" s="26">
        <v>36733.096367379607</v>
      </c>
      <c r="F47" s="26" t="s">
        <v>808</v>
      </c>
    </row>
    <row r="48" spans="1:6" x14ac:dyDescent="0.2">
      <c r="A48" s="16" t="s">
        <v>324</v>
      </c>
      <c r="B48" s="15" t="s">
        <v>140</v>
      </c>
      <c r="C48" s="24" t="s">
        <v>325</v>
      </c>
      <c r="D48" s="215">
        <v>0</v>
      </c>
      <c r="E48" s="26" t="s">
        <v>808</v>
      </c>
      <c r="F48" s="26" t="s">
        <v>808</v>
      </c>
    </row>
    <row r="49" spans="1:6" x14ac:dyDescent="0.2">
      <c r="A49" s="16" t="s">
        <v>326</v>
      </c>
      <c r="B49" s="15" t="s">
        <v>140</v>
      </c>
      <c r="C49" s="24" t="s">
        <v>327</v>
      </c>
      <c r="D49" s="215">
        <v>27560.6530169127</v>
      </c>
      <c r="E49" s="26">
        <v>28944.240656954553</v>
      </c>
      <c r="F49" s="26">
        <v>52921.786746994236</v>
      </c>
    </row>
    <row r="50" spans="1:6" x14ac:dyDescent="0.2">
      <c r="A50" s="16" t="s">
        <v>328</v>
      </c>
      <c r="B50" s="15" t="s">
        <v>140</v>
      </c>
      <c r="C50" s="24" t="s">
        <v>329</v>
      </c>
      <c r="D50" s="215">
        <v>5663.9951518233474</v>
      </c>
      <c r="E50" s="26">
        <v>12369.664091754586</v>
      </c>
      <c r="F50" s="26">
        <v>7356.9440659194088</v>
      </c>
    </row>
    <row r="51" spans="1:6" x14ac:dyDescent="0.2">
      <c r="A51" s="16" t="s">
        <v>330</v>
      </c>
      <c r="B51" s="15" t="s">
        <v>140</v>
      </c>
      <c r="C51" s="24" t="s">
        <v>331</v>
      </c>
      <c r="D51" s="215">
        <v>0</v>
      </c>
      <c r="E51" s="26" t="s">
        <v>808</v>
      </c>
      <c r="F51" s="26" t="s">
        <v>808</v>
      </c>
    </row>
    <row r="52" spans="1:6" x14ac:dyDescent="0.2">
      <c r="A52" s="16" t="s">
        <v>332</v>
      </c>
      <c r="B52" s="15" t="s">
        <v>141</v>
      </c>
      <c r="C52" s="24" t="s">
        <v>333</v>
      </c>
      <c r="D52" s="215">
        <v>81153.111265864296</v>
      </c>
      <c r="E52" s="26">
        <v>78418.656064973358</v>
      </c>
      <c r="F52" s="26">
        <v>72073.831600850914</v>
      </c>
    </row>
    <row r="53" spans="1:6" x14ac:dyDescent="0.2">
      <c r="A53" s="16" t="s">
        <v>334</v>
      </c>
      <c r="B53" s="15" t="s">
        <v>141</v>
      </c>
      <c r="C53" s="24" t="s">
        <v>335</v>
      </c>
      <c r="D53" s="215">
        <v>89162.045887303742</v>
      </c>
      <c r="E53" s="26">
        <v>46725.181984343937</v>
      </c>
      <c r="F53" s="26">
        <v>90021.861605504528</v>
      </c>
    </row>
    <row r="54" spans="1:6" x14ac:dyDescent="0.2">
      <c r="A54" s="16" t="s">
        <v>336</v>
      </c>
      <c r="B54" s="15" t="s">
        <v>141</v>
      </c>
      <c r="C54" s="24" t="s">
        <v>337</v>
      </c>
      <c r="D54" s="215">
        <v>466081.80804245896</v>
      </c>
      <c r="E54" s="26">
        <v>432611.63136753661</v>
      </c>
      <c r="F54" s="26">
        <v>750318.15498479246</v>
      </c>
    </row>
    <row r="55" spans="1:6" x14ac:dyDescent="0.2">
      <c r="A55" s="16" t="s">
        <v>338</v>
      </c>
      <c r="B55" s="15" t="s">
        <v>141</v>
      </c>
      <c r="C55" s="24" t="s">
        <v>339</v>
      </c>
      <c r="D55" s="215">
        <v>219303.5776565565</v>
      </c>
      <c r="E55" s="26">
        <v>229993.53792434232</v>
      </c>
      <c r="F55" s="26">
        <v>282520.02240954124</v>
      </c>
    </row>
    <row r="56" spans="1:6" x14ac:dyDescent="0.2">
      <c r="A56" s="16" t="s">
        <v>340</v>
      </c>
      <c r="B56" s="15" t="s">
        <v>141</v>
      </c>
      <c r="C56" s="24" t="s">
        <v>341</v>
      </c>
      <c r="D56" s="215">
        <v>683457.94918698457</v>
      </c>
      <c r="E56" s="26">
        <v>811070.56159246003</v>
      </c>
      <c r="F56" s="26">
        <v>624166.3273347303</v>
      </c>
    </row>
    <row r="57" spans="1:6" x14ac:dyDescent="0.2">
      <c r="A57" s="16" t="s">
        <v>342</v>
      </c>
      <c r="B57" s="15" t="s">
        <v>141</v>
      </c>
      <c r="C57" s="24" t="s">
        <v>343</v>
      </c>
      <c r="D57" s="215">
        <v>163083.89888219885</v>
      </c>
      <c r="E57" s="26">
        <v>151187.77787833361</v>
      </c>
      <c r="F57" s="26">
        <v>118925.35733005754</v>
      </c>
    </row>
    <row r="58" spans="1:6" x14ac:dyDescent="0.2">
      <c r="A58" s="16" t="s">
        <v>344</v>
      </c>
      <c r="B58" s="15" t="s">
        <v>141</v>
      </c>
      <c r="C58" s="24" t="s">
        <v>345</v>
      </c>
      <c r="D58" s="215">
        <v>199591.15236698856</v>
      </c>
      <c r="E58" s="26">
        <v>220378.8246475854</v>
      </c>
      <c r="F58" s="26">
        <v>180733.93183260207</v>
      </c>
    </row>
    <row r="59" spans="1:6" x14ac:dyDescent="0.2">
      <c r="A59" s="16" t="s">
        <v>346</v>
      </c>
      <c r="B59" s="15" t="s">
        <v>141</v>
      </c>
      <c r="C59" s="24" t="s">
        <v>347</v>
      </c>
      <c r="D59" s="215">
        <v>467953.13815489993</v>
      </c>
      <c r="E59" s="26">
        <v>498430.093481405</v>
      </c>
      <c r="F59" s="26">
        <v>537966.29104942642</v>
      </c>
    </row>
    <row r="60" spans="1:6" x14ac:dyDescent="0.2">
      <c r="A60" s="16" t="s">
        <v>348</v>
      </c>
      <c r="B60" s="15" t="s">
        <v>141</v>
      </c>
      <c r="C60" s="24" t="s">
        <v>349</v>
      </c>
      <c r="D60" s="215">
        <v>34250.405386978942</v>
      </c>
      <c r="E60" s="26">
        <v>48965.896394681477</v>
      </c>
      <c r="F60" s="26">
        <v>32817.67855641972</v>
      </c>
    </row>
    <row r="61" spans="1:6" x14ac:dyDescent="0.2">
      <c r="A61" s="16" t="s">
        <v>350</v>
      </c>
      <c r="B61" s="15" t="s">
        <v>141</v>
      </c>
      <c r="C61" s="24" t="s">
        <v>351</v>
      </c>
      <c r="D61" s="215">
        <v>86923.570626740591</v>
      </c>
      <c r="E61" s="26">
        <v>63654.110051180643</v>
      </c>
      <c r="F61" s="26">
        <v>12365.363497683067</v>
      </c>
    </row>
    <row r="62" spans="1:6" x14ac:dyDescent="0.2">
      <c r="A62" s="16" t="s">
        <v>352</v>
      </c>
      <c r="B62" s="15" t="s">
        <v>141</v>
      </c>
      <c r="C62" s="24" t="s">
        <v>353</v>
      </c>
      <c r="D62" s="215">
        <v>0</v>
      </c>
      <c r="E62" s="26" t="s">
        <v>808</v>
      </c>
      <c r="F62" s="26" t="s">
        <v>808</v>
      </c>
    </row>
    <row r="63" spans="1:6" x14ac:dyDescent="0.2">
      <c r="A63" s="16" t="s">
        <v>354</v>
      </c>
      <c r="B63" s="15" t="s">
        <v>141</v>
      </c>
      <c r="C63" s="24" t="s">
        <v>355</v>
      </c>
      <c r="D63" s="215">
        <v>43868.412976199579</v>
      </c>
      <c r="E63" s="26">
        <v>109523.63603843861</v>
      </c>
      <c r="F63" s="26">
        <v>137507.37907252365</v>
      </c>
    </row>
    <row r="64" spans="1:6" x14ac:dyDescent="0.2">
      <c r="A64" s="16" t="s">
        <v>356</v>
      </c>
      <c r="B64" s="15" t="s">
        <v>141</v>
      </c>
      <c r="C64" s="24" t="s">
        <v>357</v>
      </c>
      <c r="D64" s="215">
        <v>651255.92863900855</v>
      </c>
      <c r="E64" s="26">
        <v>595180.19768119429</v>
      </c>
      <c r="F64" s="26">
        <v>524220.69294225058</v>
      </c>
    </row>
    <row r="65" spans="1:6" x14ac:dyDescent="0.2">
      <c r="A65" s="16" t="s">
        <v>358</v>
      </c>
      <c r="B65" s="15" t="s">
        <v>141</v>
      </c>
      <c r="C65" s="24" t="s">
        <v>359</v>
      </c>
      <c r="D65" s="215">
        <v>0</v>
      </c>
      <c r="E65" s="26" t="s">
        <v>808</v>
      </c>
      <c r="F65" s="26" t="s">
        <v>808</v>
      </c>
    </row>
    <row r="66" spans="1:6" x14ac:dyDescent="0.2">
      <c r="A66" s="16" t="s">
        <v>360</v>
      </c>
      <c r="B66" s="15" t="s">
        <v>141</v>
      </c>
      <c r="C66" s="24" t="s">
        <v>361</v>
      </c>
      <c r="D66" s="215">
        <v>63718.156470397313</v>
      </c>
      <c r="E66" s="26">
        <v>73218.807691513575</v>
      </c>
      <c r="F66" s="26">
        <v>43290.566947973864</v>
      </c>
    </row>
    <row r="67" spans="1:6" x14ac:dyDescent="0.2">
      <c r="A67" s="16" t="s">
        <v>362</v>
      </c>
      <c r="B67" s="15" t="s">
        <v>142</v>
      </c>
      <c r="C67" s="24" t="s">
        <v>363</v>
      </c>
      <c r="D67" s="215">
        <v>153495.31554260035</v>
      </c>
      <c r="E67" s="26">
        <v>9431.2264766962835</v>
      </c>
      <c r="F67" s="26">
        <v>54119.757457754757</v>
      </c>
    </row>
    <row r="68" spans="1:6" x14ac:dyDescent="0.2">
      <c r="A68" s="16" t="s">
        <v>364</v>
      </c>
      <c r="B68" s="15" t="s">
        <v>142</v>
      </c>
      <c r="C68" s="24" t="s">
        <v>365</v>
      </c>
      <c r="D68" s="215">
        <v>77152.930167419676</v>
      </c>
      <c r="E68" s="26">
        <v>65884.680751078005</v>
      </c>
      <c r="F68" s="26">
        <v>95601.836613122854</v>
      </c>
    </row>
    <row r="69" spans="1:6" x14ac:dyDescent="0.2">
      <c r="A69" s="16" t="s">
        <v>366</v>
      </c>
      <c r="B69" s="15" t="s">
        <v>142</v>
      </c>
      <c r="C69" s="24" t="s">
        <v>367</v>
      </c>
      <c r="D69" s="215">
        <v>0</v>
      </c>
      <c r="E69" s="26" t="s">
        <v>808</v>
      </c>
      <c r="F69" s="26" t="s">
        <v>808</v>
      </c>
    </row>
    <row r="70" spans="1:6" x14ac:dyDescent="0.2">
      <c r="A70" s="16" t="s">
        <v>368</v>
      </c>
      <c r="B70" s="15" t="s">
        <v>143</v>
      </c>
      <c r="C70" s="24" t="s">
        <v>369</v>
      </c>
      <c r="D70" s="215">
        <v>0</v>
      </c>
      <c r="E70" s="26" t="s">
        <v>808</v>
      </c>
      <c r="F70" s="26" t="s">
        <v>808</v>
      </c>
    </row>
    <row r="71" spans="1:6" x14ac:dyDescent="0.2">
      <c r="A71" s="16" t="s">
        <v>370</v>
      </c>
      <c r="B71" s="15" t="s">
        <v>143</v>
      </c>
      <c r="C71" s="24" t="s">
        <v>371</v>
      </c>
      <c r="D71" s="215">
        <v>46660.424352044785</v>
      </c>
      <c r="E71" s="26">
        <v>39435.615331885259</v>
      </c>
      <c r="F71" s="26">
        <v>35311.374141369743</v>
      </c>
    </row>
    <row r="72" spans="1:6" x14ac:dyDescent="0.2">
      <c r="A72" s="16" t="s">
        <v>372</v>
      </c>
      <c r="B72" s="15" t="s">
        <v>143</v>
      </c>
      <c r="C72" s="24" t="s">
        <v>373</v>
      </c>
      <c r="D72" s="215">
        <v>0</v>
      </c>
      <c r="E72" s="26" t="s">
        <v>808</v>
      </c>
      <c r="F72" s="26" t="s">
        <v>808</v>
      </c>
    </row>
    <row r="73" spans="1:6" x14ac:dyDescent="0.2">
      <c r="A73" s="16" t="s">
        <v>374</v>
      </c>
      <c r="B73" s="15" t="s">
        <v>144</v>
      </c>
      <c r="C73" s="24" t="s">
        <v>375</v>
      </c>
      <c r="D73" s="215">
        <v>0</v>
      </c>
      <c r="E73" s="26" t="s">
        <v>808</v>
      </c>
      <c r="F73" s="26" t="s">
        <v>808</v>
      </c>
    </row>
    <row r="74" spans="1:6" x14ac:dyDescent="0.2">
      <c r="A74" s="16" t="s">
        <v>376</v>
      </c>
      <c r="B74" s="15" t="s">
        <v>145</v>
      </c>
      <c r="C74" s="24" t="s">
        <v>377</v>
      </c>
      <c r="D74" s="215">
        <v>39757.664939038135</v>
      </c>
      <c r="E74" s="26">
        <v>37223.835129986503</v>
      </c>
      <c r="F74" s="26">
        <v>28583.719804112214</v>
      </c>
    </row>
    <row r="75" spans="1:6" x14ac:dyDescent="0.2">
      <c r="A75" s="16" t="s">
        <v>378</v>
      </c>
      <c r="B75" s="15" t="s">
        <v>145</v>
      </c>
      <c r="C75" s="24" t="s">
        <v>379</v>
      </c>
      <c r="D75" s="215">
        <v>30110.493703761811</v>
      </c>
      <c r="E75" s="26">
        <v>16960.667726037362</v>
      </c>
      <c r="F75" s="26">
        <v>8145.046460674519</v>
      </c>
    </row>
    <row r="76" spans="1:6" x14ac:dyDescent="0.2">
      <c r="A76" s="16" t="s">
        <v>380</v>
      </c>
      <c r="B76" s="15" t="s">
        <v>146</v>
      </c>
      <c r="C76" s="24" t="s">
        <v>381</v>
      </c>
      <c r="D76" s="215">
        <v>57726.57801839758</v>
      </c>
      <c r="E76" s="26">
        <v>56588.29593048797</v>
      </c>
      <c r="F76" s="26">
        <v>49370.177434325102</v>
      </c>
    </row>
    <row r="77" spans="1:6" x14ac:dyDescent="0.2">
      <c r="A77" s="16" t="s">
        <v>382</v>
      </c>
      <c r="B77" s="15" t="s">
        <v>147</v>
      </c>
      <c r="C77" s="24" t="s">
        <v>383</v>
      </c>
      <c r="D77" s="215">
        <v>0</v>
      </c>
      <c r="E77" s="26" t="s">
        <v>808</v>
      </c>
      <c r="F77" s="26" t="s">
        <v>808</v>
      </c>
    </row>
    <row r="78" spans="1:6" x14ac:dyDescent="0.2">
      <c r="A78" s="16" t="s">
        <v>384</v>
      </c>
      <c r="B78" s="15" t="s">
        <v>148</v>
      </c>
      <c r="C78" s="24" t="s">
        <v>385</v>
      </c>
      <c r="D78" s="215">
        <v>10306.602247607692</v>
      </c>
      <c r="E78" s="26">
        <v>7707.3574446184111</v>
      </c>
      <c r="F78" s="26">
        <v>7949.3609621481055</v>
      </c>
    </row>
    <row r="79" spans="1:6" x14ac:dyDescent="0.2">
      <c r="A79" s="16" t="s">
        <v>386</v>
      </c>
      <c r="B79" s="15" t="s">
        <v>148</v>
      </c>
      <c r="C79" s="24" t="s">
        <v>387</v>
      </c>
      <c r="D79" s="215">
        <v>15755.383441703365</v>
      </c>
      <c r="E79" s="26">
        <v>7350.0350930834329</v>
      </c>
      <c r="F79" s="26">
        <v>17090.028484311046</v>
      </c>
    </row>
    <row r="80" spans="1:6" x14ac:dyDescent="0.2">
      <c r="A80" s="16" t="s">
        <v>388</v>
      </c>
      <c r="B80" s="15" t="s">
        <v>149</v>
      </c>
      <c r="C80" s="24" t="s">
        <v>389</v>
      </c>
      <c r="D80" s="215">
        <v>0</v>
      </c>
      <c r="E80" s="26" t="s">
        <v>808</v>
      </c>
      <c r="F80" s="26" t="s">
        <v>808</v>
      </c>
    </row>
    <row r="81" spans="1:6" x14ac:dyDescent="0.2">
      <c r="A81" s="16" t="s">
        <v>390</v>
      </c>
      <c r="B81" s="15" t="s">
        <v>150</v>
      </c>
      <c r="C81" s="24" t="s">
        <v>391</v>
      </c>
      <c r="D81" s="215">
        <v>3519644.5320815137</v>
      </c>
      <c r="E81" s="26">
        <v>3021027.557164452</v>
      </c>
      <c r="F81" s="26">
        <v>3218559.3253561174</v>
      </c>
    </row>
    <row r="82" spans="1:6" x14ac:dyDescent="0.2">
      <c r="A82" s="16" t="s">
        <v>392</v>
      </c>
      <c r="B82" s="15" t="s">
        <v>151</v>
      </c>
      <c r="C82" s="24" t="s">
        <v>393</v>
      </c>
      <c r="D82" s="215">
        <v>59380.426293771205</v>
      </c>
      <c r="E82" s="26">
        <v>5660.89899484128</v>
      </c>
      <c r="F82" s="26">
        <v>4948.1582236416361</v>
      </c>
    </row>
    <row r="83" spans="1:6" x14ac:dyDescent="0.2">
      <c r="A83" s="16" t="s">
        <v>394</v>
      </c>
      <c r="B83" s="15" t="s">
        <v>151</v>
      </c>
      <c r="C83" s="24" t="s">
        <v>395</v>
      </c>
      <c r="D83" s="215">
        <v>0</v>
      </c>
      <c r="E83" s="26" t="s">
        <v>808</v>
      </c>
      <c r="F83" s="26" t="s">
        <v>808</v>
      </c>
    </row>
    <row r="84" spans="1:6" x14ac:dyDescent="0.2">
      <c r="A84" s="16" t="s">
        <v>396</v>
      </c>
      <c r="B84" s="15" t="s">
        <v>152</v>
      </c>
      <c r="C84" s="24" t="s">
        <v>397</v>
      </c>
      <c r="D84" s="215">
        <v>27015.341594952755</v>
      </c>
      <c r="E84" s="26">
        <v>11807.575906605038</v>
      </c>
      <c r="F84" s="26">
        <v>15188.553216387148</v>
      </c>
    </row>
    <row r="85" spans="1:6" x14ac:dyDescent="0.2">
      <c r="A85" s="16" t="s">
        <v>398</v>
      </c>
      <c r="B85" s="15" t="s">
        <v>152</v>
      </c>
      <c r="C85" s="24" t="s">
        <v>399</v>
      </c>
      <c r="D85" s="215">
        <v>0</v>
      </c>
      <c r="E85" s="26">
        <v>727.44029833132709</v>
      </c>
      <c r="F85" s="26">
        <v>2049.2407364866563</v>
      </c>
    </row>
    <row r="86" spans="1:6" x14ac:dyDescent="0.2">
      <c r="A86" s="16" t="s">
        <v>400</v>
      </c>
      <c r="B86" s="15" t="s">
        <v>152</v>
      </c>
      <c r="C86" s="24" t="s">
        <v>401</v>
      </c>
      <c r="D86" s="215">
        <v>19102.760899772078</v>
      </c>
      <c r="E86" s="26">
        <v>12509.993579749849</v>
      </c>
      <c r="F86" s="26">
        <v>33458.205124714914</v>
      </c>
    </row>
    <row r="87" spans="1:6" x14ac:dyDescent="0.2">
      <c r="A87" s="16" t="s">
        <v>402</v>
      </c>
      <c r="B87" s="15" t="s">
        <v>152</v>
      </c>
      <c r="C87" s="24" t="s">
        <v>403</v>
      </c>
      <c r="D87" s="215">
        <v>1557.1268406804982</v>
      </c>
      <c r="E87" s="26" t="s">
        <v>808</v>
      </c>
      <c r="F87" s="26" t="s">
        <v>808</v>
      </c>
    </row>
    <row r="88" spans="1:6" x14ac:dyDescent="0.2">
      <c r="A88" s="16" t="s">
        <v>404</v>
      </c>
      <c r="B88" s="15" t="s">
        <v>152</v>
      </c>
      <c r="C88" s="24" t="s">
        <v>405</v>
      </c>
      <c r="D88" s="215">
        <v>8851.4259269575032</v>
      </c>
      <c r="E88" s="26">
        <v>34584.480541961224</v>
      </c>
      <c r="F88" s="26">
        <v>33013.582509489104</v>
      </c>
    </row>
    <row r="89" spans="1:6" x14ac:dyDescent="0.2">
      <c r="A89" s="16" t="s">
        <v>406</v>
      </c>
      <c r="B89" s="15" t="s">
        <v>153</v>
      </c>
      <c r="C89" s="24" t="s">
        <v>407</v>
      </c>
      <c r="D89" s="215">
        <v>39640.307102157603</v>
      </c>
      <c r="E89" s="26">
        <v>46610.69910351617</v>
      </c>
      <c r="F89" s="26">
        <v>36728.136559132552</v>
      </c>
    </row>
    <row r="90" spans="1:6" x14ac:dyDescent="0.2">
      <c r="A90" s="16" t="s">
        <v>408</v>
      </c>
      <c r="B90" s="15" t="s">
        <v>154</v>
      </c>
      <c r="C90" s="24" t="s">
        <v>409</v>
      </c>
      <c r="D90" s="215">
        <v>116399.61557405278</v>
      </c>
      <c r="E90" s="26">
        <v>152848.86276374114</v>
      </c>
      <c r="F90" s="26">
        <v>142823.01685921499</v>
      </c>
    </row>
    <row r="91" spans="1:6" x14ac:dyDescent="0.2">
      <c r="A91" s="16" t="s">
        <v>410</v>
      </c>
      <c r="B91" s="15" t="s">
        <v>154</v>
      </c>
      <c r="C91" s="24" t="s">
        <v>411</v>
      </c>
      <c r="D91" s="215">
        <v>151721.26562292528</v>
      </c>
      <c r="E91" s="26">
        <v>140835.88695276208</v>
      </c>
      <c r="F91" s="26">
        <v>139731.95532064009</v>
      </c>
    </row>
    <row r="92" spans="1:6" x14ac:dyDescent="0.2">
      <c r="A92" s="16" t="s">
        <v>412</v>
      </c>
      <c r="B92" s="15" t="s">
        <v>154</v>
      </c>
      <c r="C92" s="24" t="s">
        <v>413</v>
      </c>
      <c r="D92" s="215">
        <v>77694.08786056473</v>
      </c>
      <c r="E92" s="26">
        <v>65534.30658090744</v>
      </c>
      <c r="F92" s="26">
        <v>63467.440435300872</v>
      </c>
    </row>
    <row r="93" spans="1:6" x14ac:dyDescent="0.2">
      <c r="A93" s="16" t="s">
        <v>414</v>
      </c>
      <c r="B93" s="15" t="s">
        <v>155</v>
      </c>
      <c r="C93" s="24" t="s">
        <v>415</v>
      </c>
      <c r="D93" s="215">
        <v>2643087.8710066546</v>
      </c>
      <c r="E93" s="26">
        <v>1712820.5714764064</v>
      </c>
      <c r="F93" s="26">
        <v>1184019.211588809</v>
      </c>
    </row>
    <row r="94" spans="1:6" x14ac:dyDescent="0.2">
      <c r="A94" s="16" t="s">
        <v>416</v>
      </c>
      <c r="B94" s="15" t="s">
        <v>155</v>
      </c>
      <c r="C94" s="24" t="s">
        <v>417</v>
      </c>
      <c r="D94" s="215">
        <v>362664.77066482417</v>
      </c>
      <c r="E94" s="26">
        <v>724115.48454520537</v>
      </c>
      <c r="F94" s="26">
        <v>412856.51478510309</v>
      </c>
    </row>
    <row r="95" spans="1:6" x14ac:dyDescent="0.2">
      <c r="A95" s="16" t="s">
        <v>418</v>
      </c>
      <c r="B95" s="15" t="s">
        <v>155</v>
      </c>
      <c r="C95" s="24" t="s">
        <v>419</v>
      </c>
      <c r="D95" s="215">
        <v>38815.181044148259</v>
      </c>
      <c r="E95" s="26">
        <v>21912.682085709832</v>
      </c>
      <c r="F95" s="26">
        <v>14320.821187767586</v>
      </c>
    </row>
    <row r="96" spans="1:6" x14ac:dyDescent="0.2">
      <c r="A96" s="16" t="s">
        <v>420</v>
      </c>
      <c r="B96" s="15" t="s">
        <v>156</v>
      </c>
      <c r="C96" s="24" t="s">
        <v>421</v>
      </c>
      <c r="D96" s="215">
        <v>43049.073203602755</v>
      </c>
      <c r="E96" s="26">
        <v>29873.804831612277</v>
      </c>
      <c r="F96" s="26">
        <v>66975.475122732285</v>
      </c>
    </row>
    <row r="97" spans="1:6" x14ac:dyDescent="0.2">
      <c r="A97" s="16" t="s">
        <v>422</v>
      </c>
      <c r="B97" s="15" t="s">
        <v>156</v>
      </c>
      <c r="C97" s="24" t="s">
        <v>423</v>
      </c>
      <c r="D97" s="215">
        <v>26014.421489979857</v>
      </c>
      <c r="E97" s="26">
        <v>26444.841818099689</v>
      </c>
      <c r="F97" s="26">
        <v>23768.720854928109</v>
      </c>
    </row>
    <row r="98" spans="1:6" x14ac:dyDescent="0.2">
      <c r="A98" s="16" t="s">
        <v>424</v>
      </c>
      <c r="B98" s="15" t="s">
        <v>156</v>
      </c>
      <c r="C98" s="24" t="s">
        <v>425</v>
      </c>
      <c r="D98" s="215">
        <v>8222.6240270281905</v>
      </c>
      <c r="E98" s="26">
        <v>9912.4333231671844</v>
      </c>
      <c r="F98" s="26">
        <v>19158.459019026126</v>
      </c>
    </row>
    <row r="99" spans="1:6" x14ac:dyDescent="0.2">
      <c r="A99" s="16" t="s">
        <v>426</v>
      </c>
      <c r="B99" s="15" t="s">
        <v>156</v>
      </c>
      <c r="C99" s="24" t="s">
        <v>427</v>
      </c>
      <c r="D99" s="215">
        <v>22834.556920959989</v>
      </c>
      <c r="E99" s="26">
        <v>29494.189673086639</v>
      </c>
      <c r="F99" s="26">
        <v>7652.8118906583295</v>
      </c>
    </row>
    <row r="100" spans="1:6" x14ac:dyDescent="0.2">
      <c r="A100" s="16" t="s">
        <v>428</v>
      </c>
      <c r="B100" s="15" t="s">
        <v>156</v>
      </c>
      <c r="C100" s="24" t="s">
        <v>429</v>
      </c>
      <c r="D100" s="215">
        <v>54195.959038819346</v>
      </c>
      <c r="E100" s="26">
        <v>25101.045751693488</v>
      </c>
      <c r="F100" s="26">
        <v>27081.106145916714</v>
      </c>
    </row>
    <row r="101" spans="1:6" x14ac:dyDescent="0.2">
      <c r="A101" s="16" t="s">
        <v>430</v>
      </c>
      <c r="B101" s="15" t="s">
        <v>156</v>
      </c>
      <c r="C101" s="24" t="s">
        <v>431</v>
      </c>
      <c r="D101" s="215">
        <v>13378.67678181343</v>
      </c>
      <c r="E101" s="26">
        <v>4817.7154100620637</v>
      </c>
      <c r="F101" s="26">
        <v>413.97867820315321</v>
      </c>
    </row>
    <row r="102" spans="1:6" x14ac:dyDescent="0.2">
      <c r="A102" s="16" t="s">
        <v>432</v>
      </c>
      <c r="B102" s="15" t="s">
        <v>157</v>
      </c>
      <c r="C102" s="24" t="s">
        <v>433</v>
      </c>
      <c r="D102" s="215">
        <v>8375.3039551717684</v>
      </c>
      <c r="E102" s="26">
        <v>0</v>
      </c>
      <c r="F102" s="26">
        <v>10543.291669142616</v>
      </c>
    </row>
    <row r="103" spans="1:6" x14ac:dyDescent="0.2">
      <c r="A103" s="16" t="s">
        <v>434</v>
      </c>
      <c r="B103" s="15" t="s">
        <v>157</v>
      </c>
      <c r="C103" s="24" t="s">
        <v>435</v>
      </c>
      <c r="D103" s="215">
        <v>100950.40273046854</v>
      </c>
      <c r="E103" s="26">
        <v>44314.651398342918</v>
      </c>
      <c r="F103" s="26">
        <v>55553.058600747077</v>
      </c>
    </row>
    <row r="104" spans="1:6" x14ac:dyDescent="0.2">
      <c r="A104" s="16" t="s">
        <v>436</v>
      </c>
      <c r="B104" s="15" t="s">
        <v>157</v>
      </c>
      <c r="C104" s="24" t="s">
        <v>437</v>
      </c>
      <c r="D104" s="215">
        <v>1901.8494300814348</v>
      </c>
      <c r="E104" s="26">
        <v>0</v>
      </c>
      <c r="F104" s="26">
        <v>0</v>
      </c>
    </row>
    <row r="105" spans="1:6" x14ac:dyDescent="0.2">
      <c r="A105" s="16" t="s">
        <v>438</v>
      </c>
      <c r="B105" s="15" t="s">
        <v>158</v>
      </c>
      <c r="C105" s="24" t="s">
        <v>439</v>
      </c>
      <c r="D105" s="215">
        <v>119906.55256284162</v>
      </c>
      <c r="E105" s="26">
        <v>113374.80669194629</v>
      </c>
      <c r="F105" s="26">
        <v>164141.85416060465</v>
      </c>
    </row>
    <row r="106" spans="1:6" x14ac:dyDescent="0.2">
      <c r="A106" s="16" t="s">
        <v>440</v>
      </c>
      <c r="B106" s="15" t="s">
        <v>158</v>
      </c>
      <c r="C106" s="24" t="s">
        <v>441</v>
      </c>
      <c r="D106" s="215">
        <v>17510.100955621732</v>
      </c>
      <c r="E106" s="26">
        <v>5929.8842153163923</v>
      </c>
      <c r="F106" s="26">
        <v>15912.178463580818</v>
      </c>
    </row>
    <row r="107" spans="1:6" x14ac:dyDescent="0.2">
      <c r="A107" s="16" t="s">
        <v>442</v>
      </c>
      <c r="B107" s="15" t="s">
        <v>158</v>
      </c>
      <c r="C107" s="24" t="s">
        <v>443</v>
      </c>
      <c r="D107" s="215">
        <v>46210.836935743195</v>
      </c>
      <c r="E107" s="26">
        <v>46024.139765398366</v>
      </c>
      <c r="F107" s="26">
        <v>46903.368078531879</v>
      </c>
    </row>
    <row r="108" spans="1:6" x14ac:dyDescent="0.2">
      <c r="A108" s="16" t="s">
        <v>444</v>
      </c>
      <c r="B108" s="15" t="s">
        <v>158</v>
      </c>
      <c r="C108" s="24" t="s">
        <v>445</v>
      </c>
      <c r="D108" s="215">
        <v>50776.327147043543</v>
      </c>
      <c r="E108" s="26">
        <v>41124.438750722693</v>
      </c>
      <c r="F108" s="26">
        <v>40063.455238440256</v>
      </c>
    </row>
    <row r="109" spans="1:6" x14ac:dyDescent="0.2">
      <c r="A109" s="16" t="s">
        <v>446</v>
      </c>
      <c r="B109" s="15" t="s">
        <v>159</v>
      </c>
      <c r="C109" s="24" t="s">
        <v>447</v>
      </c>
      <c r="D109" s="215">
        <v>0</v>
      </c>
      <c r="E109" s="26">
        <v>3749.0633856329937</v>
      </c>
      <c r="F109" s="26" t="s">
        <v>808</v>
      </c>
    </row>
    <row r="110" spans="1:6" x14ac:dyDescent="0.2">
      <c r="A110" s="16" t="s">
        <v>448</v>
      </c>
      <c r="B110" s="15" t="s">
        <v>159</v>
      </c>
      <c r="C110" s="24" t="s">
        <v>449</v>
      </c>
      <c r="D110" s="215">
        <v>23893.131804326644</v>
      </c>
      <c r="E110" s="26">
        <v>17659.200552238752</v>
      </c>
      <c r="F110" s="26">
        <v>22318.659004321999</v>
      </c>
    </row>
    <row r="111" spans="1:6" x14ac:dyDescent="0.2">
      <c r="A111" s="16" t="s">
        <v>450</v>
      </c>
      <c r="B111" s="15" t="s">
        <v>159</v>
      </c>
      <c r="C111" s="24" t="s">
        <v>451</v>
      </c>
      <c r="D111" s="215">
        <v>1702816.815558542</v>
      </c>
      <c r="E111" s="26">
        <v>1905540.2511795235</v>
      </c>
      <c r="F111" s="26">
        <v>1847212.7763258722</v>
      </c>
    </row>
    <row r="112" spans="1:6" x14ac:dyDescent="0.2">
      <c r="A112" s="16" t="s">
        <v>452</v>
      </c>
      <c r="B112" s="15" t="s">
        <v>160</v>
      </c>
      <c r="C112" s="24" t="s">
        <v>453</v>
      </c>
      <c r="D112" s="215">
        <v>0</v>
      </c>
      <c r="E112" s="26">
        <v>0</v>
      </c>
      <c r="F112" s="26">
        <v>19488.934766815732</v>
      </c>
    </row>
    <row r="113" spans="1:6" x14ac:dyDescent="0.2">
      <c r="A113" s="16" t="s">
        <v>454</v>
      </c>
      <c r="B113" s="15" t="s">
        <v>161</v>
      </c>
      <c r="C113" s="24" t="s">
        <v>455</v>
      </c>
      <c r="D113" s="215">
        <v>33832.922465592237</v>
      </c>
      <c r="E113" s="26">
        <v>8853.9396189872641</v>
      </c>
      <c r="F113" s="26">
        <v>71975.850331134599</v>
      </c>
    </row>
    <row r="114" spans="1:6" x14ac:dyDescent="0.2">
      <c r="A114" s="16" t="s">
        <v>456</v>
      </c>
      <c r="B114" s="15" t="s">
        <v>162</v>
      </c>
      <c r="C114" s="24" t="s">
        <v>457</v>
      </c>
      <c r="D114" s="215">
        <v>60504.073222249877</v>
      </c>
      <c r="E114" s="26">
        <v>106668.42334015243</v>
      </c>
      <c r="F114" s="26">
        <v>114324.68962808956</v>
      </c>
    </row>
    <row r="115" spans="1:6" x14ac:dyDescent="0.2">
      <c r="A115" s="16" t="s">
        <v>458</v>
      </c>
      <c r="B115" s="15" t="s">
        <v>162</v>
      </c>
      <c r="C115" s="24" t="s">
        <v>459</v>
      </c>
      <c r="D115" s="215">
        <v>9939.8666070531617</v>
      </c>
      <c r="E115" s="26">
        <v>28441.806581786983</v>
      </c>
      <c r="F115" s="26">
        <v>7614.5180344466944</v>
      </c>
    </row>
    <row r="116" spans="1:6" x14ac:dyDescent="0.2">
      <c r="A116" s="16" t="s">
        <v>460</v>
      </c>
      <c r="B116" s="15" t="s">
        <v>162</v>
      </c>
      <c r="C116" s="24" t="s">
        <v>461</v>
      </c>
      <c r="D116" s="215">
        <v>0</v>
      </c>
      <c r="E116" s="26" t="s">
        <v>808</v>
      </c>
      <c r="F116" s="26" t="s">
        <v>808</v>
      </c>
    </row>
    <row r="117" spans="1:6" x14ac:dyDescent="0.2">
      <c r="A117" s="16" t="s">
        <v>462</v>
      </c>
      <c r="B117" s="15" t="s">
        <v>163</v>
      </c>
      <c r="C117" s="24" t="s">
        <v>463</v>
      </c>
      <c r="D117" s="215">
        <v>34507.683129315548</v>
      </c>
      <c r="E117" s="26">
        <v>37436.115015976582</v>
      </c>
      <c r="F117" s="26">
        <v>116618.14770792583</v>
      </c>
    </row>
    <row r="118" spans="1:6" x14ac:dyDescent="0.2">
      <c r="A118" s="16" t="s">
        <v>464</v>
      </c>
      <c r="B118" s="15" t="s">
        <v>163</v>
      </c>
      <c r="C118" s="24" t="s">
        <v>465</v>
      </c>
      <c r="D118" s="215">
        <v>17398.008457322514</v>
      </c>
      <c r="E118" s="26">
        <v>17653.404803879603</v>
      </c>
      <c r="F118" s="26">
        <v>14938.066334940002</v>
      </c>
    </row>
    <row r="119" spans="1:6" x14ac:dyDescent="0.2">
      <c r="A119" s="16" t="s">
        <v>466</v>
      </c>
      <c r="B119" s="15" t="s">
        <v>164</v>
      </c>
      <c r="C119" s="24" t="s">
        <v>467</v>
      </c>
      <c r="D119" s="215">
        <v>56872.181667363046</v>
      </c>
      <c r="E119" s="26">
        <v>32770.388374862094</v>
      </c>
      <c r="F119" s="26">
        <v>65736.792341921755</v>
      </c>
    </row>
    <row r="120" spans="1:6" x14ac:dyDescent="0.2">
      <c r="A120" s="16" t="s">
        <v>468</v>
      </c>
      <c r="B120" s="15" t="s">
        <v>164</v>
      </c>
      <c r="C120" s="24" t="s">
        <v>469</v>
      </c>
      <c r="D120" s="215">
        <v>58758.855021048883</v>
      </c>
      <c r="E120" s="26">
        <v>63717.012643870563</v>
      </c>
      <c r="F120" s="26">
        <v>70725.037432904486</v>
      </c>
    </row>
    <row r="121" spans="1:6" x14ac:dyDescent="0.2">
      <c r="A121" s="16" t="s">
        <v>470</v>
      </c>
      <c r="B121" s="15" t="s">
        <v>164</v>
      </c>
      <c r="C121" s="24" t="s">
        <v>471</v>
      </c>
      <c r="D121" s="215">
        <v>18255.773631460834</v>
      </c>
      <c r="E121" s="26">
        <v>15222.03480253552</v>
      </c>
      <c r="F121" s="26">
        <v>18082.039259716104</v>
      </c>
    </row>
    <row r="122" spans="1:6" x14ac:dyDescent="0.2">
      <c r="A122" s="16" t="s">
        <v>472</v>
      </c>
      <c r="B122" s="15" t="s">
        <v>164</v>
      </c>
      <c r="C122" s="24" t="s">
        <v>473</v>
      </c>
      <c r="D122" s="215">
        <v>26993.337324294418</v>
      </c>
      <c r="E122" s="26">
        <v>23952.934213366996</v>
      </c>
      <c r="F122" s="26">
        <v>34856.742039572542</v>
      </c>
    </row>
    <row r="123" spans="1:6" x14ac:dyDescent="0.2">
      <c r="A123" s="16" t="s">
        <v>474</v>
      </c>
      <c r="B123" s="15" t="s">
        <v>165</v>
      </c>
      <c r="C123" s="24" t="s">
        <v>475</v>
      </c>
      <c r="D123" s="215">
        <v>51850.052945856129</v>
      </c>
      <c r="E123" s="26">
        <v>17996.121297932201</v>
      </c>
      <c r="F123" s="26">
        <v>24923.419270763334</v>
      </c>
    </row>
    <row r="124" spans="1:6" x14ac:dyDescent="0.2">
      <c r="A124" s="16" t="s">
        <v>476</v>
      </c>
      <c r="B124" s="15" t="s">
        <v>165</v>
      </c>
      <c r="C124" s="24" t="s">
        <v>477</v>
      </c>
      <c r="D124" s="215">
        <v>43662.498600004561</v>
      </c>
      <c r="E124" s="26">
        <v>78996.380835655189</v>
      </c>
      <c r="F124" s="26">
        <v>28168.447322354306</v>
      </c>
    </row>
    <row r="125" spans="1:6" x14ac:dyDescent="0.2">
      <c r="A125" s="16" t="s">
        <v>478</v>
      </c>
      <c r="B125" s="15" t="s">
        <v>165</v>
      </c>
      <c r="C125" s="24" t="s">
        <v>479</v>
      </c>
      <c r="D125" s="215">
        <v>9285.3919143503026</v>
      </c>
      <c r="E125" s="26">
        <v>0</v>
      </c>
      <c r="F125" s="26">
        <v>23528.020420036795</v>
      </c>
    </row>
    <row r="126" spans="1:6" x14ac:dyDescent="0.2">
      <c r="A126" s="16" t="s">
        <v>480</v>
      </c>
      <c r="B126" s="15" t="s">
        <v>165</v>
      </c>
      <c r="C126" s="24" t="s">
        <v>481</v>
      </c>
      <c r="D126" s="215">
        <v>35283.112626325586</v>
      </c>
      <c r="E126" s="26">
        <v>41983.381258223082</v>
      </c>
      <c r="F126" s="26">
        <v>38441.292716802644</v>
      </c>
    </row>
    <row r="127" spans="1:6" x14ac:dyDescent="0.2">
      <c r="A127" s="16" t="s">
        <v>482</v>
      </c>
      <c r="B127" s="15" t="s">
        <v>165</v>
      </c>
      <c r="C127" s="24" t="s">
        <v>483</v>
      </c>
      <c r="D127" s="215">
        <v>28550.060306440992</v>
      </c>
      <c r="E127" s="26">
        <v>16590.693053462612</v>
      </c>
      <c r="F127" s="26">
        <v>17869.687878232871</v>
      </c>
    </row>
    <row r="128" spans="1:6" x14ac:dyDescent="0.2">
      <c r="A128" s="16" t="s">
        <v>484</v>
      </c>
      <c r="B128" s="15" t="s">
        <v>165</v>
      </c>
      <c r="C128" s="24" t="s">
        <v>485</v>
      </c>
      <c r="D128" s="215">
        <v>18216.575807178819</v>
      </c>
      <c r="E128" s="26">
        <v>14742.164360066321</v>
      </c>
      <c r="F128" s="26">
        <v>230.51442404996058</v>
      </c>
    </row>
    <row r="129" spans="1:6" x14ac:dyDescent="0.2">
      <c r="A129" s="16" t="s">
        <v>486</v>
      </c>
      <c r="B129" s="15" t="s">
        <v>166</v>
      </c>
      <c r="C129" s="24" t="s">
        <v>487</v>
      </c>
      <c r="D129" s="215">
        <v>11219.699282596324</v>
      </c>
      <c r="E129" s="26">
        <v>7027.6103461484081</v>
      </c>
      <c r="F129" s="26">
        <v>13404.771999053262</v>
      </c>
    </row>
    <row r="130" spans="1:6" x14ac:dyDescent="0.2">
      <c r="A130" s="16" t="s">
        <v>488</v>
      </c>
      <c r="B130" s="15" t="s">
        <v>166</v>
      </c>
      <c r="C130" s="24" t="s">
        <v>489</v>
      </c>
      <c r="D130" s="215">
        <v>0</v>
      </c>
      <c r="E130" s="26" t="s">
        <v>808</v>
      </c>
      <c r="F130" s="26" t="s">
        <v>808</v>
      </c>
    </row>
    <row r="131" spans="1:6" x14ac:dyDescent="0.2">
      <c r="A131" s="16" t="s">
        <v>490</v>
      </c>
      <c r="B131" s="15" t="s">
        <v>167</v>
      </c>
      <c r="C131" s="24" t="s">
        <v>491</v>
      </c>
      <c r="D131" s="215">
        <v>0</v>
      </c>
      <c r="E131" s="26">
        <v>25264.596419704922</v>
      </c>
      <c r="F131" s="26">
        <v>46222.393900088056</v>
      </c>
    </row>
    <row r="132" spans="1:6" x14ac:dyDescent="0.2">
      <c r="A132" s="16" t="s">
        <v>492</v>
      </c>
      <c r="B132" s="15" t="s">
        <v>167</v>
      </c>
      <c r="C132" s="24" t="s">
        <v>493</v>
      </c>
      <c r="D132" s="215">
        <v>0</v>
      </c>
      <c r="E132" s="26" t="s">
        <v>808</v>
      </c>
      <c r="F132" s="26" t="s">
        <v>808</v>
      </c>
    </row>
    <row r="133" spans="1:6" x14ac:dyDescent="0.2">
      <c r="A133" s="16" t="s">
        <v>494</v>
      </c>
      <c r="B133" s="15" t="s">
        <v>168</v>
      </c>
      <c r="C133" s="24" t="s">
        <v>495</v>
      </c>
      <c r="D133" s="215">
        <v>31266.003071211559</v>
      </c>
      <c r="E133" s="26">
        <v>37460.833964568366</v>
      </c>
      <c r="F133" s="26">
        <v>26795.094030564203</v>
      </c>
    </row>
    <row r="134" spans="1:6" x14ac:dyDescent="0.2">
      <c r="A134" s="16" t="s">
        <v>496</v>
      </c>
      <c r="B134" s="15" t="s">
        <v>168</v>
      </c>
      <c r="C134" s="24" t="s">
        <v>497</v>
      </c>
      <c r="D134" s="215">
        <v>27505.718153088063</v>
      </c>
      <c r="E134" s="26">
        <v>49543.270593497931</v>
      </c>
      <c r="F134" s="26">
        <v>59301.683757459512</v>
      </c>
    </row>
    <row r="135" spans="1:6" x14ac:dyDescent="0.2">
      <c r="A135" s="16" t="s">
        <v>498</v>
      </c>
      <c r="B135" s="15" t="s">
        <v>169</v>
      </c>
      <c r="C135" s="24" t="s">
        <v>499</v>
      </c>
      <c r="D135" s="215">
        <v>74470.114345374153</v>
      </c>
      <c r="E135" s="26">
        <v>94776.721331421199</v>
      </c>
      <c r="F135" s="26">
        <v>28517.211750493581</v>
      </c>
    </row>
    <row r="136" spans="1:6" x14ac:dyDescent="0.2">
      <c r="A136" s="16" t="s">
        <v>500</v>
      </c>
      <c r="B136" s="15" t="s">
        <v>170</v>
      </c>
      <c r="C136" s="24" t="s">
        <v>501</v>
      </c>
      <c r="D136" s="215">
        <v>0</v>
      </c>
      <c r="E136" s="26" t="s">
        <v>808</v>
      </c>
      <c r="F136" s="26" t="s">
        <v>808</v>
      </c>
    </row>
    <row r="137" spans="1:6" x14ac:dyDescent="0.2">
      <c r="A137" s="16" t="s">
        <v>502</v>
      </c>
      <c r="B137" s="15" t="s">
        <v>170</v>
      </c>
      <c r="C137" s="24" t="s">
        <v>503</v>
      </c>
      <c r="D137" s="215">
        <v>25657.462991010299</v>
      </c>
      <c r="E137" s="26">
        <v>13611.734206136536</v>
      </c>
      <c r="F137" s="26">
        <v>15972.434105517586</v>
      </c>
    </row>
    <row r="138" spans="1:6" x14ac:dyDescent="0.2">
      <c r="A138" s="16" t="s">
        <v>504</v>
      </c>
      <c r="B138" s="15" t="s">
        <v>170</v>
      </c>
      <c r="C138" s="24" t="s">
        <v>505</v>
      </c>
      <c r="D138" s="215">
        <v>0</v>
      </c>
      <c r="E138" s="26">
        <v>0</v>
      </c>
      <c r="F138" s="26">
        <v>12806.108480071498</v>
      </c>
    </row>
    <row r="139" spans="1:6" x14ac:dyDescent="0.2">
      <c r="A139" s="16" t="s">
        <v>506</v>
      </c>
      <c r="B139" s="15" t="s">
        <v>170</v>
      </c>
      <c r="C139" s="24" t="s">
        <v>507</v>
      </c>
      <c r="D139" s="215">
        <v>20433.848945727208</v>
      </c>
      <c r="E139" s="26">
        <v>8234.8422092976489</v>
      </c>
      <c r="F139" s="26">
        <v>13934.201644127692</v>
      </c>
    </row>
    <row r="140" spans="1:6" x14ac:dyDescent="0.2">
      <c r="A140" s="16" t="s">
        <v>508</v>
      </c>
      <c r="B140" s="15" t="s">
        <v>171</v>
      </c>
      <c r="C140" s="24" t="s">
        <v>509</v>
      </c>
      <c r="D140" s="215">
        <v>229049.70990326139</v>
      </c>
      <c r="E140" s="26">
        <v>246763.57234642003</v>
      </c>
      <c r="F140" s="26">
        <v>168374.09990277575</v>
      </c>
    </row>
    <row r="141" spans="1:6" x14ac:dyDescent="0.2">
      <c r="A141" s="16" t="s">
        <v>510</v>
      </c>
      <c r="B141" s="15" t="s">
        <v>171</v>
      </c>
      <c r="C141" s="24" t="s">
        <v>511</v>
      </c>
      <c r="D141" s="215">
        <v>298499.48469171039</v>
      </c>
      <c r="E141" s="26">
        <v>192576.70103847538</v>
      </c>
      <c r="F141" s="26">
        <v>360899.52302404528</v>
      </c>
    </row>
    <row r="142" spans="1:6" x14ac:dyDescent="0.2">
      <c r="A142" s="16" t="s">
        <v>512</v>
      </c>
      <c r="B142" s="15" t="s">
        <v>172</v>
      </c>
      <c r="C142" s="24" t="s">
        <v>513</v>
      </c>
      <c r="D142" s="215">
        <v>30760.35514653087</v>
      </c>
      <c r="E142" s="26">
        <v>23361.262721251791</v>
      </c>
      <c r="F142" s="26">
        <v>39922.854132146422</v>
      </c>
    </row>
    <row r="143" spans="1:6" x14ac:dyDescent="0.2">
      <c r="A143" s="16" t="s">
        <v>514</v>
      </c>
      <c r="B143" s="15" t="s">
        <v>172</v>
      </c>
      <c r="C143" s="24" t="s">
        <v>515</v>
      </c>
      <c r="D143" s="215">
        <v>11263.691043752884</v>
      </c>
      <c r="E143" s="26">
        <v>30348.088749397131</v>
      </c>
      <c r="F143" s="26">
        <v>21377.695383739021</v>
      </c>
    </row>
    <row r="144" spans="1:6" x14ac:dyDescent="0.2">
      <c r="A144" s="16" t="s">
        <v>516</v>
      </c>
      <c r="B144" s="15" t="s">
        <v>173</v>
      </c>
      <c r="C144" s="24" t="s">
        <v>517</v>
      </c>
      <c r="D144" s="215">
        <v>938.78939772747549</v>
      </c>
      <c r="E144" s="26">
        <v>7279.9857317058295</v>
      </c>
      <c r="F144" s="26">
        <v>13213.979569967483</v>
      </c>
    </row>
    <row r="145" spans="1:6" x14ac:dyDescent="0.2">
      <c r="A145" s="16" t="s">
        <v>518</v>
      </c>
      <c r="B145" s="15" t="s">
        <v>173</v>
      </c>
      <c r="C145" s="24" t="s">
        <v>519</v>
      </c>
      <c r="D145" s="215">
        <v>39457.013496326894</v>
      </c>
      <c r="E145" s="26">
        <v>38797.611212177908</v>
      </c>
      <c r="F145" s="26">
        <v>47172.64813045122</v>
      </c>
    </row>
    <row r="146" spans="1:6" x14ac:dyDescent="0.2">
      <c r="A146" s="16" t="s">
        <v>520</v>
      </c>
      <c r="B146" s="15" t="s">
        <v>173</v>
      </c>
      <c r="C146" s="24" t="s">
        <v>521</v>
      </c>
      <c r="D146" s="215">
        <v>15193.169298965393</v>
      </c>
      <c r="E146" s="26">
        <v>9597.0848134029748</v>
      </c>
      <c r="F146" s="26">
        <v>18626.414448706855</v>
      </c>
    </row>
    <row r="147" spans="1:6" x14ac:dyDescent="0.2">
      <c r="A147" s="16" t="s">
        <v>522</v>
      </c>
      <c r="B147" s="15" t="s">
        <v>174</v>
      </c>
      <c r="C147" s="24" t="s">
        <v>523</v>
      </c>
      <c r="D147" s="215">
        <v>37589.899313257127</v>
      </c>
      <c r="E147" s="26">
        <v>21382.964281963887</v>
      </c>
      <c r="F147" s="26">
        <v>21783.019336946818</v>
      </c>
    </row>
    <row r="148" spans="1:6" x14ac:dyDescent="0.2">
      <c r="A148" s="16" t="s">
        <v>524</v>
      </c>
      <c r="B148" s="15" t="s">
        <v>174</v>
      </c>
      <c r="C148" s="24" t="s">
        <v>525</v>
      </c>
      <c r="D148" s="215">
        <v>25405.417702172883</v>
      </c>
      <c r="E148" s="26">
        <v>65065.982592590866</v>
      </c>
      <c r="F148" s="26">
        <v>88314.600504333852</v>
      </c>
    </row>
    <row r="149" spans="1:6" x14ac:dyDescent="0.2">
      <c r="A149" s="16" t="s">
        <v>526</v>
      </c>
      <c r="B149" s="15" t="s">
        <v>174</v>
      </c>
      <c r="C149" s="24" t="s">
        <v>527</v>
      </c>
      <c r="D149" s="215">
        <v>23222.618969621493</v>
      </c>
      <c r="E149" s="26">
        <v>10730.37030017986</v>
      </c>
      <c r="F149" s="26">
        <v>16705.419597896664</v>
      </c>
    </row>
    <row r="150" spans="1:6" x14ac:dyDescent="0.2">
      <c r="A150" s="16" t="s">
        <v>528</v>
      </c>
      <c r="B150" s="15" t="s">
        <v>175</v>
      </c>
      <c r="C150" s="24" t="s">
        <v>529</v>
      </c>
      <c r="D150" s="215">
        <v>0</v>
      </c>
      <c r="E150" s="26" t="s">
        <v>808</v>
      </c>
      <c r="F150" s="26" t="s">
        <v>808</v>
      </c>
    </row>
    <row r="151" spans="1:6" x14ac:dyDescent="0.2">
      <c r="A151" s="16" t="s">
        <v>530</v>
      </c>
      <c r="B151" s="15" t="s">
        <v>175</v>
      </c>
      <c r="C151" s="24" t="s">
        <v>531</v>
      </c>
      <c r="D151" s="215">
        <v>0</v>
      </c>
      <c r="E151" s="26" t="s">
        <v>808</v>
      </c>
      <c r="F151" s="26" t="s">
        <v>808</v>
      </c>
    </row>
    <row r="152" spans="1:6" x14ac:dyDescent="0.2">
      <c r="A152" s="16" t="s">
        <v>532</v>
      </c>
      <c r="B152" s="15" t="s">
        <v>175</v>
      </c>
      <c r="C152" s="24" t="s">
        <v>533</v>
      </c>
      <c r="D152" s="215">
        <v>15229.384475681018</v>
      </c>
      <c r="E152" s="26">
        <v>20295.978845642709</v>
      </c>
      <c r="F152" s="26">
        <v>43455.805014165257</v>
      </c>
    </row>
    <row r="153" spans="1:6" x14ac:dyDescent="0.2">
      <c r="A153" s="16" t="s">
        <v>534</v>
      </c>
      <c r="B153" s="15" t="s">
        <v>176</v>
      </c>
      <c r="C153" s="24" t="s">
        <v>535</v>
      </c>
      <c r="D153" s="215">
        <v>0</v>
      </c>
      <c r="E153" s="26" t="s">
        <v>808</v>
      </c>
      <c r="F153" s="26" t="s">
        <v>808</v>
      </c>
    </row>
    <row r="154" spans="1:6" x14ac:dyDescent="0.2">
      <c r="A154" s="16" t="s">
        <v>536</v>
      </c>
      <c r="B154" s="15" t="s">
        <v>177</v>
      </c>
      <c r="C154" s="24" t="s">
        <v>537</v>
      </c>
      <c r="D154" s="215">
        <v>41688.589515221516</v>
      </c>
      <c r="E154" s="26">
        <v>57003.529892020139</v>
      </c>
      <c r="F154" s="26">
        <v>66518.468883079215</v>
      </c>
    </row>
    <row r="155" spans="1:6" x14ac:dyDescent="0.2">
      <c r="A155" s="16" t="s">
        <v>538</v>
      </c>
      <c r="B155" s="15" t="s">
        <v>177</v>
      </c>
      <c r="C155" s="24" t="s">
        <v>539</v>
      </c>
      <c r="D155" s="215">
        <v>9038.2328143741233</v>
      </c>
      <c r="E155" s="26">
        <v>6463.3974652509633</v>
      </c>
      <c r="F155" s="26" t="s">
        <v>808</v>
      </c>
    </row>
    <row r="156" spans="1:6" x14ac:dyDescent="0.2">
      <c r="A156" s="16" t="s">
        <v>540</v>
      </c>
      <c r="B156" s="15" t="s">
        <v>178</v>
      </c>
      <c r="C156" s="24" t="s">
        <v>541</v>
      </c>
      <c r="D156" s="215">
        <v>74158.492492432153</v>
      </c>
      <c r="E156" s="26">
        <v>71061.767409651191</v>
      </c>
      <c r="F156" s="26">
        <v>64632.520808203742</v>
      </c>
    </row>
    <row r="157" spans="1:6" x14ac:dyDescent="0.2">
      <c r="A157" s="16" t="s">
        <v>542</v>
      </c>
      <c r="B157" s="15" t="s">
        <v>178</v>
      </c>
      <c r="C157" s="24" t="s">
        <v>543</v>
      </c>
      <c r="D157" s="215">
        <v>21560.580564690503</v>
      </c>
      <c r="E157" s="26">
        <v>17229.542479997006</v>
      </c>
      <c r="F157" s="26">
        <v>37005.761866723631</v>
      </c>
    </row>
    <row r="158" spans="1:6" x14ac:dyDescent="0.2">
      <c r="A158" s="16" t="s">
        <v>544</v>
      </c>
      <c r="B158" s="15" t="s">
        <v>179</v>
      </c>
      <c r="C158" s="24" t="s">
        <v>545</v>
      </c>
      <c r="D158" s="215">
        <v>57442.361920768279</v>
      </c>
      <c r="E158" s="26">
        <v>49609.077802290805</v>
      </c>
      <c r="F158" s="26">
        <v>60799.295961442345</v>
      </c>
    </row>
    <row r="159" spans="1:6" x14ac:dyDescent="0.2">
      <c r="A159" s="16" t="s">
        <v>546</v>
      </c>
      <c r="B159" s="15" t="s">
        <v>180</v>
      </c>
      <c r="C159" s="24" t="s">
        <v>547</v>
      </c>
      <c r="D159" s="215">
        <v>4227.2356210212447</v>
      </c>
      <c r="E159" s="26">
        <v>6504.8007406989445</v>
      </c>
      <c r="F159" s="26">
        <v>5515.8606940898617</v>
      </c>
    </row>
    <row r="160" spans="1:6" x14ac:dyDescent="0.2">
      <c r="A160" s="16" t="s">
        <v>548</v>
      </c>
      <c r="B160" s="15" t="s">
        <v>180</v>
      </c>
      <c r="C160" s="24" t="s">
        <v>549</v>
      </c>
      <c r="D160" s="215">
        <v>27602.534021871594</v>
      </c>
      <c r="E160" s="26">
        <v>17234.221733264814</v>
      </c>
      <c r="F160" s="26">
        <v>19298.888316322806</v>
      </c>
    </row>
    <row r="161" spans="1:6" x14ac:dyDescent="0.2">
      <c r="A161" s="16" t="s">
        <v>550</v>
      </c>
      <c r="B161" s="15" t="s">
        <v>181</v>
      </c>
      <c r="C161" s="24" t="s">
        <v>551</v>
      </c>
      <c r="D161" s="215">
        <v>36025.217534068259</v>
      </c>
      <c r="E161" s="26">
        <v>41227.702386767567</v>
      </c>
      <c r="F161" s="26">
        <v>33383.532966831364</v>
      </c>
    </row>
    <row r="162" spans="1:6" x14ac:dyDescent="0.2">
      <c r="A162" s="16" t="s">
        <v>552</v>
      </c>
      <c r="B162" s="15" t="s">
        <v>181</v>
      </c>
      <c r="C162" s="24" t="s">
        <v>553</v>
      </c>
      <c r="D162" s="215">
        <v>8299.2177721500957</v>
      </c>
      <c r="E162" s="26">
        <v>16196.740443402485</v>
      </c>
      <c r="F162" s="26">
        <v>7210.6338939973612</v>
      </c>
    </row>
    <row r="163" spans="1:6" x14ac:dyDescent="0.2">
      <c r="A163" s="16" t="s">
        <v>554</v>
      </c>
      <c r="B163" s="15" t="s">
        <v>181</v>
      </c>
      <c r="C163" s="24" t="s">
        <v>555</v>
      </c>
      <c r="D163" s="215">
        <v>11401.482551635487</v>
      </c>
      <c r="E163" s="26">
        <v>4824.8339645135147</v>
      </c>
      <c r="F163" s="26">
        <v>5630.0706027605047</v>
      </c>
    </row>
    <row r="164" spans="1:6" x14ac:dyDescent="0.2">
      <c r="A164" s="16" t="s">
        <v>556</v>
      </c>
      <c r="B164" s="15" t="s">
        <v>181</v>
      </c>
      <c r="C164" s="24" t="s">
        <v>557</v>
      </c>
      <c r="D164" s="215">
        <v>13890.090935076365</v>
      </c>
      <c r="E164" s="26">
        <v>5894.88177075354</v>
      </c>
      <c r="F164" s="26">
        <v>7716.657229321564</v>
      </c>
    </row>
    <row r="165" spans="1:6" x14ac:dyDescent="0.2">
      <c r="A165" s="16" t="s">
        <v>558</v>
      </c>
      <c r="B165" s="15" t="s">
        <v>181</v>
      </c>
      <c r="C165" s="24" t="s">
        <v>559</v>
      </c>
      <c r="D165" s="215">
        <v>19827.31106555714</v>
      </c>
      <c r="E165" s="26">
        <v>20693.780421763706</v>
      </c>
      <c r="F165" s="26">
        <v>26051.452354151468</v>
      </c>
    </row>
    <row r="166" spans="1:6" x14ac:dyDescent="0.2">
      <c r="A166" s="16" t="s">
        <v>560</v>
      </c>
      <c r="B166" s="15" t="s">
        <v>182</v>
      </c>
      <c r="C166" s="24" t="s">
        <v>561</v>
      </c>
      <c r="D166" s="215">
        <v>48688.802932486382</v>
      </c>
      <c r="E166" s="26">
        <v>59945.7969521142</v>
      </c>
      <c r="F166" s="26">
        <v>62156.77118699938</v>
      </c>
    </row>
    <row r="167" spans="1:6" x14ac:dyDescent="0.2">
      <c r="A167" s="16" t="s">
        <v>562</v>
      </c>
      <c r="B167" s="15" t="s">
        <v>182</v>
      </c>
      <c r="C167" s="24" t="s">
        <v>563</v>
      </c>
      <c r="D167" s="215">
        <v>91127.693984096753</v>
      </c>
      <c r="E167" s="26">
        <v>72186.754599089822</v>
      </c>
      <c r="F167" s="26">
        <v>76715.382372617853</v>
      </c>
    </row>
    <row r="168" spans="1:6" x14ac:dyDescent="0.2">
      <c r="A168" s="16" t="s">
        <v>564</v>
      </c>
      <c r="B168" s="15" t="s">
        <v>182</v>
      </c>
      <c r="C168" s="24" t="s">
        <v>565</v>
      </c>
      <c r="D168" s="215">
        <v>3216.1804924900575</v>
      </c>
      <c r="E168" s="26">
        <v>48959.031646145799</v>
      </c>
      <c r="F168" s="26">
        <v>39594.649523347827</v>
      </c>
    </row>
    <row r="169" spans="1:6" x14ac:dyDescent="0.2">
      <c r="A169" s="16" t="s">
        <v>566</v>
      </c>
      <c r="B169" s="15" t="s">
        <v>182</v>
      </c>
      <c r="C169" s="24" t="s">
        <v>567</v>
      </c>
      <c r="D169" s="215">
        <v>123008.86513906503</v>
      </c>
      <c r="E169" s="26">
        <v>124616.98474010156</v>
      </c>
      <c r="F169" s="26">
        <v>191991.24381033925</v>
      </c>
    </row>
    <row r="170" spans="1:6" x14ac:dyDescent="0.2">
      <c r="A170" s="16" t="s">
        <v>568</v>
      </c>
      <c r="B170" s="15" t="s">
        <v>182</v>
      </c>
      <c r="C170" s="24" t="s">
        <v>569</v>
      </c>
      <c r="D170" s="215">
        <v>147271.19255754582</v>
      </c>
      <c r="E170" s="26">
        <v>106900.80797797129</v>
      </c>
      <c r="F170" s="26">
        <v>86034.239785788246</v>
      </c>
    </row>
    <row r="171" spans="1:6" x14ac:dyDescent="0.2">
      <c r="A171" s="16" t="s">
        <v>233</v>
      </c>
      <c r="B171" s="15" t="s">
        <v>182</v>
      </c>
      <c r="C171" s="24" t="s">
        <v>570</v>
      </c>
      <c r="D171" s="215">
        <v>118604.73744326262</v>
      </c>
      <c r="E171" s="26">
        <v>247018.4343366134</v>
      </c>
      <c r="F171" s="26">
        <v>113298.56436270205</v>
      </c>
    </row>
    <row r="172" spans="1:6" x14ac:dyDescent="0.2">
      <c r="A172" s="16" t="s">
        <v>571</v>
      </c>
      <c r="B172" s="15" t="s">
        <v>182</v>
      </c>
      <c r="C172" s="24" t="s">
        <v>572</v>
      </c>
      <c r="D172" s="215">
        <v>121962.9078937836</v>
      </c>
      <c r="E172" s="26">
        <v>174934.90068965743</v>
      </c>
      <c r="F172" s="26">
        <v>153522.26622456257</v>
      </c>
    </row>
    <row r="173" spans="1:6" x14ac:dyDescent="0.2">
      <c r="A173" s="16" t="s">
        <v>573</v>
      </c>
      <c r="B173" s="15" t="s">
        <v>182</v>
      </c>
      <c r="C173" s="24" t="s">
        <v>574</v>
      </c>
      <c r="D173" s="215">
        <v>23382.790284070597</v>
      </c>
      <c r="E173" s="26">
        <v>19879.202274208586</v>
      </c>
      <c r="F173" s="26">
        <v>24740.761400371564</v>
      </c>
    </row>
    <row r="174" spans="1:6" x14ac:dyDescent="0.2">
      <c r="A174" s="16" t="s">
        <v>575</v>
      </c>
      <c r="B174" s="15" t="s">
        <v>182</v>
      </c>
      <c r="C174" s="24" t="s">
        <v>576</v>
      </c>
      <c r="D174" s="215">
        <v>46370.10970194581</v>
      </c>
      <c r="E174" s="26">
        <v>31619.68417798317</v>
      </c>
      <c r="F174" s="26">
        <v>14740.428022805723</v>
      </c>
    </row>
    <row r="175" spans="1:6" x14ac:dyDescent="0.2">
      <c r="A175" s="16" t="s">
        <v>577</v>
      </c>
      <c r="B175" s="15" t="s">
        <v>182</v>
      </c>
      <c r="C175" s="24" t="s">
        <v>578</v>
      </c>
      <c r="D175" s="215">
        <v>29640.273232391311</v>
      </c>
      <c r="E175" s="26">
        <v>30163.124567848216</v>
      </c>
      <c r="F175" s="26">
        <v>68164.149999999994</v>
      </c>
    </row>
    <row r="176" spans="1:6" x14ac:dyDescent="0.2">
      <c r="A176" s="16" t="s">
        <v>579</v>
      </c>
      <c r="B176" s="15" t="s">
        <v>182</v>
      </c>
      <c r="C176" s="24" t="s">
        <v>580</v>
      </c>
      <c r="D176" s="215">
        <v>0</v>
      </c>
      <c r="E176" s="26">
        <v>16172.80231789091</v>
      </c>
      <c r="F176" s="26">
        <v>18812.350495337789</v>
      </c>
    </row>
    <row r="177" spans="1:6" x14ac:dyDescent="0.2">
      <c r="A177" s="16" t="s">
        <v>581</v>
      </c>
      <c r="B177" s="15" t="s">
        <v>182</v>
      </c>
      <c r="C177" s="24" t="s">
        <v>582</v>
      </c>
      <c r="D177" s="215">
        <v>20245.168548192232</v>
      </c>
      <c r="E177" s="26">
        <v>23943.205850213755</v>
      </c>
      <c r="F177" s="26">
        <v>20071.939309487378</v>
      </c>
    </row>
    <row r="178" spans="1:6" x14ac:dyDescent="0.2">
      <c r="A178" s="18" t="s">
        <v>583</v>
      </c>
      <c r="B178" s="15" t="s">
        <v>183</v>
      </c>
      <c r="C178" s="24" t="s">
        <v>584</v>
      </c>
      <c r="D178" s="215">
        <v>101323.06522118444</v>
      </c>
      <c r="E178" s="26">
        <v>20871.570761016261</v>
      </c>
      <c r="F178" s="26">
        <v>30598.609089128408</v>
      </c>
    </row>
    <row r="179" spans="1:6" x14ac:dyDescent="0.2">
      <c r="A179" s="18" t="s">
        <v>585</v>
      </c>
      <c r="B179" s="15" t="s">
        <v>183</v>
      </c>
      <c r="C179" s="24" t="s">
        <v>586</v>
      </c>
      <c r="D179" s="215">
        <v>8015.2752343728453</v>
      </c>
      <c r="E179" s="26">
        <v>22376.253213621145</v>
      </c>
      <c r="F179" s="26">
        <v>23088.732212569164</v>
      </c>
    </row>
    <row r="180" spans="1:6" x14ac:dyDescent="0.2">
      <c r="A180" s="18" t="s">
        <v>587</v>
      </c>
      <c r="B180" s="15" t="s">
        <v>183</v>
      </c>
      <c r="C180" s="24" t="s">
        <v>588</v>
      </c>
      <c r="D180" s="215">
        <v>15850.37668760134</v>
      </c>
      <c r="E180" s="26">
        <v>0</v>
      </c>
      <c r="F180" s="26">
        <v>12640.531879727085</v>
      </c>
    </row>
    <row r="181" spans="1:6" x14ac:dyDescent="0.2">
      <c r="A181" s="18" t="s">
        <v>589</v>
      </c>
      <c r="B181" s="15" t="s">
        <v>183</v>
      </c>
      <c r="C181" s="24" t="s">
        <v>590</v>
      </c>
      <c r="D181" s="215">
        <v>13560.966591689012</v>
      </c>
      <c r="E181" s="26">
        <v>14807.513745418448</v>
      </c>
      <c r="F181" s="26">
        <v>9742.5721642333028</v>
      </c>
    </row>
    <row r="182" spans="1:6" x14ac:dyDescent="0.2">
      <c r="A182" s="18" t="s">
        <v>591</v>
      </c>
      <c r="B182" s="15"/>
      <c r="C182" s="24" t="s">
        <v>592</v>
      </c>
      <c r="D182" s="215">
        <v>201144.14465183308</v>
      </c>
      <c r="E182" s="26">
        <v>144555.84265680664</v>
      </c>
      <c r="F182" s="26">
        <v>246873.16</v>
      </c>
    </row>
    <row r="183" spans="1:6" x14ac:dyDescent="0.2">
      <c r="A183" s="40" t="s">
        <v>593</v>
      </c>
      <c r="B183" s="36"/>
      <c r="C183" s="36" t="s">
        <v>594</v>
      </c>
      <c r="D183" s="215">
        <v>0</v>
      </c>
      <c r="E183" s="27">
        <v>0</v>
      </c>
      <c r="F183" s="27" t="s">
        <v>808</v>
      </c>
    </row>
    <row r="184" spans="1:6" x14ac:dyDescent="0.2">
      <c r="A184" s="40" t="s">
        <v>595</v>
      </c>
      <c r="B184" s="36"/>
      <c r="C184" s="36" t="s">
        <v>596</v>
      </c>
      <c r="D184" s="215">
        <v>0</v>
      </c>
      <c r="E184" s="27">
        <v>0</v>
      </c>
      <c r="F184" s="27"/>
    </row>
    <row r="185" spans="1:6" x14ac:dyDescent="0.2">
      <c r="A185" s="40" t="s">
        <v>597</v>
      </c>
      <c r="B185" s="36"/>
      <c r="C185" s="36" t="s">
        <v>598</v>
      </c>
      <c r="D185" s="215">
        <v>0</v>
      </c>
      <c r="E185" s="28">
        <v>0</v>
      </c>
      <c r="F185" s="28"/>
    </row>
    <row r="186" spans="1:6" x14ac:dyDescent="0.2">
      <c r="A186" s="40" t="s">
        <v>599</v>
      </c>
      <c r="B186" s="36"/>
      <c r="C186" s="36" t="s">
        <v>600</v>
      </c>
      <c r="D186" s="215">
        <v>0</v>
      </c>
      <c r="E186" s="27">
        <v>0</v>
      </c>
      <c r="F186" s="27"/>
    </row>
    <row r="187" spans="1:6" x14ac:dyDescent="0.2">
      <c r="A187" s="40" t="s">
        <v>601</v>
      </c>
      <c r="B187" s="36"/>
      <c r="C187" s="36" t="s">
        <v>602</v>
      </c>
      <c r="D187" s="215">
        <v>0</v>
      </c>
      <c r="E187" s="27">
        <v>0</v>
      </c>
      <c r="F187" s="27"/>
    </row>
    <row r="188" spans="1:6" x14ac:dyDescent="0.2">
      <c r="A188" s="41" t="s">
        <v>603</v>
      </c>
      <c r="B188" s="36"/>
      <c r="C188" s="36" t="s">
        <v>604</v>
      </c>
      <c r="D188" s="215">
        <v>0</v>
      </c>
      <c r="E188" s="27">
        <v>0</v>
      </c>
      <c r="F188" s="27"/>
    </row>
    <row r="189" spans="1:6" x14ac:dyDescent="0.2">
      <c r="A189" s="40" t="s">
        <v>605</v>
      </c>
      <c r="B189" s="36"/>
      <c r="C189" s="36" t="s">
        <v>606</v>
      </c>
      <c r="D189" s="215">
        <v>0</v>
      </c>
      <c r="E189" s="27">
        <v>0</v>
      </c>
      <c r="F189" s="27"/>
    </row>
    <row r="190" spans="1:6" x14ac:dyDescent="0.2">
      <c r="A190" s="40" t="s">
        <v>607</v>
      </c>
      <c r="B190" s="36"/>
      <c r="C190" s="36" t="s">
        <v>608</v>
      </c>
      <c r="D190" s="215">
        <v>0</v>
      </c>
      <c r="E190" s="27">
        <v>0</v>
      </c>
      <c r="F190" s="27"/>
    </row>
    <row r="191" spans="1:6" x14ac:dyDescent="0.2">
      <c r="A191" s="40" t="s">
        <v>609</v>
      </c>
      <c r="B191" s="36"/>
      <c r="C191" s="36" t="s">
        <v>610</v>
      </c>
      <c r="D191" s="215">
        <v>0</v>
      </c>
      <c r="E191" s="27">
        <v>0</v>
      </c>
      <c r="F191" s="27"/>
    </row>
    <row r="192" spans="1:6" x14ac:dyDescent="0.2">
      <c r="A192" s="40" t="s">
        <v>611</v>
      </c>
      <c r="B192" s="36"/>
      <c r="C192" s="36" t="s">
        <v>612</v>
      </c>
      <c r="D192" s="215">
        <v>0</v>
      </c>
      <c r="E192" s="27">
        <v>0</v>
      </c>
      <c r="F192" s="27"/>
    </row>
    <row r="193" spans="1:6" x14ac:dyDescent="0.2">
      <c r="A193" s="40" t="s">
        <v>613</v>
      </c>
      <c r="B193" s="36"/>
      <c r="C193" s="36" t="s">
        <v>614</v>
      </c>
      <c r="D193" s="215">
        <v>0</v>
      </c>
      <c r="E193" s="27">
        <v>0</v>
      </c>
      <c r="F193" s="27"/>
    </row>
    <row r="194" spans="1:6" x14ac:dyDescent="0.2">
      <c r="A194" s="40" t="s">
        <v>615</v>
      </c>
      <c r="B194" s="36"/>
      <c r="C194" s="36" t="s">
        <v>616</v>
      </c>
      <c r="D194" s="215">
        <v>0</v>
      </c>
      <c r="E194" s="27">
        <v>0</v>
      </c>
      <c r="F194" s="27"/>
    </row>
    <row r="195" spans="1:6" x14ac:dyDescent="0.2">
      <c r="A195" s="42" t="s">
        <v>617</v>
      </c>
      <c r="B195" s="36"/>
      <c r="C195" s="36" t="s">
        <v>618</v>
      </c>
      <c r="D195" s="215">
        <v>0</v>
      </c>
      <c r="E195" s="27">
        <v>0</v>
      </c>
      <c r="F195" s="27"/>
    </row>
    <row r="196" spans="1:6" x14ac:dyDescent="0.2">
      <c r="A196" s="43" t="s">
        <v>619</v>
      </c>
      <c r="B196" s="36"/>
      <c r="C196" s="36" t="s">
        <v>620</v>
      </c>
      <c r="D196" s="215">
        <v>0</v>
      </c>
      <c r="E196" s="27">
        <v>0</v>
      </c>
      <c r="F196" s="27"/>
    </row>
    <row r="197" spans="1:6" x14ac:dyDescent="0.2">
      <c r="A197" s="40" t="s">
        <v>621</v>
      </c>
      <c r="B197" s="36"/>
      <c r="C197" s="36" t="s">
        <v>622</v>
      </c>
      <c r="D197" s="215">
        <v>0</v>
      </c>
      <c r="E197" s="27">
        <v>0</v>
      </c>
      <c r="F197" s="27"/>
    </row>
    <row r="198" spans="1:6" x14ac:dyDescent="0.2">
      <c r="A198" s="40" t="s">
        <v>623</v>
      </c>
      <c r="B198" s="36"/>
      <c r="C198" s="36" t="s">
        <v>624</v>
      </c>
      <c r="D198" s="215">
        <v>0</v>
      </c>
      <c r="E198" s="27" t="s">
        <v>808</v>
      </c>
      <c r="F198" s="27">
        <v>0</v>
      </c>
    </row>
    <row r="199" spans="1:6" x14ac:dyDescent="0.2">
      <c r="A199" s="40" t="s">
        <v>625</v>
      </c>
      <c r="B199" s="36"/>
      <c r="C199" s="36" t="s">
        <v>626</v>
      </c>
      <c r="D199" s="215">
        <v>0</v>
      </c>
      <c r="E199" s="27" t="s">
        <v>808</v>
      </c>
      <c r="F199" s="27">
        <v>0</v>
      </c>
    </row>
    <row r="200" spans="1:6" x14ac:dyDescent="0.2">
      <c r="A200" s="41" t="s">
        <v>627</v>
      </c>
      <c r="B200" s="36"/>
      <c r="C200" s="36" t="s">
        <v>628</v>
      </c>
      <c r="D200" s="215">
        <v>0</v>
      </c>
      <c r="E200" s="27" t="s">
        <v>808</v>
      </c>
      <c r="F200" s="27">
        <v>0</v>
      </c>
    </row>
    <row r="201" spans="1:6" x14ac:dyDescent="0.2">
      <c r="A201" s="41" t="s">
        <v>629</v>
      </c>
      <c r="B201" s="36"/>
      <c r="C201" s="36" t="s">
        <v>630</v>
      </c>
      <c r="D201" s="215">
        <v>0</v>
      </c>
      <c r="E201" s="27" t="s">
        <v>808</v>
      </c>
      <c r="F201" s="27">
        <v>0</v>
      </c>
    </row>
    <row r="202" spans="1:6" x14ac:dyDescent="0.2">
      <c r="A202" s="41" t="s">
        <v>648</v>
      </c>
      <c r="B202" s="36"/>
      <c r="C202" s="36" t="s">
        <v>649</v>
      </c>
      <c r="D202" s="215">
        <v>0</v>
      </c>
      <c r="E202" s="27" t="s">
        <v>808</v>
      </c>
      <c r="F202" s="27">
        <v>0</v>
      </c>
    </row>
    <row r="203" spans="1:6" ht="13.5" thickBot="1" x14ac:dyDescent="0.25">
      <c r="A203" s="41" t="s">
        <v>654</v>
      </c>
      <c r="B203" s="36"/>
      <c r="C203" s="36" t="s">
        <v>655</v>
      </c>
      <c r="D203" s="215">
        <v>0</v>
      </c>
      <c r="E203" s="27" t="s">
        <v>808</v>
      </c>
      <c r="F203" s="27">
        <v>0</v>
      </c>
    </row>
    <row r="204" spans="1:6" ht="13.5" thickBot="1" x14ac:dyDescent="0.25">
      <c r="A204" s="19"/>
      <c r="B204" s="20"/>
      <c r="C204" s="20"/>
      <c r="D204" s="29">
        <f>SUM(D4:D203)</f>
        <v>28644361.000000007</v>
      </c>
      <c r="E204" s="29">
        <f>SUM(E4:E203)</f>
        <v>28244360.999999993</v>
      </c>
      <c r="F204" s="29">
        <f>SUM(F4:F203)</f>
        <v>27978241.997054685</v>
      </c>
    </row>
    <row r="205" spans="1:6" x14ac:dyDescent="0.2">
      <c r="A205" s="44"/>
    </row>
    <row r="206" spans="1:6" ht="13.5" thickBot="1" x14ac:dyDescent="0.25">
      <c r="A206" s="44"/>
    </row>
    <row r="207" spans="1:6" ht="13.5" thickBot="1" x14ac:dyDescent="0.25">
      <c r="A207" s="45"/>
      <c r="B207" s="46"/>
      <c r="C207" s="47" t="s">
        <v>806</v>
      </c>
      <c r="D207" s="47"/>
      <c r="E207" s="29"/>
      <c r="F207" s="29">
        <v>33306945.670982853</v>
      </c>
    </row>
  </sheetData>
  <conditionalFormatting sqref="E4:F203">
    <cfRule type="cellIs" dxfId="0" priority="1" operator="equal">
      <formula>0</formula>
    </cfRule>
  </conditionalFormatting>
  <printOptions horizontalCentered="1"/>
  <pageMargins left="0.5" right="0.5" top="0.5" bottom="1" header="0.5" footer="0.5"/>
  <pageSetup fitToHeight="0" orientation="landscape" r:id="rId1"/>
  <headerFooter scaleWithDoc="0" alignWithMargins="0">
    <oddFooter>&amp;C&amp;P&amp;RCDE, School Finance and Operations
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O45"/>
  <sheetViews>
    <sheetView zoomScale="80" workbookViewId="0">
      <selection activeCell="B1" sqref="B1"/>
    </sheetView>
  </sheetViews>
  <sheetFormatPr defaultRowHeight="12.75" x14ac:dyDescent="0.2"/>
  <cols>
    <col min="1" max="2" width="13.42578125" customWidth="1"/>
    <col min="3" max="3" width="21" customWidth="1"/>
    <col min="4" max="4" width="31.7109375" customWidth="1"/>
    <col min="5" max="5" width="13" customWidth="1"/>
    <col min="6" max="7" width="16.42578125" customWidth="1"/>
    <col min="8" max="8" width="19.28515625" customWidth="1"/>
    <col min="9" max="9" width="18" customWidth="1"/>
    <col min="10" max="10" width="17.42578125" customWidth="1"/>
    <col min="11" max="11" width="24.140625" bestFit="1" customWidth="1"/>
    <col min="12" max="14" width="16.42578125" customWidth="1"/>
    <col min="15" max="15" width="12.42578125" customWidth="1"/>
    <col min="16" max="16" width="9.85546875" bestFit="1" customWidth="1"/>
  </cols>
  <sheetData>
    <row r="1" spans="1:15" x14ac:dyDescent="0.2">
      <c r="E1" s="204" t="s">
        <v>803</v>
      </c>
    </row>
    <row r="2" spans="1:15" x14ac:dyDescent="0.2">
      <c r="A2" s="7"/>
      <c r="B2" s="7"/>
    </row>
    <row r="6" spans="1:15" ht="13.5" thickBot="1" x14ac:dyDescent="0.25"/>
    <row r="7" spans="1:15" x14ac:dyDescent="0.2">
      <c r="A7" s="188"/>
      <c r="B7" s="189"/>
      <c r="C7" s="189"/>
      <c r="D7" s="189"/>
      <c r="E7" s="189"/>
      <c r="F7" s="189"/>
      <c r="G7" s="189"/>
      <c r="H7" s="189"/>
      <c r="I7" s="189"/>
      <c r="J7" s="190" t="s">
        <v>0</v>
      </c>
      <c r="K7" s="189"/>
      <c r="L7" s="189"/>
      <c r="M7" s="189"/>
      <c r="N7" s="191"/>
    </row>
    <row r="8" spans="1:15" x14ac:dyDescent="0.2">
      <c r="A8" s="44"/>
      <c r="B8" s="71"/>
      <c r="C8" s="71"/>
      <c r="D8" s="71"/>
      <c r="E8" s="248"/>
      <c r="F8" s="249"/>
      <c r="G8" s="249"/>
      <c r="H8" s="249" t="s">
        <v>1</v>
      </c>
      <c r="I8" s="250"/>
      <c r="J8" s="251" t="s">
        <v>1</v>
      </c>
      <c r="K8" s="250"/>
      <c r="L8" s="249"/>
      <c r="M8" s="7"/>
      <c r="N8" s="261"/>
    </row>
    <row r="9" spans="1:15" x14ac:dyDescent="0.2">
      <c r="A9" s="44"/>
      <c r="B9" s="71"/>
      <c r="C9" s="71"/>
      <c r="D9" s="71"/>
      <c r="E9" s="252"/>
      <c r="F9" s="249" t="s">
        <v>838</v>
      </c>
      <c r="G9" s="249" t="s">
        <v>838</v>
      </c>
      <c r="H9" s="249" t="s">
        <v>2</v>
      </c>
      <c r="I9" s="249"/>
      <c r="J9" s="251" t="s">
        <v>3</v>
      </c>
      <c r="K9" s="249"/>
      <c r="L9" s="8"/>
      <c r="M9" s="247"/>
      <c r="N9" s="261"/>
    </row>
    <row r="10" spans="1:15" x14ac:dyDescent="0.2">
      <c r="A10" s="44"/>
      <c r="B10" s="71"/>
      <c r="C10" s="71"/>
      <c r="D10" s="71"/>
      <c r="E10" s="253" t="s">
        <v>839</v>
      </c>
      <c r="F10" s="249" t="s">
        <v>4</v>
      </c>
      <c r="G10" s="249" t="s">
        <v>5</v>
      </c>
      <c r="H10" s="249" t="s">
        <v>6</v>
      </c>
      <c r="I10" s="249" t="s">
        <v>7</v>
      </c>
      <c r="J10" s="251" t="s">
        <v>8</v>
      </c>
      <c r="K10" s="249"/>
      <c r="L10" s="8"/>
      <c r="M10" s="247"/>
      <c r="N10" s="261"/>
    </row>
    <row r="11" spans="1:15" x14ac:dyDescent="0.2">
      <c r="A11" s="192"/>
      <c r="B11" s="71"/>
      <c r="C11" s="71"/>
      <c r="D11" s="71"/>
      <c r="E11" s="252" t="s">
        <v>4</v>
      </c>
      <c r="F11" s="249" t="s">
        <v>9</v>
      </c>
      <c r="G11" s="249" t="s">
        <v>9</v>
      </c>
      <c r="H11" s="249" t="s">
        <v>10</v>
      </c>
      <c r="I11" s="249" t="s">
        <v>11</v>
      </c>
      <c r="J11" s="251" t="s">
        <v>4</v>
      </c>
      <c r="K11" s="249" t="s">
        <v>12</v>
      </c>
      <c r="L11" s="249" t="s">
        <v>9</v>
      </c>
      <c r="M11" s="249" t="s">
        <v>13</v>
      </c>
      <c r="N11" s="261" t="s">
        <v>64</v>
      </c>
    </row>
    <row r="12" spans="1:15" ht="13.5" thickBot="1" x14ac:dyDescent="0.25">
      <c r="A12" s="193"/>
      <c r="B12" s="194" t="s">
        <v>14</v>
      </c>
      <c r="C12" s="194" t="s">
        <v>5</v>
      </c>
      <c r="D12" s="194" t="s">
        <v>15</v>
      </c>
      <c r="E12" s="48" t="s">
        <v>16</v>
      </c>
      <c r="F12" s="195" t="s">
        <v>17</v>
      </c>
      <c r="G12" s="195" t="s">
        <v>17</v>
      </c>
      <c r="H12" s="195" t="s">
        <v>18</v>
      </c>
      <c r="I12" s="195" t="s">
        <v>19</v>
      </c>
      <c r="J12" s="196" t="s">
        <v>19</v>
      </c>
      <c r="K12" s="195" t="s">
        <v>9</v>
      </c>
      <c r="L12" s="195" t="s">
        <v>20</v>
      </c>
      <c r="M12" s="195" t="s">
        <v>21</v>
      </c>
      <c r="N12" s="263" t="s">
        <v>21</v>
      </c>
    </row>
    <row r="13" spans="1:15" x14ac:dyDescent="0.2">
      <c r="A13" s="44"/>
      <c r="B13" s="7"/>
      <c r="C13" s="7"/>
      <c r="D13" s="7"/>
      <c r="E13" s="254"/>
      <c r="F13" s="8"/>
      <c r="G13" s="8"/>
      <c r="H13" s="7"/>
      <c r="I13" s="8"/>
      <c r="J13" s="255"/>
      <c r="K13" s="7"/>
      <c r="L13" s="8"/>
      <c r="M13" s="7"/>
      <c r="N13" s="261"/>
    </row>
    <row r="14" spans="1:15" x14ac:dyDescent="0.2">
      <c r="A14" s="44"/>
      <c r="B14" s="7"/>
      <c r="C14" s="7"/>
      <c r="D14" s="7"/>
      <c r="E14" s="254"/>
      <c r="F14" s="8"/>
      <c r="G14" s="8"/>
      <c r="H14" s="7"/>
      <c r="I14" s="8"/>
      <c r="J14" s="255"/>
      <c r="K14" s="7"/>
      <c r="L14" s="8"/>
      <c r="M14" s="7"/>
      <c r="N14" s="261"/>
    </row>
    <row r="15" spans="1:15" x14ac:dyDescent="0.2">
      <c r="A15" s="197" t="s">
        <v>787</v>
      </c>
      <c r="B15" s="7" t="s">
        <v>22</v>
      </c>
      <c r="C15" s="7" t="s">
        <v>23</v>
      </c>
      <c r="D15" s="7" t="s">
        <v>24</v>
      </c>
      <c r="E15" s="254">
        <v>54.5</v>
      </c>
      <c r="F15" s="8">
        <v>22060.09654681</v>
      </c>
      <c r="G15" s="8">
        <v>9476.4909378899993</v>
      </c>
      <c r="H15" s="8">
        <v>12583.605608920001</v>
      </c>
      <c r="I15" s="8">
        <v>685806.50568614004</v>
      </c>
      <c r="J15" s="255">
        <v>0.72750000000000004</v>
      </c>
      <c r="K15" s="8">
        <v>498924.23</v>
      </c>
      <c r="L15" s="256">
        <v>174623.48</v>
      </c>
      <c r="M15" s="257">
        <v>143437.64000000001</v>
      </c>
      <c r="N15" s="262">
        <v>2631.8833027522937</v>
      </c>
      <c r="O15" s="9"/>
    </row>
    <row r="16" spans="1:15" x14ac:dyDescent="0.2">
      <c r="A16" s="197" t="s">
        <v>788</v>
      </c>
      <c r="B16" s="7" t="s">
        <v>25</v>
      </c>
      <c r="C16" s="7" t="s">
        <v>26</v>
      </c>
      <c r="D16" s="7" t="s">
        <v>27</v>
      </c>
      <c r="E16" s="254">
        <v>69.5</v>
      </c>
      <c r="F16" s="8">
        <v>19907.579309240002</v>
      </c>
      <c r="G16" s="8">
        <v>9830.8790747099993</v>
      </c>
      <c r="H16" s="8">
        <v>10076.700234530002</v>
      </c>
      <c r="I16" s="8">
        <v>700330.6662998352</v>
      </c>
      <c r="J16" s="255">
        <v>0.65249999999999997</v>
      </c>
      <c r="K16" s="8">
        <v>456965.76</v>
      </c>
      <c r="L16" s="256">
        <v>159938.01999999999</v>
      </c>
      <c r="M16" s="257">
        <v>131374.85</v>
      </c>
      <c r="N16" s="262">
        <v>1890.2856115107913</v>
      </c>
      <c r="O16" s="9"/>
    </row>
    <row r="17" spans="1:15" x14ac:dyDescent="0.2">
      <c r="A17" s="197" t="s">
        <v>554</v>
      </c>
      <c r="B17" s="7" t="s">
        <v>28</v>
      </c>
      <c r="C17" s="7" t="s">
        <v>29</v>
      </c>
      <c r="D17" s="7" t="s">
        <v>30</v>
      </c>
      <c r="E17" s="254">
        <v>92</v>
      </c>
      <c r="F17" s="8">
        <v>20170.017666849999</v>
      </c>
      <c r="G17" s="8">
        <v>9438.5245098100004</v>
      </c>
      <c r="H17" s="8">
        <v>10731.493157039999</v>
      </c>
      <c r="I17" s="8">
        <v>987297.37044767989</v>
      </c>
      <c r="J17" s="255">
        <v>0.54</v>
      </c>
      <c r="K17" s="8">
        <v>533140.57999999996</v>
      </c>
      <c r="L17" s="256">
        <v>186599.2</v>
      </c>
      <c r="M17" s="257">
        <v>153274.63</v>
      </c>
      <c r="N17" s="262">
        <v>1666.0285869565218</v>
      </c>
      <c r="O17" s="9"/>
    </row>
    <row r="18" spans="1:15" x14ac:dyDescent="0.2">
      <c r="A18" s="197" t="s">
        <v>800</v>
      </c>
      <c r="B18" s="7" t="s">
        <v>31</v>
      </c>
      <c r="C18" s="7" t="s">
        <v>32</v>
      </c>
      <c r="D18" s="7" t="s">
        <v>801</v>
      </c>
      <c r="E18" s="254">
        <v>99</v>
      </c>
      <c r="F18" s="8">
        <v>18992.604462399999</v>
      </c>
      <c r="G18" s="8">
        <v>8989.4776088599992</v>
      </c>
      <c r="H18" s="8">
        <v>10003.12685354</v>
      </c>
      <c r="I18" s="8">
        <v>990309.55850046</v>
      </c>
      <c r="J18" s="255">
        <v>0.505</v>
      </c>
      <c r="K18" s="8">
        <v>500106.33</v>
      </c>
      <c r="L18" s="256">
        <v>175037.22</v>
      </c>
      <c r="M18" s="257">
        <v>143777.49</v>
      </c>
      <c r="N18" s="262">
        <v>1452.2978787878787</v>
      </c>
      <c r="O18" s="9"/>
    </row>
    <row r="19" spans="1:15" x14ac:dyDescent="0.2">
      <c r="A19" s="197" t="s">
        <v>372</v>
      </c>
      <c r="B19" s="7" t="s">
        <v>33</v>
      </c>
      <c r="C19" s="7" t="s">
        <v>34</v>
      </c>
      <c r="D19" s="7" t="s">
        <v>35</v>
      </c>
      <c r="E19" s="258">
        <v>127.5</v>
      </c>
      <c r="F19" s="8">
        <v>17773.767389640001</v>
      </c>
      <c r="G19" s="8">
        <v>9082.0507924600006</v>
      </c>
      <c r="H19" s="8">
        <v>8691.7165971800005</v>
      </c>
      <c r="I19" s="8">
        <v>1108193.8661404501</v>
      </c>
      <c r="J19" s="255">
        <v>0.36249999999999999</v>
      </c>
      <c r="K19" s="8">
        <v>401720.28</v>
      </c>
      <c r="L19" s="256">
        <v>140602.1</v>
      </c>
      <c r="M19" s="257">
        <v>115492.11</v>
      </c>
      <c r="N19" s="262">
        <v>905.82047058823525</v>
      </c>
      <c r="O19" s="9"/>
    </row>
    <row r="20" spans="1:15" x14ac:dyDescent="0.2">
      <c r="A20" s="197" t="s">
        <v>789</v>
      </c>
      <c r="B20" s="7" t="s">
        <v>33</v>
      </c>
      <c r="C20" s="7" t="s">
        <v>34</v>
      </c>
      <c r="D20" s="7" t="s">
        <v>36</v>
      </c>
      <c r="E20" s="258">
        <v>111</v>
      </c>
      <c r="F20" s="8">
        <v>18295.419920429998</v>
      </c>
      <c r="G20" s="8">
        <v>9082.0507924600006</v>
      </c>
      <c r="H20" s="8">
        <v>9213.3691279699979</v>
      </c>
      <c r="I20" s="8">
        <v>1022683.9732046698</v>
      </c>
      <c r="J20" s="255">
        <v>0.44500000000000001</v>
      </c>
      <c r="K20" s="8">
        <v>455094.37</v>
      </c>
      <c r="L20" s="256">
        <v>159283.03</v>
      </c>
      <c r="M20" s="257">
        <v>130836.83</v>
      </c>
      <c r="N20" s="262">
        <v>1178.7101801801803</v>
      </c>
      <c r="O20" s="9"/>
    </row>
    <row r="21" spans="1:15" x14ac:dyDescent="0.2">
      <c r="A21" s="197" t="s">
        <v>790</v>
      </c>
      <c r="B21" s="7" t="s">
        <v>37</v>
      </c>
      <c r="C21" s="7" t="s">
        <v>38</v>
      </c>
      <c r="D21" s="7" t="s">
        <v>39</v>
      </c>
      <c r="E21" s="254">
        <v>21</v>
      </c>
      <c r="F21" s="8">
        <v>20912.834921009999</v>
      </c>
      <c r="G21" s="8">
        <v>8709.3775220799998</v>
      </c>
      <c r="H21" s="8">
        <v>12203.457398929999</v>
      </c>
      <c r="I21" s="8">
        <v>256272.60537752998</v>
      </c>
      <c r="J21" s="255">
        <v>0.89500000000000002</v>
      </c>
      <c r="K21" s="8">
        <v>229363.98</v>
      </c>
      <c r="L21" s="256">
        <v>80277.39</v>
      </c>
      <c r="M21" s="257">
        <v>65940.73</v>
      </c>
      <c r="N21" s="262">
        <v>3140.0347619047616</v>
      </c>
      <c r="O21" s="9"/>
    </row>
    <row r="22" spans="1:15" x14ac:dyDescent="0.2">
      <c r="A22" s="197" t="s">
        <v>791</v>
      </c>
      <c r="B22" s="7" t="s">
        <v>646</v>
      </c>
      <c r="C22" s="7" t="s">
        <v>646</v>
      </c>
      <c r="D22" s="7" t="s">
        <v>647</v>
      </c>
      <c r="E22" s="254">
        <v>16</v>
      </c>
      <c r="F22" s="8">
        <v>20918.274762230001</v>
      </c>
      <c r="G22" s="8">
        <v>8906.1506548500001</v>
      </c>
      <c r="H22" s="8">
        <v>12012.124107380001</v>
      </c>
      <c r="I22" s="8">
        <v>192193.98571808002</v>
      </c>
      <c r="J22" s="255">
        <v>0.92</v>
      </c>
      <c r="K22" s="8">
        <v>176818.47</v>
      </c>
      <c r="L22" s="256">
        <v>61886.46</v>
      </c>
      <c r="M22" s="257">
        <v>50834.22</v>
      </c>
      <c r="N22" s="262">
        <v>3177.1387500000001</v>
      </c>
      <c r="O22" s="9"/>
    </row>
    <row r="23" spans="1:15" x14ac:dyDescent="0.2">
      <c r="A23" s="197" t="s">
        <v>792</v>
      </c>
      <c r="B23" t="s">
        <v>40</v>
      </c>
      <c r="C23" t="s">
        <v>41</v>
      </c>
      <c r="D23" t="s">
        <v>42</v>
      </c>
      <c r="E23" s="254">
        <v>18</v>
      </c>
      <c r="F23" s="8">
        <v>22243.945923030002</v>
      </c>
      <c r="G23" s="8">
        <v>14728.885726300001</v>
      </c>
      <c r="H23" s="8">
        <v>7515.0601967300008</v>
      </c>
      <c r="I23" s="8">
        <v>135271.08354114002</v>
      </c>
      <c r="J23" s="255">
        <v>0.91</v>
      </c>
      <c r="K23" s="8">
        <v>123096.69</v>
      </c>
      <c r="L23" s="256">
        <v>43083.839999999997</v>
      </c>
      <c r="M23" s="257">
        <v>35389.54</v>
      </c>
      <c r="N23" s="262">
        <v>1966.0855555555556</v>
      </c>
      <c r="O23" s="9"/>
    </row>
    <row r="24" spans="1:15" x14ac:dyDescent="0.2">
      <c r="A24" s="197" t="s">
        <v>793</v>
      </c>
      <c r="B24" s="7" t="s">
        <v>43</v>
      </c>
      <c r="C24" s="7" t="s">
        <v>44</v>
      </c>
      <c r="D24" s="7" t="s">
        <v>45</v>
      </c>
      <c r="E24" s="258">
        <v>20</v>
      </c>
      <c r="F24" s="8">
        <v>21961.41094885</v>
      </c>
      <c r="G24" s="8">
        <v>10664.111608110001</v>
      </c>
      <c r="H24" s="8">
        <v>11297.299340739999</v>
      </c>
      <c r="I24" s="8">
        <v>225945.98681479998</v>
      </c>
      <c r="J24" s="255">
        <v>0.9</v>
      </c>
      <c r="K24" s="8">
        <v>203351.39</v>
      </c>
      <c r="L24" s="256">
        <v>71172.990000000005</v>
      </c>
      <c r="M24" s="257">
        <v>58462.28</v>
      </c>
      <c r="N24" s="262">
        <v>2923.114</v>
      </c>
      <c r="O24" s="9"/>
    </row>
    <row r="25" spans="1:15" x14ac:dyDescent="0.2">
      <c r="A25" s="197" t="s">
        <v>794</v>
      </c>
      <c r="B25" s="7" t="s">
        <v>43</v>
      </c>
      <c r="C25" s="7" t="s">
        <v>44</v>
      </c>
      <c r="D25" s="7" t="s">
        <v>46</v>
      </c>
      <c r="E25" s="258">
        <v>131</v>
      </c>
      <c r="F25" s="8">
        <v>21567.420302760002</v>
      </c>
      <c r="G25" s="8">
        <v>10664.111608110001</v>
      </c>
      <c r="H25" s="8">
        <v>10903.308694650001</v>
      </c>
      <c r="I25" s="8">
        <v>1428333.4389991502</v>
      </c>
      <c r="J25" s="255">
        <v>0.34499999999999997</v>
      </c>
      <c r="K25" s="8">
        <v>492775.04</v>
      </c>
      <c r="L25" s="256">
        <v>172471.26</v>
      </c>
      <c r="M25" s="257">
        <v>141669.79</v>
      </c>
      <c r="N25" s="262">
        <v>1081.4487786259542</v>
      </c>
      <c r="O25" s="9"/>
    </row>
    <row r="26" spans="1:15" x14ac:dyDescent="0.2">
      <c r="A26" s="197" t="s">
        <v>783</v>
      </c>
      <c r="B26" s="7" t="s">
        <v>47</v>
      </c>
      <c r="C26" s="7" t="s">
        <v>48</v>
      </c>
      <c r="D26" s="7" t="s">
        <v>49</v>
      </c>
      <c r="E26" s="254">
        <v>95</v>
      </c>
      <c r="F26" s="8">
        <v>18853.708775380001</v>
      </c>
      <c r="G26" s="8">
        <v>8827.7413194199999</v>
      </c>
      <c r="H26" s="8">
        <v>10025.967455960001</v>
      </c>
      <c r="I26" s="8">
        <v>952466.90831620002</v>
      </c>
      <c r="J26" s="255">
        <v>0.52500000000000002</v>
      </c>
      <c r="K26" s="8">
        <v>500045.13</v>
      </c>
      <c r="L26" s="256">
        <v>175015.8</v>
      </c>
      <c r="M26" s="257">
        <v>143759.88</v>
      </c>
      <c r="N26" s="262">
        <v>1513.2618947368421</v>
      </c>
      <c r="O26" s="9"/>
    </row>
    <row r="27" spans="1:15" ht="13.5" thickBot="1" x14ac:dyDescent="0.25">
      <c r="A27" s="45"/>
      <c r="B27" s="198"/>
      <c r="C27" s="198"/>
      <c r="D27" s="198"/>
      <c r="E27" s="265"/>
      <c r="F27" s="47"/>
      <c r="G27" s="47"/>
      <c r="H27" s="47"/>
      <c r="I27" s="47"/>
      <c r="J27" s="200"/>
      <c r="K27" s="47"/>
      <c r="L27" s="47"/>
      <c r="M27" s="264"/>
      <c r="N27" s="266"/>
      <c r="O27" s="9"/>
    </row>
    <row r="28" spans="1:15" x14ac:dyDescent="0.2">
      <c r="A28" s="44"/>
      <c r="B28" s="7"/>
      <c r="C28" s="7"/>
      <c r="D28" s="7"/>
      <c r="E28" s="258"/>
      <c r="F28" s="8"/>
      <c r="G28" s="8"/>
      <c r="H28" s="8"/>
      <c r="I28" s="8"/>
      <c r="J28" s="255"/>
      <c r="K28" s="8"/>
      <c r="L28" s="8"/>
      <c r="M28" s="257"/>
      <c r="N28" s="261"/>
    </row>
    <row r="29" spans="1:15" ht="13.5" thickBot="1" x14ac:dyDescent="0.25">
      <c r="A29" s="45"/>
      <c r="B29" s="198"/>
      <c r="C29" s="198"/>
      <c r="D29" s="198" t="s">
        <v>50</v>
      </c>
      <c r="E29" s="199">
        <v>854.5</v>
      </c>
      <c r="F29" s="47"/>
      <c r="G29" s="47"/>
      <c r="H29" s="47"/>
      <c r="I29" s="47"/>
      <c r="J29" s="200"/>
      <c r="K29" s="47"/>
      <c r="L29" s="47">
        <v>1599990.79</v>
      </c>
      <c r="M29" s="264">
        <v>1314249.9899999998</v>
      </c>
      <c r="N29" s="263"/>
    </row>
    <row r="30" spans="1:15" x14ac:dyDescent="0.2">
      <c r="A30" s="44"/>
      <c r="B30" s="7"/>
      <c r="C30" s="7"/>
      <c r="D30" s="7"/>
      <c r="E30" s="258"/>
      <c r="F30" s="8"/>
      <c r="G30" s="8"/>
      <c r="H30" s="8"/>
      <c r="I30" s="8"/>
      <c r="J30" s="255"/>
      <c r="K30" s="8"/>
      <c r="L30" s="8"/>
      <c r="M30" s="257"/>
      <c r="N30" s="262"/>
    </row>
    <row r="31" spans="1:15" x14ac:dyDescent="0.2">
      <c r="A31" s="44"/>
      <c r="B31" s="7"/>
      <c r="C31" s="7"/>
      <c r="D31" s="7"/>
      <c r="E31" s="254"/>
      <c r="F31" s="8"/>
      <c r="G31" s="8"/>
      <c r="H31" s="8"/>
      <c r="I31" s="8"/>
      <c r="J31" s="255"/>
      <c r="K31" s="8"/>
      <c r="L31" s="8"/>
      <c r="M31" s="8"/>
      <c r="N31" s="261"/>
    </row>
    <row r="32" spans="1:15" x14ac:dyDescent="0.2">
      <c r="A32" s="44"/>
      <c r="B32" s="7"/>
      <c r="C32" s="7"/>
      <c r="D32" s="7"/>
      <c r="E32" s="254"/>
      <c r="F32" s="8"/>
      <c r="G32" s="8"/>
      <c r="H32" s="8"/>
      <c r="I32" s="8"/>
      <c r="J32" s="8" t="s">
        <v>840</v>
      </c>
      <c r="L32" s="8">
        <v>1314250</v>
      </c>
      <c r="M32" s="259"/>
      <c r="N32" s="261"/>
    </row>
    <row r="33" spans="1:14" x14ac:dyDescent="0.2">
      <c r="A33" s="44"/>
      <c r="B33" s="7"/>
      <c r="C33" s="7"/>
      <c r="D33" s="7"/>
      <c r="E33" s="254"/>
      <c r="F33" s="8"/>
      <c r="G33" s="8"/>
      <c r="H33" s="8"/>
      <c r="I33" s="8"/>
      <c r="J33" s="8"/>
      <c r="L33" s="8"/>
      <c r="M33" s="260"/>
      <c r="N33" s="261"/>
    </row>
    <row r="34" spans="1:14" x14ac:dyDescent="0.2">
      <c r="A34" s="44"/>
      <c r="B34" s="7"/>
      <c r="C34" s="7"/>
      <c r="D34" s="7"/>
      <c r="E34" s="254"/>
      <c r="F34" s="8"/>
      <c r="G34" s="8"/>
      <c r="H34" s="8"/>
      <c r="I34" s="8"/>
      <c r="J34" s="8" t="s">
        <v>51</v>
      </c>
      <c r="L34" s="8">
        <v>285740.79000000004</v>
      </c>
      <c r="M34" s="8"/>
      <c r="N34" s="261"/>
    </row>
    <row r="35" spans="1:14" x14ac:dyDescent="0.2">
      <c r="A35" s="44"/>
      <c r="B35" s="7"/>
      <c r="C35" s="7"/>
      <c r="D35" s="7"/>
      <c r="E35" s="254"/>
      <c r="F35" s="8"/>
      <c r="G35" s="8"/>
      <c r="H35" s="8"/>
      <c r="I35" s="8"/>
      <c r="J35" s="8"/>
      <c r="L35" s="8"/>
      <c r="M35" s="8"/>
      <c r="N35" s="261"/>
    </row>
    <row r="36" spans="1:14" ht="13.5" thickBot="1" x14ac:dyDescent="0.25">
      <c r="A36" s="45"/>
      <c r="B36" s="198"/>
      <c r="C36" s="198" t="s">
        <v>119</v>
      </c>
      <c r="D36" s="198"/>
      <c r="E36" s="201"/>
      <c r="F36" s="47"/>
      <c r="G36" s="47"/>
      <c r="H36" s="47"/>
      <c r="I36" s="47"/>
      <c r="J36" s="47" t="s">
        <v>52</v>
      </c>
      <c r="K36" s="46"/>
      <c r="L36" s="202">
        <v>0.82141098000000001</v>
      </c>
      <c r="M36" s="47"/>
      <c r="N36" s="263"/>
    </row>
    <row r="37" spans="1:14" x14ac:dyDescent="0.2">
      <c r="F37" s="9"/>
      <c r="G37" s="8"/>
      <c r="J37" s="8"/>
      <c r="K37" s="8"/>
      <c r="L37" s="8"/>
      <c r="M37" s="8"/>
    </row>
    <row r="38" spans="1:14" x14ac:dyDescent="0.2">
      <c r="J38" s="7"/>
      <c r="K38" s="8"/>
      <c r="L38" s="8"/>
      <c r="M38" s="8"/>
    </row>
    <row r="39" spans="1:14" x14ac:dyDescent="0.2">
      <c r="J39" s="8"/>
      <c r="K39" s="8"/>
      <c r="L39" s="8"/>
    </row>
    <row r="40" spans="1:14" x14ac:dyDescent="0.2">
      <c r="K40" s="7"/>
      <c r="L40" s="8"/>
      <c r="M40" s="8"/>
    </row>
    <row r="45" spans="1:14" x14ac:dyDescent="0.2">
      <c r="F45" s="10"/>
    </row>
  </sheetData>
  <hyperlinks>
    <hyperlink ref="E1" r:id="rId1" display="https://advance.lexis.com/api/document/collection/statutes-legislation/id/61P5-WTJ1-DYDC-J3KH-00008-00?cite=C.R.S.%2022-54-122&amp;context=1000516" xr:uid="{6B92ABC3-AD61-40EE-8F27-294A8E2A70D8}"/>
  </hyperlinks>
  <printOptions horizontalCentered="1"/>
  <pageMargins left="0.5" right="0.5" top="0.75" bottom="1" header="0.5" footer="0.5"/>
  <pageSetup scale="58" orientation="landscape" r:id="rId2"/>
  <headerFooter alignWithMargins="0">
    <oddHeader>&amp;C&amp;"Arial,Bold"&amp;14Small Attendance Center Payments 
FY 2016-17</oddHeader>
    <oddFooter>&amp;C&amp;P&amp;RCDE, School Finance and Operations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Summary</vt:lpstr>
      <vt:lpstr>ECEA</vt:lpstr>
      <vt:lpstr>ELPA</vt:lpstr>
      <vt:lpstr>Transportation</vt:lpstr>
      <vt:lpstr>CTA</vt:lpstr>
      <vt:lpstr>Small Attendance Center</vt:lpstr>
      <vt:lpstr>'Small Attendance Center'!Print_Area</vt:lpstr>
      <vt:lpstr>CTA!Print_Titles</vt:lpstr>
      <vt:lpstr>ECEA!Print_Titles</vt:lpstr>
      <vt:lpstr>ELPA!Print_Titles</vt:lpstr>
      <vt:lpstr>Transportation!Print_Titles</vt:lpstr>
    </vt:vector>
  </TitlesOfParts>
  <Company>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Christel_M</dc:creator>
  <cp:lastModifiedBy>Wiedemer, Kelly</cp:lastModifiedBy>
  <cp:lastPrinted>2013-09-06T18:35:23Z</cp:lastPrinted>
  <dcterms:created xsi:type="dcterms:W3CDTF">2011-02-25T20:36:54Z</dcterms:created>
  <dcterms:modified xsi:type="dcterms:W3CDTF">2025-06-03T17:22:09Z</dcterms:modified>
</cp:coreProperties>
</file>