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J:\Categorical Payments\FY24 Categorical worksheets\Website Accessible\"/>
    </mc:Choice>
  </mc:AlternateContent>
  <xr:revisionPtr revIDLastSave="0" documentId="13_ncr:1_{B7B59E0A-030D-41FE-A71A-9C3EF144C6D7}" xr6:coauthVersionLast="47" xr6:coauthVersionMax="47" xr10:uidLastSave="{00000000-0000-0000-0000-000000000000}"/>
  <bookViews>
    <workbookView xWindow="960" yWindow="-120" windowWidth="27960" windowHeight="18240" tabRatio="1000" activeTab="1" xr2:uid="{00000000-000D-0000-FFFF-FFFF00000000}"/>
  </bookViews>
  <sheets>
    <sheet name="Summary Comparison" sheetId="14" r:id="rId1"/>
    <sheet name="SpEd" sheetId="1" r:id="rId2"/>
    <sheet name="GT" sheetId="7" r:id="rId3"/>
    <sheet name="ELPA" sheetId="4" r:id="rId4"/>
    <sheet name="Transportation" sheetId="5" r:id="rId5"/>
    <sheet name="Small Attendance" sheetId="6" r:id="rId6"/>
    <sheet name="CTA" sheetId="8" r:id="rId7"/>
    <sheet name="Comp Health" sheetId="11" r:id="rId8"/>
    <sheet name="Expelled At-Risk" sheetId="12" r:id="rId9"/>
  </sheets>
  <definedNames>
    <definedName name="_xlnm._FilterDatabase" localSheetId="7" hidden="1">'Comp Health'!$A$6:$I$208</definedName>
    <definedName name="_xlnm._FilterDatabase" localSheetId="5" hidden="1">'Small Attendance'!$A$3:$F$205</definedName>
    <definedName name="_xlnm._FilterDatabase" localSheetId="1" hidden="1">SpEd!$A$7:$AA$207</definedName>
    <definedName name="_xlnm.Print_Area" localSheetId="0">'Summary Comparison'!$A$2:$H$22</definedName>
    <definedName name="_xlnm.Print_Titles" localSheetId="7">'Comp Health'!$6:$7</definedName>
    <definedName name="_xlnm.Print_Titles" localSheetId="6">CTA!$5:$7</definedName>
    <definedName name="_xlnm.Print_Titles" localSheetId="3">ELPA!$5:$7</definedName>
    <definedName name="_xlnm.Print_Titles" localSheetId="8">'Expelled At-Risk'!$6:$7</definedName>
    <definedName name="_xlnm.Print_Titles" localSheetId="2">GT!$5:$7</definedName>
    <definedName name="_xlnm.Print_Titles" localSheetId="5">'Small Attendance'!$3:$4</definedName>
    <definedName name="_xlnm.Print_Titles" localSheetId="1">SpEd!$5:$7</definedName>
    <definedName name="_xlnm.Print_Titles" localSheetId="4">Transportation!$6:$8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8" i="4" l="1"/>
  <c r="J208" i="4" l="1"/>
  <c r="P208" i="7"/>
  <c r="L6" i="5" l="1"/>
  <c r="K6" i="5"/>
  <c r="J6" i="5"/>
  <c r="E209" i="4" l="1"/>
  <c r="I208" i="8" l="1"/>
  <c r="O208" i="8" s="1"/>
  <c r="E209" i="5" l="1"/>
  <c r="I209" i="1" l="1"/>
  <c r="J5" i="8" l="1"/>
  <c r="I5" i="8"/>
  <c r="G5" i="8"/>
  <c r="O5" i="4"/>
  <c r="N5" i="4"/>
  <c r="M5" i="4"/>
  <c r="L5" i="4"/>
  <c r="J5" i="4"/>
  <c r="I5" i="4"/>
  <c r="H5" i="4"/>
  <c r="J5" i="7"/>
  <c r="I5" i="7"/>
  <c r="G5" i="7"/>
  <c r="R5" i="1"/>
  <c r="Q5" i="1"/>
  <c r="P5" i="1"/>
  <c r="O5" i="1"/>
  <c r="K5" i="1"/>
  <c r="J5" i="1"/>
  <c r="I5" i="1"/>
  <c r="J6" i="12" l="1"/>
  <c r="I6" i="12"/>
  <c r="F6" i="12"/>
  <c r="E6" i="12"/>
  <c r="N207" i="8" l="1"/>
  <c r="P209" i="5"/>
  <c r="O10" i="5"/>
  <c r="O11" i="5"/>
  <c r="O12" i="5"/>
  <c r="O13" i="5"/>
  <c r="O14" i="5"/>
  <c r="O15" i="5"/>
  <c r="O16" i="5"/>
  <c r="O17" i="5"/>
  <c r="O18" i="5"/>
  <c r="O19" i="5"/>
  <c r="O20" i="5"/>
  <c r="O21" i="5"/>
  <c r="O22" i="5"/>
  <c r="O23" i="5"/>
  <c r="O24" i="5"/>
  <c r="O25" i="5"/>
  <c r="O26" i="5"/>
  <c r="O27" i="5"/>
  <c r="O28" i="5"/>
  <c r="O29" i="5"/>
  <c r="O30" i="5"/>
  <c r="O31" i="5"/>
  <c r="O32" i="5"/>
  <c r="O33" i="5"/>
  <c r="O34" i="5"/>
  <c r="O35" i="5"/>
  <c r="O36" i="5"/>
  <c r="O37" i="5"/>
  <c r="O38" i="5"/>
  <c r="O39" i="5"/>
  <c r="O40" i="5"/>
  <c r="O41" i="5"/>
  <c r="O42" i="5"/>
  <c r="O43" i="5"/>
  <c r="O44" i="5"/>
  <c r="O45" i="5"/>
  <c r="O46" i="5"/>
  <c r="O47" i="5"/>
  <c r="O48" i="5"/>
  <c r="O49" i="5"/>
  <c r="O50" i="5"/>
  <c r="O51" i="5"/>
  <c r="O52" i="5"/>
  <c r="O53" i="5"/>
  <c r="O54" i="5"/>
  <c r="O55" i="5"/>
  <c r="O56" i="5"/>
  <c r="O57" i="5"/>
  <c r="O58" i="5"/>
  <c r="O59" i="5"/>
  <c r="O60" i="5"/>
  <c r="O61" i="5"/>
  <c r="O62" i="5"/>
  <c r="O63" i="5"/>
  <c r="O64" i="5"/>
  <c r="O65" i="5"/>
  <c r="O66" i="5"/>
  <c r="O67" i="5"/>
  <c r="O68" i="5"/>
  <c r="O69" i="5"/>
  <c r="O70" i="5"/>
  <c r="O71" i="5"/>
  <c r="O72" i="5"/>
  <c r="O73" i="5"/>
  <c r="O74" i="5"/>
  <c r="O75" i="5"/>
  <c r="O76" i="5"/>
  <c r="O77" i="5"/>
  <c r="O78" i="5"/>
  <c r="O79" i="5"/>
  <c r="O80" i="5"/>
  <c r="O81" i="5"/>
  <c r="O82" i="5"/>
  <c r="O83" i="5"/>
  <c r="O84" i="5"/>
  <c r="O85" i="5"/>
  <c r="O86" i="5"/>
  <c r="O87" i="5"/>
  <c r="O88" i="5"/>
  <c r="O89" i="5"/>
  <c r="O90" i="5"/>
  <c r="O91" i="5"/>
  <c r="O92" i="5"/>
  <c r="O93" i="5"/>
  <c r="O94" i="5"/>
  <c r="O95" i="5"/>
  <c r="O96" i="5"/>
  <c r="O97" i="5"/>
  <c r="O98" i="5"/>
  <c r="O99" i="5"/>
  <c r="O100" i="5"/>
  <c r="O101" i="5"/>
  <c r="O102" i="5"/>
  <c r="O103" i="5"/>
  <c r="O104" i="5"/>
  <c r="O105" i="5"/>
  <c r="O106" i="5"/>
  <c r="O107" i="5"/>
  <c r="O108" i="5"/>
  <c r="O109" i="5"/>
  <c r="O110" i="5"/>
  <c r="O111" i="5"/>
  <c r="O112" i="5"/>
  <c r="O113" i="5"/>
  <c r="O114" i="5"/>
  <c r="O115" i="5"/>
  <c r="O116" i="5"/>
  <c r="O117" i="5"/>
  <c r="O118" i="5"/>
  <c r="O119" i="5"/>
  <c r="O120" i="5"/>
  <c r="O121" i="5"/>
  <c r="O122" i="5"/>
  <c r="O123" i="5"/>
  <c r="O124" i="5"/>
  <c r="O125" i="5"/>
  <c r="O126" i="5"/>
  <c r="O127" i="5"/>
  <c r="O128" i="5"/>
  <c r="O129" i="5"/>
  <c r="O130" i="5"/>
  <c r="O131" i="5"/>
  <c r="O132" i="5"/>
  <c r="O133" i="5"/>
  <c r="O134" i="5"/>
  <c r="O135" i="5"/>
  <c r="O136" i="5"/>
  <c r="O137" i="5"/>
  <c r="O138" i="5"/>
  <c r="O139" i="5"/>
  <c r="O140" i="5"/>
  <c r="O141" i="5"/>
  <c r="O142" i="5"/>
  <c r="O143" i="5"/>
  <c r="O144" i="5"/>
  <c r="O145" i="5"/>
  <c r="O146" i="5"/>
  <c r="O147" i="5"/>
  <c r="O148" i="5"/>
  <c r="O149" i="5"/>
  <c r="O150" i="5"/>
  <c r="O151" i="5"/>
  <c r="O152" i="5"/>
  <c r="O153" i="5"/>
  <c r="O154" i="5"/>
  <c r="O155" i="5"/>
  <c r="O156" i="5"/>
  <c r="O157" i="5"/>
  <c r="O158" i="5"/>
  <c r="O159" i="5"/>
  <c r="O160" i="5"/>
  <c r="O161" i="5"/>
  <c r="O162" i="5"/>
  <c r="O163" i="5"/>
  <c r="O164" i="5"/>
  <c r="O165" i="5"/>
  <c r="O166" i="5"/>
  <c r="O167" i="5"/>
  <c r="O168" i="5"/>
  <c r="O169" i="5"/>
  <c r="O170" i="5"/>
  <c r="O171" i="5"/>
  <c r="O172" i="5"/>
  <c r="O173" i="5"/>
  <c r="O174" i="5"/>
  <c r="O175" i="5"/>
  <c r="O176" i="5"/>
  <c r="O177" i="5"/>
  <c r="O178" i="5"/>
  <c r="O179" i="5"/>
  <c r="O180" i="5"/>
  <c r="O181" i="5"/>
  <c r="O182" i="5"/>
  <c r="O183" i="5"/>
  <c r="O184" i="5"/>
  <c r="O185" i="5"/>
  <c r="O186" i="5"/>
  <c r="O187" i="5"/>
  <c r="O188" i="5"/>
  <c r="O189" i="5"/>
  <c r="O190" i="5"/>
  <c r="O191" i="5"/>
  <c r="O192" i="5"/>
  <c r="O193" i="5"/>
  <c r="O194" i="5"/>
  <c r="O195" i="5"/>
  <c r="O196" i="5"/>
  <c r="O197" i="5"/>
  <c r="O198" i="5"/>
  <c r="O199" i="5"/>
  <c r="O200" i="5"/>
  <c r="O201" i="5"/>
  <c r="O202" i="5"/>
  <c r="O203" i="5"/>
  <c r="O204" i="5"/>
  <c r="O205" i="5"/>
  <c r="O206" i="5"/>
  <c r="O207" i="5"/>
  <c r="O208" i="5"/>
  <c r="O9" i="5"/>
  <c r="G6" i="11"/>
  <c r="M207" i="8" l="1"/>
  <c r="T187" i="4"/>
  <c r="T188" i="4"/>
  <c r="T189" i="4"/>
  <c r="T190" i="4"/>
  <c r="T191" i="4"/>
  <c r="T192" i="4"/>
  <c r="T193" i="4"/>
  <c r="T194" i="4"/>
  <c r="T195" i="4"/>
  <c r="T196" i="4"/>
  <c r="T198" i="4"/>
  <c r="T199" i="4"/>
  <c r="T200" i="4"/>
  <c r="T201" i="4"/>
  <c r="T202" i="4"/>
  <c r="T203" i="4"/>
  <c r="T204" i="4"/>
  <c r="T205" i="4"/>
  <c r="T206" i="4"/>
  <c r="T207" i="4"/>
  <c r="T197" i="4" l="1"/>
  <c r="X186" i="1" l="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X182" i="1"/>
  <c r="X183" i="1"/>
  <c r="X184" i="1"/>
  <c r="X185" i="1"/>
  <c r="X187" i="1"/>
  <c r="X188" i="1"/>
  <c r="X189" i="1"/>
  <c r="X190" i="1"/>
  <c r="X191" i="1"/>
  <c r="X192" i="1"/>
  <c r="X193" i="1"/>
  <c r="X194" i="1"/>
  <c r="X195" i="1"/>
  <c r="X196" i="1"/>
  <c r="X197" i="1"/>
  <c r="X198" i="1"/>
  <c r="X199" i="1"/>
  <c r="X200" i="1"/>
  <c r="X201" i="1"/>
  <c r="X202" i="1"/>
  <c r="X203" i="1"/>
  <c r="X204" i="1"/>
  <c r="X205" i="1"/>
  <c r="X206" i="1"/>
  <c r="X207" i="1"/>
  <c r="X8" i="1"/>
  <c r="Y8" i="1" l="1"/>
  <c r="J209" i="1" l="1"/>
  <c r="N209" i="7" l="1"/>
  <c r="J208" i="12" l="1"/>
  <c r="I208" i="12"/>
  <c r="E208" i="12" l="1"/>
  <c r="D209" i="8" l="1"/>
  <c r="C8" i="14" s="1"/>
  <c r="Q208" i="5"/>
  <c r="Q207" i="5"/>
  <c r="Q206" i="5"/>
  <c r="Q205" i="5"/>
  <c r="Q204" i="5"/>
  <c r="Q203" i="5"/>
  <c r="Q202" i="5"/>
  <c r="Q201" i="5"/>
  <c r="Q200" i="5"/>
  <c r="Q199" i="5"/>
  <c r="Q198" i="5"/>
  <c r="Q197" i="5"/>
  <c r="Q196" i="5"/>
  <c r="Q195" i="5"/>
  <c r="Q194" i="5"/>
  <c r="Q193" i="5"/>
  <c r="Q192" i="5"/>
  <c r="Q191" i="5"/>
  <c r="Q190" i="5"/>
  <c r="Q189" i="5"/>
  <c r="Q188" i="5"/>
  <c r="Q187" i="5"/>
  <c r="Q186" i="5"/>
  <c r="Q185" i="5"/>
  <c r="Q184" i="5"/>
  <c r="Q183" i="5"/>
  <c r="Q182" i="5"/>
  <c r="Q181" i="5"/>
  <c r="Q180" i="5"/>
  <c r="Q179" i="5"/>
  <c r="Q178" i="5"/>
  <c r="Q177" i="5"/>
  <c r="Q176" i="5"/>
  <c r="Q175" i="5"/>
  <c r="Q174" i="5"/>
  <c r="Q173" i="5"/>
  <c r="Q172" i="5"/>
  <c r="Q171" i="5"/>
  <c r="Q170" i="5"/>
  <c r="Q169" i="5"/>
  <c r="Q168" i="5"/>
  <c r="Q167" i="5"/>
  <c r="Q166" i="5"/>
  <c r="Q165" i="5"/>
  <c r="Q164" i="5"/>
  <c r="Q163" i="5"/>
  <c r="Q162" i="5"/>
  <c r="Q161" i="5"/>
  <c r="Q160" i="5"/>
  <c r="Q159" i="5"/>
  <c r="Q158" i="5"/>
  <c r="Q157" i="5"/>
  <c r="Q156" i="5"/>
  <c r="Q155" i="5"/>
  <c r="Q154" i="5"/>
  <c r="Q153" i="5"/>
  <c r="Q152" i="5"/>
  <c r="Q151" i="5"/>
  <c r="Q150" i="5"/>
  <c r="Q149" i="5"/>
  <c r="Q148" i="5"/>
  <c r="Q147" i="5"/>
  <c r="Q146" i="5"/>
  <c r="Q145" i="5"/>
  <c r="Q144" i="5"/>
  <c r="Q143" i="5"/>
  <c r="Q142" i="5"/>
  <c r="Q141" i="5"/>
  <c r="Q140" i="5"/>
  <c r="Q139" i="5"/>
  <c r="Q138" i="5"/>
  <c r="Q137" i="5"/>
  <c r="Q136" i="5"/>
  <c r="Q135" i="5"/>
  <c r="Q134" i="5"/>
  <c r="Q133" i="5"/>
  <c r="Q132" i="5"/>
  <c r="Q131" i="5"/>
  <c r="Q130" i="5"/>
  <c r="Q129" i="5"/>
  <c r="Q128" i="5"/>
  <c r="Q127" i="5"/>
  <c r="Q126" i="5"/>
  <c r="Q125" i="5"/>
  <c r="Q124" i="5"/>
  <c r="Q123" i="5"/>
  <c r="Q122" i="5"/>
  <c r="Q121" i="5"/>
  <c r="Q120" i="5"/>
  <c r="Q119" i="5"/>
  <c r="Q118" i="5"/>
  <c r="Q117" i="5"/>
  <c r="Q116" i="5"/>
  <c r="Q115" i="5"/>
  <c r="Q114" i="5"/>
  <c r="Q113" i="5"/>
  <c r="Q112" i="5"/>
  <c r="Q111" i="5"/>
  <c r="Q110" i="5"/>
  <c r="Q109" i="5"/>
  <c r="Q108" i="5"/>
  <c r="Q107" i="5"/>
  <c r="Q106" i="5"/>
  <c r="Q105" i="5"/>
  <c r="Q104" i="5"/>
  <c r="Q103" i="5"/>
  <c r="Q102" i="5"/>
  <c r="Q101" i="5"/>
  <c r="Q100" i="5"/>
  <c r="Q99" i="5"/>
  <c r="Q98" i="5"/>
  <c r="Q97" i="5"/>
  <c r="Q96" i="5"/>
  <c r="Q95" i="5"/>
  <c r="Q94" i="5"/>
  <c r="Q93" i="5"/>
  <c r="Q92" i="5"/>
  <c r="Q91" i="5"/>
  <c r="Q90" i="5"/>
  <c r="Q89" i="5"/>
  <c r="Q88" i="5"/>
  <c r="Q87" i="5"/>
  <c r="Q86" i="5"/>
  <c r="Q85" i="5"/>
  <c r="Q84" i="5"/>
  <c r="Q83" i="5"/>
  <c r="Q82" i="5"/>
  <c r="Q81" i="5"/>
  <c r="Q80" i="5"/>
  <c r="Q79" i="5"/>
  <c r="Q78" i="5"/>
  <c r="Q77" i="5"/>
  <c r="Q76" i="5"/>
  <c r="Q75" i="5"/>
  <c r="Q74" i="5"/>
  <c r="Q73" i="5"/>
  <c r="Q72" i="5"/>
  <c r="Q71" i="5"/>
  <c r="Q70" i="5"/>
  <c r="Q69" i="5"/>
  <c r="Q68" i="5"/>
  <c r="Q67" i="5"/>
  <c r="Q66" i="5"/>
  <c r="Q65" i="5"/>
  <c r="Q64" i="5"/>
  <c r="Q63" i="5"/>
  <c r="Q62" i="5"/>
  <c r="Q61" i="5"/>
  <c r="Q60" i="5"/>
  <c r="Q59" i="5"/>
  <c r="Q58" i="5"/>
  <c r="Q57" i="5"/>
  <c r="Q56" i="5"/>
  <c r="Q55" i="5"/>
  <c r="Q54" i="5"/>
  <c r="Q53" i="5"/>
  <c r="Q52" i="5"/>
  <c r="Q51" i="5"/>
  <c r="Q50" i="5"/>
  <c r="Q49" i="5"/>
  <c r="Q48" i="5"/>
  <c r="Q47" i="5"/>
  <c r="Q46" i="5"/>
  <c r="Q45" i="5"/>
  <c r="Q44" i="5"/>
  <c r="Q43" i="5"/>
  <c r="Q42" i="5"/>
  <c r="Q41" i="5"/>
  <c r="Q40" i="5"/>
  <c r="Q39" i="5"/>
  <c r="Q38" i="5"/>
  <c r="Q37" i="5"/>
  <c r="Q36" i="5"/>
  <c r="Q35" i="5"/>
  <c r="Q34" i="5"/>
  <c r="Q33" i="5"/>
  <c r="Q32" i="5"/>
  <c r="Q31" i="5"/>
  <c r="Q30" i="5"/>
  <c r="Q29" i="5"/>
  <c r="Q28" i="5"/>
  <c r="Q27" i="5"/>
  <c r="Q26" i="5"/>
  <c r="Q25" i="5"/>
  <c r="Q24" i="5"/>
  <c r="Q23" i="5"/>
  <c r="Q22" i="5"/>
  <c r="Q21" i="5"/>
  <c r="Q20" i="5"/>
  <c r="Q19" i="5"/>
  <c r="Q18" i="5"/>
  <c r="Q17" i="5"/>
  <c r="Q16" i="5"/>
  <c r="Q15" i="5"/>
  <c r="Q14" i="5"/>
  <c r="Q13" i="5"/>
  <c r="Q12" i="5"/>
  <c r="Q11" i="5"/>
  <c r="Q10" i="5"/>
  <c r="Q9" i="5"/>
  <c r="Q209" i="5" l="1"/>
  <c r="O209" i="5"/>
  <c r="P209" i="4" l="1"/>
  <c r="L6" i="12" l="1"/>
  <c r="M6" i="12" s="1"/>
  <c r="N6" i="12" l="1"/>
  <c r="M208" i="12" l="1"/>
  <c r="Z8" i="1"/>
  <c r="AA8" i="1" s="1"/>
  <c r="O8" i="12"/>
  <c r="O206" i="12"/>
  <c r="O205" i="12"/>
  <c r="O204" i="12"/>
  <c r="O202" i="12"/>
  <c r="O201" i="12"/>
  <c r="O200" i="12"/>
  <c r="O199" i="12"/>
  <c r="O198" i="12"/>
  <c r="O197" i="12"/>
  <c r="O196" i="12"/>
  <c r="O195" i="12"/>
  <c r="O185" i="12"/>
  <c r="O184" i="12"/>
  <c r="O183" i="12"/>
  <c r="O182" i="12"/>
  <c r="O181" i="12"/>
  <c r="O180" i="12"/>
  <c r="O179" i="12"/>
  <c r="O178" i="12"/>
  <c r="O177" i="12"/>
  <c r="O176" i="12"/>
  <c r="O174" i="12"/>
  <c r="O173" i="12"/>
  <c r="O172" i="12"/>
  <c r="O171" i="12"/>
  <c r="O170" i="12"/>
  <c r="O169" i="12"/>
  <c r="O168" i="12"/>
  <c r="O166" i="12"/>
  <c r="O165" i="12"/>
  <c r="O162" i="12"/>
  <c r="O160" i="12"/>
  <c r="O159" i="12"/>
  <c r="O158" i="12"/>
  <c r="O157" i="12"/>
  <c r="O155" i="12"/>
  <c r="O153" i="12"/>
  <c r="O152" i="12"/>
  <c r="O150" i="12"/>
  <c r="O148" i="12"/>
  <c r="O147" i="12"/>
  <c r="O146" i="12"/>
  <c r="O145" i="12"/>
  <c r="O143" i="12"/>
  <c r="O142" i="12"/>
  <c r="O140" i="12"/>
  <c r="O139" i="12"/>
  <c r="O138" i="12"/>
  <c r="O135" i="12"/>
  <c r="O134" i="12"/>
  <c r="O133" i="12"/>
  <c r="O132" i="12"/>
  <c r="O131" i="12"/>
  <c r="O130" i="12"/>
  <c r="O129" i="12"/>
  <c r="O128" i="12"/>
  <c r="O127" i="12"/>
  <c r="O126" i="12"/>
  <c r="O125" i="12"/>
  <c r="O124" i="12"/>
  <c r="O123" i="12"/>
  <c r="O122" i="12"/>
  <c r="O119" i="12"/>
  <c r="O117" i="12"/>
  <c r="O116" i="12"/>
  <c r="O114" i="12"/>
  <c r="O113" i="12"/>
  <c r="O110" i="12"/>
  <c r="O109" i="12"/>
  <c r="O108" i="12"/>
  <c r="O107" i="12"/>
  <c r="O106" i="12"/>
  <c r="O105" i="12"/>
  <c r="O104" i="12"/>
  <c r="O103" i="12"/>
  <c r="O102" i="12"/>
  <c r="O101" i="12"/>
  <c r="O95" i="12"/>
  <c r="O92" i="12"/>
  <c r="O91" i="12"/>
  <c r="O90" i="12"/>
  <c r="O89" i="12"/>
  <c r="O88" i="12"/>
  <c r="O86" i="12"/>
  <c r="O84" i="12"/>
  <c r="O83" i="12"/>
  <c r="O82" i="12"/>
  <c r="O81" i="12"/>
  <c r="O79" i="12"/>
  <c r="O78" i="12"/>
  <c r="O77" i="12"/>
  <c r="O76" i="12"/>
  <c r="O75" i="12"/>
  <c r="O74" i="12"/>
  <c r="O73" i="12"/>
  <c r="O72" i="12"/>
  <c r="O70" i="12"/>
  <c r="O69" i="12"/>
  <c r="O67" i="12"/>
  <c r="O66" i="12"/>
  <c r="O64" i="12"/>
  <c r="O62" i="12"/>
  <c r="O61" i="12"/>
  <c r="O60" i="12"/>
  <c r="O58" i="12"/>
  <c r="O55" i="12"/>
  <c r="O54" i="12"/>
  <c r="O53" i="12"/>
  <c r="O52" i="12"/>
  <c r="O51" i="12"/>
  <c r="O50" i="12"/>
  <c r="O48" i="12"/>
  <c r="O45" i="12"/>
  <c r="O44" i="12"/>
  <c r="O43" i="12"/>
  <c r="O40" i="12"/>
  <c r="O39" i="12"/>
  <c r="O38" i="12"/>
  <c r="O37" i="12"/>
  <c r="O36" i="12"/>
  <c r="O35" i="12"/>
  <c r="O31" i="12"/>
  <c r="O30" i="12"/>
  <c r="O29" i="12"/>
  <c r="O28" i="12"/>
  <c r="O27" i="12"/>
  <c r="O26" i="12"/>
  <c r="O25" i="12"/>
  <c r="O23" i="12"/>
  <c r="O21" i="12"/>
  <c r="O15" i="12"/>
  <c r="O13" i="12"/>
  <c r="O12" i="12"/>
  <c r="H207" i="11"/>
  <c r="H206" i="11"/>
  <c r="H205" i="11"/>
  <c r="H204" i="11"/>
  <c r="H203" i="11"/>
  <c r="H202" i="11"/>
  <c r="H201" i="11"/>
  <c r="H200" i="11"/>
  <c r="H199" i="11"/>
  <c r="H198" i="11"/>
  <c r="H197" i="11"/>
  <c r="H196" i="11"/>
  <c r="H195" i="11"/>
  <c r="H194" i="11"/>
  <c r="H193" i="11"/>
  <c r="H192" i="11"/>
  <c r="H191" i="11"/>
  <c r="H190" i="11"/>
  <c r="H189" i="11"/>
  <c r="H188" i="11"/>
  <c r="H187" i="11"/>
  <c r="H186" i="11"/>
  <c r="H185" i="11"/>
  <c r="H184" i="11"/>
  <c r="H183" i="11"/>
  <c r="H182" i="11"/>
  <c r="H181" i="11"/>
  <c r="H180" i="11"/>
  <c r="H179" i="11"/>
  <c r="H178" i="11"/>
  <c r="H177" i="11"/>
  <c r="H176" i="11"/>
  <c r="H175" i="11"/>
  <c r="H174" i="11"/>
  <c r="H171" i="11"/>
  <c r="H170" i="11"/>
  <c r="H169" i="11"/>
  <c r="H168" i="11"/>
  <c r="H166" i="11"/>
  <c r="H165" i="11"/>
  <c r="H162" i="11"/>
  <c r="H161" i="11"/>
  <c r="H160" i="11"/>
  <c r="H159" i="11"/>
  <c r="H158" i="11"/>
  <c r="H157" i="11"/>
  <c r="H155" i="11"/>
  <c r="H154" i="11"/>
  <c r="H150" i="11"/>
  <c r="H149" i="11"/>
  <c r="H148" i="11"/>
  <c r="H147" i="11"/>
  <c r="H146" i="11"/>
  <c r="H145" i="11"/>
  <c r="H144" i="11"/>
  <c r="H143" i="11"/>
  <c r="H142" i="11"/>
  <c r="H141" i="11"/>
  <c r="H140" i="11"/>
  <c r="H139" i="11"/>
  <c r="H138" i="11"/>
  <c r="H137" i="11"/>
  <c r="H136" i="11"/>
  <c r="H135" i="11"/>
  <c r="H133" i="11"/>
  <c r="H132" i="11"/>
  <c r="H131" i="11"/>
  <c r="H130" i="11"/>
  <c r="H129" i="11"/>
  <c r="H128" i="11"/>
  <c r="H127" i="11"/>
  <c r="H126" i="11"/>
  <c r="H125" i="11"/>
  <c r="H124" i="11"/>
  <c r="H123" i="11"/>
  <c r="H122" i="11"/>
  <c r="H121" i="11"/>
  <c r="H120" i="11"/>
  <c r="H119" i="11"/>
  <c r="H118" i="11"/>
  <c r="H117" i="11"/>
  <c r="H116" i="11"/>
  <c r="H115" i="11"/>
  <c r="H114" i="11"/>
  <c r="H113" i="11"/>
  <c r="H112" i="11"/>
  <c r="H111" i="11"/>
  <c r="H110" i="11"/>
  <c r="H109" i="11"/>
  <c r="H108" i="11"/>
  <c r="H107" i="11"/>
  <c r="H106" i="11"/>
  <c r="H105" i="11"/>
  <c r="H103" i="11"/>
  <c r="H102" i="11"/>
  <c r="H100" i="11"/>
  <c r="H99" i="11"/>
  <c r="H96" i="11"/>
  <c r="H95" i="11"/>
  <c r="H94" i="11"/>
  <c r="H92" i="11"/>
  <c r="H91" i="11"/>
  <c r="H90" i="11"/>
  <c r="H89" i="11"/>
  <c r="H88" i="11"/>
  <c r="H87" i="11"/>
  <c r="H86" i="11"/>
  <c r="H84" i="11"/>
  <c r="H82" i="11"/>
  <c r="H81" i="11"/>
  <c r="H80" i="11"/>
  <c r="H78" i="11"/>
  <c r="H77" i="11"/>
  <c r="H76" i="11"/>
  <c r="H75" i="11"/>
  <c r="H74" i="11"/>
  <c r="H73" i="11"/>
  <c r="H72" i="11"/>
  <c r="H71" i="11"/>
  <c r="H70" i="11"/>
  <c r="H69" i="11"/>
  <c r="H67" i="11"/>
  <c r="H66" i="11"/>
  <c r="H65" i="11"/>
  <c r="H64" i="11"/>
  <c r="H63" i="11"/>
  <c r="H61" i="11"/>
  <c r="H60" i="11"/>
  <c r="H59" i="11"/>
  <c r="H58" i="11"/>
  <c r="H57" i="11"/>
  <c r="H56" i="11"/>
  <c r="H55" i="11"/>
  <c r="H54" i="11"/>
  <c r="H53" i="11"/>
  <c r="H52" i="11"/>
  <c r="H51" i="11"/>
  <c r="H50" i="11"/>
  <c r="H49" i="11"/>
  <c r="H48" i="11"/>
  <c r="H47" i="11"/>
  <c r="H46" i="11"/>
  <c r="H45" i="11"/>
  <c r="H44" i="11"/>
  <c r="H43" i="11"/>
  <c r="H42" i="11"/>
  <c r="H41" i="11"/>
  <c r="H40" i="11"/>
  <c r="H39" i="11"/>
  <c r="H38" i="11"/>
  <c r="H37" i="11"/>
  <c r="H36" i="11"/>
  <c r="H35" i="11"/>
  <c r="H34" i="11"/>
  <c r="H32" i="11"/>
  <c r="H31" i="11"/>
  <c r="H30" i="11"/>
  <c r="H29" i="11"/>
  <c r="H28" i="11"/>
  <c r="H27" i="11"/>
  <c r="H26" i="11"/>
  <c r="H25" i="11"/>
  <c r="H23" i="11"/>
  <c r="H21" i="11"/>
  <c r="H20" i="11"/>
  <c r="H19" i="11"/>
  <c r="H16" i="11"/>
  <c r="H15" i="11"/>
  <c r="H14" i="11"/>
  <c r="H13" i="11"/>
  <c r="H12" i="11"/>
  <c r="H11" i="11"/>
  <c r="H10" i="11"/>
  <c r="H9" i="11"/>
  <c r="H8" i="11"/>
  <c r="U209" i="1" l="1"/>
  <c r="M206" i="8"/>
  <c r="O206" i="8"/>
  <c r="N206" i="8"/>
  <c r="U206" i="4"/>
  <c r="M206" i="7"/>
  <c r="J209" i="5"/>
  <c r="I209" i="5"/>
  <c r="Y206" i="1" l="1"/>
  <c r="P206" i="8"/>
  <c r="O206" i="7"/>
  <c r="P206" i="7" s="1"/>
  <c r="V206" i="4"/>
  <c r="W206" i="4" l="1"/>
  <c r="H101" i="11"/>
  <c r="O87" i="12"/>
  <c r="O46" i="12"/>
  <c r="O20" i="12"/>
  <c r="O112" i="12"/>
  <c r="O161" i="12"/>
  <c r="O192" i="12"/>
  <c r="O190" i="12"/>
  <c r="O167" i="12"/>
  <c r="H167" i="11"/>
  <c r="O59" i="12"/>
  <c r="O97" i="12"/>
  <c r="O71" i="12"/>
  <c r="O56" i="12"/>
  <c r="O207" i="12"/>
  <c r="O65" i="12"/>
  <c r="O24" i="12"/>
  <c r="O100" i="12"/>
  <c r="O32" i="12"/>
  <c r="O63" i="12"/>
  <c r="O136" i="12"/>
  <c r="O115" i="12"/>
  <c r="H164" i="11"/>
  <c r="O154" i="12"/>
  <c r="O68" i="12"/>
  <c r="M11" i="8"/>
  <c r="O22" i="12" l="1"/>
  <c r="O17" i="12"/>
  <c r="H18" i="11"/>
  <c r="H151" i="11"/>
  <c r="O47" i="12"/>
  <c r="O96" i="12"/>
  <c r="O144" i="12"/>
  <c r="O141" i="12"/>
  <c r="O41" i="12"/>
  <c r="O57" i="12"/>
  <c r="O191" i="12"/>
  <c r="O151" i="12"/>
  <c r="H104" i="11"/>
  <c r="H68" i="11"/>
  <c r="O98" i="12"/>
  <c r="O33" i="12"/>
  <c r="O156" i="12"/>
  <c r="O193" i="12"/>
  <c r="O14" i="12"/>
  <c r="O175" i="12"/>
  <c r="O11" i="12"/>
  <c r="O19" i="12"/>
  <c r="O120" i="12"/>
  <c r="O164" i="12"/>
  <c r="O189" i="12"/>
  <c r="O18" i="12"/>
  <c r="O121" i="12"/>
  <c r="O194" i="12"/>
  <c r="O203" i="12"/>
  <c r="O80" i="12"/>
  <c r="O186" i="12"/>
  <c r="O42" i="12"/>
  <c r="O99" i="12"/>
  <c r="O163" i="12"/>
  <c r="O9" i="12"/>
  <c r="O118" i="12"/>
  <c r="O93" i="12"/>
  <c r="O149" i="12"/>
  <c r="O34" i="12"/>
  <c r="O85" i="12"/>
  <c r="O49" i="12"/>
  <c r="O16" i="12"/>
  <c r="O94" i="12"/>
  <c r="O187" i="12"/>
  <c r="O188" i="12"/>
  <c r="O111" i="12"/>
  <c r="O137" i="12"/>
  <c r="H134" i="11"/>
  <c r="H173" i="11"/>
  <c r="H62" i="11"/>
  <c r="H83" i="11"/>
  <c r="H163" i="11"/>
  <c r="H24" i="11"/>
  <c r="H172" i="11"/>
  <c r="H152" i="11"/>
  <c r="H93" i="11"/>
  <c r="H85" i="11"/>
  <c r="H153" i="11"/>
  <c r="H79" i="11"/>
  <c r="H22" i="11"/>
  <c r="H17" i="11"/>
  <c r="H33" i="11"/>
  <c r="H97" i="11"/>
  <c r="H156" i="11"/>
  <c r="H98" i="11"/>
  <c r="F205" i="6"/>
  <c r="E6" i="5"/>
  <c r="F6" i="5" l="1"/>
  <c r="G6" i="5" s="1"/>
  <c r="H208" i="11"/>
  <c r="Z206" i="1"/>
  <c r="AA206" i="1" s="1"/>
  <c r="G208" i="11"/>
  <c r="F11" i="14" l="1"/>
  <c r="T5" i="1" l="1"/>
  <c r="M5" i="1"/>
  <c r="S5" i="1"/>
  <c r="L5" i="1"/>
  <c r="M9" i="8" l="1"/>
  <c r="M207" i="7" l="1"/>
  <c r="M204" i="7"/>
  <c r="M200" i="7"/>
  <c r="M199" i="7"/>
  <c r="M196" i="7"/>
  <c r="M193" i="7"/>
  <c r="M185" i="7"/>
  <c r="M184" i="7"/>
  <c r="M183" i="7"/>
  <c r="M182" i="7"/>
  <c r="M181" i="7"/>
  <c r="M180" i="7"/>
  <c r="M179" i="7"/>
  <c r="M178" i="7"/>
  <c r="M176" i="7"/>
  <c r="M174" i="7"/>
  <c r="M172" i="7"/>
  <c r="M171" i="7"/>
  <c r="M170" i="7"/>
  <c r="M169" i="7"/>
  <c r="M168" i="7"/>
  <c r="M167" i="7"/>
  <c r="M166" i="7"/>
  <c r="M165" i="7"/>
  <c r="M164" i="7"/>
  <c r="M163" i="7"/>
  <c r="M161" i="7"/>
  <c r="M160" i="7"/>
  <c r="M159" i="7"/>
  <c r="M158" i="7"/>
  <c r="M157" i="7"/>
  <c r="M156" i="7"/>
  <c r="M155" i="7"/>
  <c r="M154" i="7"/>
  <c r="M149" i="7"/>
  <c r="M148" i="7"/>
  <c r="M147" i="7"/>
  <c r="M146" i="7"/>
  <c r="M143" i="7"/>
  <c r="M142" i="7"/>
  <c r="M141" i="7"/>
  <c r="M140" i="7"/>
  <c r="M138" i="7"/>
  <c r="M137" i="7"/>
  <c r="M136" i="7"/>
  <c r="M135" i="7"/>
  <c r="M134" i="7"/>
  <c r="M133" i="7"/>
  <c r="M132" i="7"/>
  <c r="M131" i="7"/>
  <c r="M130" i="7"/>
  <c r="M129" i="7"/>
  <c r="M128" i="7"/>
  <c r="M127" i="7"/>
  <c r="M126" i="7"/>
  <c r="M125" i="7"/>
  <c r="M123" i="7"/>
  <c r="M122" i="7"/>
  <c r="M119" i="7"/>
  <c r="M116" i="7"/>
  <c r="M114" i="7"/>
  <c r="M113" i="7"/>
  <c r="M112" i="7"/>
  <c r="M111" i="7"/>
  <c r="M110" i="7"/>
  <c r="M108" i="7"/>
  <c r="M107" i="7"/>
  <c r="M106" i="7"/>
  <c r="M105" i="7"/>
  <c r="M104" i="7"/>
  <c r="M103" i="7"/>
  <c r="M102" i="7"/>
  <c r="M101" i="7"/>
  <c r="M100" i="7"/>
  <c r="M96" i="7"/>
  <c r="M95" i="7"/>
  <c r="M92" i="7"/>
  <c r="M91" i="7"/>
  <c r="M90" i="7"/>
  <c r="M89" i="7"/>
  <c r="M88" i="7"/>
  <c r="M87" i="7"/>
  <c r="M86" i="7"/>
  <c r="M83" i="7"/>
  <c r="M82" i="7"/>
  <c r="M81" i="7"/>
  <c r="M77" i="7"/>
  <c r="M76" i="7"/>
  <c r="M74" i="7"/>
  <c r="M73" i="7"/>
  <c r="M72" i="7"/>
  <c r="M70" i="7"/>
  <c r="M69" i="7"/>
  <c r="M66" i="7"/>
  <c r="M65" i="7"/>
  <c r="M64" i="7"/>
  <c r="M62" i="7"/>
  <c r="M56" i="7"/>
  <c r="M55" i="7"/>
  <c r="M54" i="7"/>
  <c r="M53" i="7"/>
  <c r="M52" i="7"/>
  <c r="M48" i="7"/>
  <c r="M45" i="7"/>
  <c r="M44" i="7"/>
  <c r="M43" i="7"/>
  <c r="M42" i="7"/>
  <c r="M41" i="7"/>
  <c r="M40" i="7"/>
  <c r="M39" i="7"/>
  <c r="M38" i="7"/>
  <c r="M37" i="7"/>
  <c r="M36" i="7"/>
  <c r="M34" i="7"/>
  <c r="M31" i="7"/>
  <c r="M30" i="7"/>
  <c r="M29" i="7"/>
  <c r="M28" i="7"/>
  <c r="M27" i="7"/>
  <c r="M26" i="7"/>
  <c r="M25" i="7"/>
  <c r="M23" i="7"/>
  <c r="M16" i="7"/>
  <c r="M15" i="7"/>
  <c r="M12" i="7"/>
  <c r="T181" i="4"/>
  <c r="T136" i="4"/>
  <c r="T95" i="4"/>
  <c r="T87" i="4"/>
  <c r="T48" i="4"/>
  <c r="T131" i="4" l="1"/>
  <c r="T147" i="4"/>
  <c r="T161" i="4"/>
  <c r="T73" i="4"/>
  <c r="T81" i="4"/>
  <c r="T53" i="4"/>
  <c r="T88" i="4"/>
  <c r="T155" i="4"/>
  <c r="T105" i="4"/>
  <c r="T29" i="4"/>
  <c r="T106" i="4"/>
  <c r="T45" i="4"/>
  <c r="T26" i="4"/>
  <c r="T55" i="4"/>
  <c r="T41" i="4"/>
  <c r="T70" i="4"/>
  <c r="T56" i="4"/>
  <c r="T39" i="4"/>
  <c r="T66" i="4"/>
  <c r="T167" i="4"/>
  <c r="T108" i="4"/>
  <c r="T116" i="4"/>
  <c r="T25" i="4"/>
  <c r="T36" i="4"/>
  <c r="T62" i="4"/>
  <c r="T32" i="4"/>
  <c r="F208" i="11" l="1"/>
  <c r="F209" i="8"/>
  <c r="L209" i="5"/>
  <c r="K209" i="5"/>
  <c r="F6" i="14" s="1"/>
  <c r="H209" i="1" l="1"/>
  <c r="M150" i="7" l="1"/>
  <c r="T64" i="4"/>
  <c r="T40" i="4"/>
  <c r="T162" i="4"/>
  <c r="T12" i="4"/>
  <c r="T164" i="4"/>
  <c r="T58" i="4"/>
  <c r="T21" i="4"/>
  <c r="T176" i="4"/>
  <c r="T83" i="4"/>
  <c r="T104" i="4"/>
  <c r="T27" i="4"/>
  <c r="T160" i="4"/>
  <c r="T110" i="4"/>
  <c r="T94" i="4"/>
  <c r="T101" i="4"/>
  <c r="T34" i="4"/>
  <c r="T72" i="4"/>
  <c r="T139" i="4"/>
  <c r="T123" i="4"/>
  <c r="T37" i="4"/>
  <c r="T11" i="4"/>
  <c r="T169" i="4"/>
  <c r="T31" i="4"/>
  <c r="T141" i="4"/>
  <c r="T42" i="4"/>
  <c r="T159" i="4"/>
  <c r="T166" i="4"/>
  <c r="T124" i="4"/>
  <c r="T144" i="4"/>
  <c r="T85" i="4"/>
  <c r="T99" i="4"/>
  <c r="T86" i="4"/>
  <c r="T122" i="4"/>
  <c r="T61" i="4"/>
  <c r="T185" i="4"/>
  <c r="T135" i="4"/>
  <c r="T78" i="4"/>
  <c r="T49" i="4"/>
  <c r="T154" i="4"/>
  <c r="T114" i="4"/>
  <c r="T20" i="4"/>
  <c r="T150" i="4"/>
  <c r="T14" i="4"/>
  <c r="T179" i="4"/>
  <c r="T44" i="4"/>
  <c r="T111" i="4"/>
  <c r="T157" i="4"/>
  <c r="T163" i="4"/>
  <c r="T71" i="4"/>
  <c r="T182" i="4"/>
  <c r="T33" i="4"/>
  <c r="T69" i="4"/>
  <c r="T125" i="4"/>
  <c r="T148" i="4"/>
  <c r="T165" i="4"/>
  <c r="T50" i="4"/>
  <c r="T38" i="4"/>
  <c r="T102" i="4"/>
  <c r="T171" i="4"/>
  <c r="T173" i="4"/>
  <c r="T117" i="4"/>
  <c r="T140" i="4"/>
  <c r="T23" i="4"/>
  <c r="T112" i="4"/>
  <c r="T138" i="4"/>
  <c r="T67" i="4"/>
  <c r="T97" i="4"/>
  <c r="T180" i="4"/>
  <c r="G209" i="4"/>
  <c r="M205" i="8" l="1"/>
  <c r="O205" i="8"/>
  <c r="N205" i="8"/>
  <c r="U205" i="4"/>
  <c r="V205" i="4" l="1"/>
  <c r="W205" i="4" s="1"/>
  <c r="P205" i="8"/>
  <c r="L208" i="12" l="1"/>
  <c r="T63" i="4"/>
  <c r="T100" i="4"/>
  <c r="T103" i="4"/>
  <c r="T118" i="4"/>
  <c r="T9" i="4"/>
  <c r="T59" i="4"/>
  <c r="T145" i="4"/>
  <c r="T177" i="4"/>
  <c r="T92" i="4"/>
  <c r="T153" i="4"/>
  <c r="T126" i="4"/>
  <c r="T13" i="4"/>
  <c r="T43" i="4"/>
  <c r="T10" i="4"/>
  <c r="T65" i="4"/>
  <c r="T52" i="4"/>
  <c r="T130" i="4"/>
  <c r="T115" i="4"/>
  <c r="T76" i="4"/>
  <c r="T35" i="4"/>
  <c r="T170" i="4"/>
  <c r="T121" i="4"/>
  <c r="T24" i="4"/>
  <c r="T158" i="4"/>
  <c r="T18" i="4"/>
  <c r="T120" i="4"/>
  <c r="T174" i="4"/>
  <c r="T183" i="4"/>
  <c r="T175" i="4"/>
  <c r="T98" i="4"/>
  <c r="T96" i="4"/>
  <c r="T17" i="4"/>
  <c r="T15" i="4"/>
  <c r="T60" i="4"/>
  <c r="T93" i="4"/>
  <c r="T28" i="4"/>
  <c r="T57" i="4"/>
  <c r="T16" i="4"/>
  <c r="T152" i="4"/>
  <c r="T107" i="4"/>
  <c r="T146" i="4"/>
  <c r="T79" i="4"/>
  <c r="T68" i="4"/>
  <c r="T75" i="4"/>
  <c r="T168" i="4"/>
  <c r="T74" i="4"/>
  <c r="T129" i="4"/>
  <c r="T46" i="4"/>
  <c r="T80" i="4"/>
  <c r="T156" i="4"/>
  <c r="T82" i="4"/>
  <c r="T149" i="4"/>
  <c r="T137" i="4"/>
  <c r="T133" i="4"/>
  <c r="T172" i="4"/>
  <c r="T143" i="4"/>
  <c r="T178" i="4"/>
  <c r="T109" i="4"/>
  <c r="T142" i="4"/>
  <c r="T91" i="4"/>
  <c r="T51" i="4"/>
  <c r="T30" i="4"/>
  <c r="T127" i="4"/>
  <c r="T128" i="4"/>
  <c r="T151" i="4"/>
  <c r="T134" i="4"/>
  <c r="T132" i="4"/>
  <c r="T119" i="4"/>
  <c r="T113" i="4"/>
  <c r="T77" i="4"/>
  <c r="T84" i="4"/>
  <c r="T22" i="4"/>
  <c r="T184" i="4"/>
  <c r="T89" i="4"/>
  <c r="T90" i="4"/>
  <c r="T54" i="4"/>
  <c r="T19" i="4"/>
  <c r="M8" i="7"/>
  <c r="M99" i="7"/>
  <c r="M78" i="7"/>
  <c r="M18" i="7"/>
  <c r="M192" i="7"/>
  <c r="M47" i="7"/>
  <c r="M190" i="7"/>
  <c r="M10" i="7"/>
  <c r="M194" i="7"/>
  <c r="M33" i="7"/>
  <c r="M63" i="7"/>
  <c r="M191" i="7"/>
  <c r="M177" i="7"/>
  <c r="M46" i="7"/>
  <c r="M14" i="7"/>
  <c r="M152" i="7"/>
  <c r="M120" i="7"/>
  <c r="M187" i="7"/>
  <c r="M24" i="7"/>
  <c r="M139" i="7"/>
  <c r="M80" i="7"/>
  <c r="M188" i="7"/>
  <c r="M93" i="7"/>
  <c r="M198" i="7"/>
  <c r="M75" i="7"/>
  <c r="M9" i="7"/>
  <c r="M58" i="7"/>
  <c r="O205" i="7"/>
  <c r="M205" i="7"/>
  <c r="M68" i="7"/>
  <c r="M117" i="7"/>
  <c r="M162" i="7"/>
  <c r="M84" i="7"/>
  <c r="M21" i="7"/>
  <c r="M71" i="7"/>
  <c r="M145" i="7"/>
  <c r="M49" i="7"/>
  <c r="M11" i="7"/>
  <c r="M144" i="7"/>
  <c r="M67" i="7"/>
  <c r="M115" i="7"/>
  <c r="M175" i="7"/>
  <c r="M51" i="7"/>
  <c r="M201" i="7"/>
  <c r="M19" i="7"/>
  <c r="M59" i="7"/>
  <c r="M50" i="7"/>
  <c r="M85" i="7"/>
  <c r="M189" i="7"/>
  <c r="M79" i="7"/>
  <c r="M57" i="7"/>
  <c r="M124" i="7"/>
  <c r="M13" i="7"/>
  <c r="M195" i="7"/>
  <c r="M202" i="7"/>
  <c r="M151" i="7"/>
  <c r="M60" i="7"/>
  <c r="M197" i="7"/>
  <c r="M35" i="7"/>
  <c r="M203" i="7"/>
  <c r="M118" i="7"/>
  <c r="M153" i="7"/>
  <c r="M97" i="7"/>
  <c r="M94" i="7"/>
  <c r="M20" i="7"/>
  <c r="M61" i="7"/>
  <c r="M22" i="7"/>
  <c r="M32" i="7"/>
  <c r="M173" i="7"/>
  <c r="M109" i="7"/>
  <c r="M186" i="7"/>
  <c r="M17" i="7"/>
  <c r="M121" i="7"/>
  <c r="M98" i="7"/>
  <c r="P205" i="7" l="1"/>
  <c r="N208" i="12"/>
  <c r="M209" i="7"/>
  <c r="I209" i="4"/>
  <c r="N209" i="4"/>
  <c r="T186" i="4"/>
  <c r="M209" i="4"/>
  <c r="T47" i="4"/>
  <c r="T8" i="4"/>
  <c r="H209" i="4"/>
  <c r="J209" i="7"/>
  <c r="G209" i="7"/>
  <c r="Y205" i="1"/>
  <c r="Z205" i="1"/>
  <c r="F9" i="14" l="1"/>
  <c r="O10" i="12"/>
  <c r="O208" i="12" s="1"/>
  <c r="T209" i="4"/>
  <c r="AA205" i="1"/>
  <c r="D209" i="7" l="1"/>
  <c r="D209" i="4" l="1"/>
  <c r="C5" i="14" l="1"/>
  <c r="U8" i="4" l="1"/>
  <c r="M204" i="8" l="1"/>
  <c r="M203" i="8"/>
  <c r="M202" i="8"/>
  <c r="M201" i="8"/>
  <c r="M200" i="8"/>
  <c r="M199" i="8"/>
  <c r="M198" i="8"/>
  <c r="M197" i="8"/>
  <c r="M196" i="8"/>
  <c r="M195" i="8"/>
  <c r="M194" i="8"/>
  <c r="M193" i="8"/>
  <c r="M192" i="8"/>
  <c r="M191" i="8"/>
  <c r="M190" i="8"/>
  <c r="M189" i="8"/>
  <c r="M188" i="8"/>
  <c r="M187" i="8"/>
  <c r="M186" i="8"/>
  <c r="M185" i="8"/>
  <c r="M184" i="8"/>
  <c r="M183" i="8"/>
  <c r="M182" i="8"/>
  <c r="M181" i="8"/>
  <c r="M180" i="8"/>
  <c r="M179" i="8"/>
  <c r="M178" i="8"/>
  <c r="M177" i="8"/>
  <c r="M176" i="8"/>
  <c r="M175" i="8"/>
  <c r="M174" i="8"/>
  <c r="M173" i="8"/>
  <c r="M172" i="8"/>
  <c r="M171" i="8"/>
  <c r="M170" i="8"/>
  <c r="M169" i="8"/>
  <c r="M168" i="8"/>
  <c r="M167" i="8"/>
  <c r="M166" i="8"/>
  <c r="M165" i="8"/>
  <c r="M164" i="8"/>
  <c r="M163" i="8"/>
  <c r="M162" i="8"/>
  <c r="M161" i="8"/>
  <c r="M160" i="8"/>
  <c r="M159" i="8"/>
  <c r="M158" i="8"/>
  <c r="M157" i="8"/>
  <c r="M156" i="8"/>
  <c r="M155" i="8"/>
  <c r="M154" i="8"/>
  <c r="M153" i="8"/>
  <c r="M152" i="8"/>
  <c r="M151" i="8"/>
  <c r="M150" i="8"/>
  <c r="M149" i="8"/>
  <c r="M148" i="8"/>
  <c r="M147" i="8"/>
  <c r="M146" i="8"/>
  <c r="M145" i="8"/>
  <c r="M144" i="8"/>
  <c r="M143" i="8"/>
  <c r="M142" i="8"/>
  <c r="M141" i="8"/>
  <c r="M140" i="8"/>
  <c r="M139" i="8"/>
  <c r="M138" i="8"/>
  <c r="M137" i="8"/>
  <c r="M136" i="8"/>
  <c r="M135" i="8"/>
  <c r="M134" i="8"/>
  <c r="M133" i="8"/>
  <c r="M132" i="8"/>
  <c r="M131" i="8"/>
  <c r="M130" i="8"/>
  <c r="M129" i="8"/>
  <c r="M128" i="8"/>
  <c r="M127" i="8"/>
  <c r="M126" i="8"/>
  <c r="M125" i="8"/>
  <c r="M124" i="8"/>
  <c r="M123" i="8"/>
  <c r="M122" i="8"/>
  <c r="M121" i="8"/>
  <c r="M120" i="8"/>
  <c r="M119" i="8"/>
  <c r="M118" i="8"/>
  <c r="M117" i="8"/>
  <c r="M116" i="8"/>
  <c r="M115" i="8"/>
  <c r="M114" i="8"/>
  <c r="M113" i="8"/>
  <c r="M112" i="8"/>
  <c r="M111" i="8"/>
  <c r="M110" i="8"/>
  <c r="M109" i="8"/>
  <c r="M108" i="8"/>
  <c r="M107" i="8"/>
  <c r="M106" i="8"/>
  <c r="M105" i="8"/>
  <c r="M104" i="8"/>
  <c r="M103" i="8"/>
  <c r="M102" i="8"/>
  <c r="M101" i="8"/>
  <c r="M100" i="8"/>
  <c r="M99" i="8"/>
  <c r="M98" i="8"/>
  <c r="M97" i="8"/>
  <c r="M96" i="8"/>
  <c r="M95" i="8"/>
  <c r="M94" i="8"/>
  <c r="M93" i="8"/>
  <c r="M92" i="8"/>
  <c r="M91" i="8"/>
  <c r="M90" i="8"/>
  <c r="M89" i="8"/>
  <c r="M88" i="8"/>
  <c r="M87" i="8"/>
  <c r="M86" i="8"/>
  <c r="M85" i="8"/>
  <c r="M84" i="8"/>
  <c r="M83" i="8"/>
  <c r="M82" i="8"/>
  <c r="M81" i="8"/>
  <c r="M80" i="8"/>
  <c r="M79" i="8"/>
  <c r="M78" i="8"/>
  <c r="M77" i="8"/>
  <c r="M76" i="8"/>
  <c r="M75" i="8"/>
  <c r="M74" i="8"/>
  <c r="M73" i="8"/>
  <c r="M72" i="8"/>
  <c r="M71" i="8"/>
  <c r="M70" i="8"/>
  <c r="M69" i="8"/>
  <c r="M68" i="8"/>
  <c r="M67" i="8"/>
  <c r="M66" i="8"/>
  <c r="M65" i="8"/>
  <c r="M64" i="8"/>
  <c r="M63" i="8"/>
  <c r="M62" i="8"/>
  <c r="M61" i="8"/>
  <c r="M60" i="8"/>
  <c r="M59" i="8"/>
  <c r="M58" i="8"/>
  <c r="M57" i="8"/>
  <c r="M56" i="8"/>
  <c r="M55" i="8"/>
  <c r="M54" i="8"/>
  <c r="M53" i="8"/>
  <c r="M52" i="8"/>
  <c r="M51" i="8"/>
  <c r="M50" i="8"/>
  <c r="M49" i="8"/>
  <c r="M48" i="8"/>
  <c r="M47" i="8"/>
  <c r="M46" i="8"/>
  <c r="M45" i="8"/>
  <c r="M44" i="8"/>
  <c r="M43" i="8"/>
  <c r="M42" i="8"/>
  <c r="M41" i="8"/>
  <c r="M40" i="8"/>
  <c r="M39" i="8"/>
  <c r="M38" i="8"/>
  <c r="M37" i="8"/>
  <c r="M36" i="8"/>
  <c r="M35" i="8"/>
  <c r="M34" i="8"/>
  <c r="M33" i="8"/>
  <c r="M32" i="8"/>
  <c r="M31" i="8"/>
  <c r="M30" i="8"/>
  <c r="M29" i="8"/>
  <c r="M28" i="8"/>
  <c r="M27" i="8"/>
  <c r="M26" i="8"/>
  <c r="M25" i="8"/>
  <c r="M24" i="8"/>
  <c r="M23" i="8"/>
  <c r="M22" i="8"/>
  <c r="M21" i="8"/>
  <c r="M20" i="8"/>
  <c r="M19" i="8"/>
  <c r="M18" i="8"/>
  <c r="M17" i="8"/>
  <c r="M16" i="8"/>
  <c r="M15" i="8"/>
  <c r="M14" i="8"/>
  <c r="M13" i="8"/>
  <c r="M12" i="8"/>
  <c r="M10" i="8"/>
  <c r="M8" i="8"/>
  <c r="B12" i="14"/>
  <c r="O207" i="8"/>
  <c r="O204" i="8"/>
  <c r="N204" i="8"/>
  <c r="O203" i="8"/>
  <c r="N203" i="8"/>
  <c r="O202" i="8"/>
  <c r="N202" i="8"/>
  <c r="O201" i="8"/>
  <c r="N201" i="8"/>
  <c r="O199" i="8"/>
  <c r="N199" i="8"/>
  <c r="O198" i="8"/>
  <c r="N198" i="8"/>
  <c r="O196" i="8"/>
  <c r="N196" i="8"/>
  <c r="O194" i="8"/>
  <c r="N194" i="8"/>
  <c r="O193" i="8"/>
  <c r="N193" i="8"/>
  <c r="O192" i="8"/>
  <c r="N192" i="8"/>
  <c r="O191" i="8"/>
  <c r="N191" i="8"/>
  <c r="O188" i="8"/>
  <c r="N188" i="8"/>
  <c r="O187" i="8"/>
  <c r="N187" i="8"/>
  <c r="O185" i="8"/>
  <c r="N185" i="8"/>
  <c r="O184" i="8"/>
  <c r="N184" i="8"/>
  <c r="O181" i="8"/>
  <c r="N181" i="8"/>
  <c r="O176" i="8"/>
  <c r="N176" i="8"/>
  <c r="O172" i="8"/>
  <c r="N172" i="8"/>
  <c r="O169" i="8"/>
  <c r="N169" i="8"/>
  <c r="O166" i="8"/>
  <c r="N166" i="8"/>
  <c r="O163" i="8"/>
  <c r="N163" i="8"/>
  <c r="O160" i="8"/>
  <c r="N160" i="8"/>
  <c r="O159" i="8"/>
  <c r="N159" i="8"/>
  <c r="O158" i="8"/>
  <c r="N158" i="8"/>
  <c r="O157" i="8"/>
  <c r="N157" i="8"/>
  <c r="O156" i="8"/>
  <c r="N156" i="8"/>
  <c r="O155" i="8"/>
  <c r="N155" i="8"/>
  <c r="O152" i="8"/>
  <c r="N152" i="8"/>
  <c r="O150" i="8"/>
  <c r="N150" i="8"/>
  <c r="O148" i="8"/>
  <c r="N148" i="8"/>
  <c r="O147" i="8"/>
  <c r="N147" i="8"/>
  <c r="O142" i="8"/>
  <c r="N142" i="8"/>
  <c r="O140" i="8"/>
  <c r="N140" i="8"/>
  <c r="O139" i="8"/>
  <c r="N139" i="8"/>
  <c r="O136" i="8"/>
  <c r="N136" i="8"/>
  <c r="O135" i="8"/>
  <c r="N135" i="8"/>
  <c r="O134" i="8"/>
  <c r="N134" i="8"/>
  <c r="O132" i="8"/>
  <c r="N132" i="8"/>
  <c r="O131" i="8"/>
  <c r="N131" i="8"/>
  <c r="O129" i="8"/>
  <c r="N129" i="8"/>
  <c r="O128" i="8"/>
  <c r="N128" i="8"/>
  <c r="O127" i="8"/>
  <c r="N127" i="8"/>
  <c r="O122" i="8"/>
  <c r="N122" i="8"/>
  <c r="O120" i="8"/>
  <c r="N120" i="8"/>
  <c r="O119" i="8"/>
  <c r="N119" i="8"/>
  <c r="O117" i="8"/>
  <c r="N117" i="8"/>
  <c r="O116" i="8"/>
  <c r="N116" i="8"/>
  <c r="O113" i="8"/>
  <c r="N113" i="8"/>
  <c r="O110" i="8"/>
  <c r="N110" i="8"/>
  <c r="O109" i="8"/>
  <c r="N109" i="8"/>
  <c r="O108" i="8"/>
  <c r="N108" i="8"/>
  <c r="O107" i="8"/>
  <c r="N107" i="8"/>
  <c r="O106" i="8"/>
  <c r="N106" i="8"/>
  <c r="O104" i="8"/>
  <c r="N104" i="8"/>
  <c r="O103" i="8"/>
  <c r="N103" i="8"/>
  <c r="O101" i="8"/>
  <c r="O96" i="8"/>
  <c r="N96" i="8"/>
  <c r="O95" i="8"/>
  <c r="N95" i="8"/>
  <c r="O94" i="8"/>
  <c r="N94" i="8"/>
  <c r="O92" i="8"/>
  <c r="N92" i="8"/>
  <c r="O91" i="8"/>
  <c r="N91" i="8"/>
  <c r="O90" i="8"/>
  <c r="N90" i="8"/>
  <c r="O89" i="8"/>
  <c r="N89" i="8"/>
  <c r="O88" i="8"/>
  <c r="N88" i="8"/>
  <c r="O87" i="8"/>
  <c r="N87" i="8"/>
  <c r="O82" i="8"/>
  <c r="N82" i="8"/>
  <c r="O81" i="8"/>
  <c r="N81" i="8"/>
  <c r="O79" i="8"/>
  <c r="N79" i="8"/>
  <c r="O78" i="8"/>
  <c r="O77" i="8"/>
  <c r="N77" i="8"/>
  <c r="O76" i="8"/>
  <c r="N76" i="8"/>
  <c r="O74" i="8"/>
  <c r="N74" i="8"/>
  <c r="O73" i="8"/>
  <c r="N73" i="8"/>
  <c r="O69" i="8"/>
  <c r="N69" i="8"/>
  <c r="O66" i="8"/>
  <c r="N66" i="8"/>
  <c r="O62" i="8"/>
  <c r="N62" i="8"/>
  <c r="O61" i="8"/>
  <c r="N61" i="8"/>
  <c r="O56" i="8"/>
  <c r="N56" i="8"/>
  <c r="O55" i="8"/>
  <c r="N55" i="8"/>
  <c r="O54" i="8"/>
  <c r="N54" i="8"/>
  <c r="O53" i="8"/>
  <c r="N53" i="8"/>
  <c r="O52" i="8"/>
  <c r="N52" i="8"/>
  <c r="O50" i="8"/>
  <c r="N50" i="8"/>
  <c r="O48" i="8"/>
  <c r="N48" i="8"/>
  <c r="O44" i="8"/>
  <c r="N44" i="8"/>
  <c r="O43" i="8"/>
  <c r="N43" i="8"/>
  <c r="O42" i="8"/>
  <c r="N42" i="8"/>
  <c r="O40" i="8"/>
  <c r="N40" i="8"/>
  <c r="O39" i="8"/>
  <c r="N39" i="8"/>
  <c r="O38" i="8"/>
  <c r="N38" i="8"/>
  <c r="O37" i="8"/>
  <c r="N37" i="8"/>
  <c r="O36" i="8"/>
  <c r="N36" i="8"/>
  <c r="O35" i="8"/>
  <c r="N35" i="8"/>
  <c r="O34" i="8"/>
  <c r="N34" i="8"/>
  <c r="O33" i="8"/>
  <c r="N33" i="8"/>
  <c r="O29" i="8"/>
  <c r="N29" i="8"/>
  <c r="O28" i="8"/>
  <c r="N28" i="8"/>
  <c r="O26" i="8"/>
  <c r="N26" i="8"/>
  <c r="N25" i="8"/>
  <c r="O24" i="8"/>
  <c r="N24" i="8"/>
  <c r="O23" i="8"/>
  <c r="N23" i="8"/>
  <c r="O22" i="8"/>
  <c r="N22" i="8"/>
  <c r="O21" i="8"/>
  <c r="N21" i="8"/>
  <c r="O20" i="8"/>
  <c r="N20" i="8"/>
  <c r="O18" i="8"/>
  <c r="N18" i="8"/>
  <c r="N17" i="8"/>
  <c r="O15" i="8"/>
  <c r="N15" i="8"/>
  <c r="O13" i="8"/>
  <c r="N13" i="8"/>
  <c r="O12" i="8"/>
  <c r="N12" i="8"/>
  <c r="O8" i="8"/>
  <c r="N162" i="8"/>
  <c r="O17" i="8"/>
  <c r="O162" i="8"/>
  <c r="N149" i="8"/>
  <c r="O75" i="8"/>
  <c r="N75" i="8"/>
  <c r="N138" i="8"/>
  <c r="O204" i="7"/>
  <c r="P204" i="7" s="1"/>
  <c r="O200" i="7"/>
  <c r="P200" i="7" s="1"/>
  <c r="O199" i="7"/>
  <c r="P199" i="7" s="1"/>
  <c r="O196" i="7"/>
  <c r="P196" i="7" s="1"/>
  <c r="O184" i="7"/>
  <c r="P184" i="7" s="1"/>
  <c r="O181" i="7"/>
  <c r="P181" i="7" s="1"/>
  <c r="O147" i="7"/>
  <c r="P147" i="7" s="1"/>
  <c r="O146" i="7"/>
  <c r="P146" i="7" s="1"/>
  <c r="O123" i="7"/>
  <c r="P123" i="7" s="1"/>
  <c r="O122" i="7"/>
  <c r="P122" i="7" s="1"/>
  <c r="O103" i="7"/>
  <c r="P103" i="7" s="1"/>
  <c r="O101" i="7"/>
  <c r="P101" i="7" s="1"/>
  <c r="O77" i="7"/>
  <c r="P77" i="7" s="1"/>
  <c r="O70" i="7"/>
  <c r="P70" i="7" s="1"/>
  <c r="O66" i="7"/>
  <c r="P66" i="7" s="1"/>
  <c r="O63" i="7"/>
  <c r="P63" i="7" s="1"/>
  <c r="O56" i="7"/>
  <c r="P56" i="7" s="1"/>
  <c r="O40" i="7"/>
  <c r="P40" i="7" s="1"/>
  <c r="O29" i="7"/>
  <c r="P29" i="7" s="1"/>
  <c r="O26" i="7"/>
  <c r="P26" i="7" s="1"/>
  <c r="O16" i="7"/>
  <c r="P16" i="7" s="1"/>
  <c r="O13" i="7"/>
  <c r="P13" i="7" s="1"/>
  <c r="F209" i="7"/>
  <c r="U207" i="4"/>
  <c r="U204" i="4"/>
  <c r="U203" i="4"/>
  <c r="U202" i="4"/>
  <c r="U201" i="4"/>
  <c r="U200" i="4"/>
  <c r="U199" i="4"/>
  <c r="U198" i="4"/>
  <c r="U196" i="4"/>
  <c r="U191" i="4"/>
  <c r="U188" i="4"/>
  <c r="U185" i="4"/>
  <c r="U181" i="4"/>
  <c r="U180" i="4"/>
  <c r="U179" i="4"/>
  <c r="U169" i="4"/>
  <c r="U168" i="4"/>
  <c r="U167" i="4"/>
  <c r="U166" i="4"/>
  <c r="U164" i="4"/>
  <c r="U163" i="4"/>
  <c r="U161" i="4"/>
  <c r="U159" i="4"/>
  <c r="U158" i="4"/>
  <c r="U155" i="4"/>
  <c r="U154" i="4"/>
  <c r="U148" i="4"/>
  <c r="U147" i="4"/>
  <c r="U143" i="4"/>
  <c r="U140" i="4"/>
  <c r="U138" i="4"/>
  <c r="U136" i="4"/>
  <c r="U135" i="4"/>
  <c r="U134" i="4"/>
  <c r="U133" i="4"/>
  <c r="U132" i="4"/>
  <c r="U131" i="4"/>
  <c r="U130" i="4"/>
  <c r="U129" i="4"/>
  <c r="U127" i="4"/>
  <c r="U122" i="4"/>
  <c r="U119" i="4"/>
  <c r="U116" i="4"/>
  <c r="U114" i="4"/>
  <c r="U113" i="4"/>
  <c r="U112" i="4"/>
  <c r="U111" i="4"/>
  <c r="U110" i="4"/>
  <c r="U108" i="4"/>
  <c r="U107" i="4"/>
  <c r="U106" i="4"/>
  <c r="U105" i="4"/>
  <c r="U104" i="4"/>
  <c r="U103" i="4"/>
  <c r="U102" i="4"/>
  <c r="U101" i="4"/>
  <c r="U100" i="4"/>
  <c r="U96" i="4"/>
  <c r="U95" i="4"/>
  <c r="U94" i="4"/>
  <c r="U90" i="4"/>
  <c r="U89" i="4"/>
  <c r="U88" i="4"/>
  <c r="U87" i="4"/>
  <c r="U83" i="4"/>
  <c r="U81" i="4"/>
  <c r="U77" i="4"/>
  <c r="U73" i="4"/>
  <c r="U72" i="4"/>
  <c r="U71" i="4"/>
  <c r="U69" i="4"/>
  <c r="U66" i="4"/>
  <c r="U65" i="4"/>
  <c r="U56" i="4"/>
  <c r="U55" i="4"/>
  <c r="U54" i="4"/>
  <c r="U53" i="4"/>
  <c r="U52" i="4"/>
  <c r="U51" i="4"/>
  <c r="U48" i="4"/>
  <c r="U45" i="4"/>
  <c r="U44" i="4"/>
  <c r="U41" i="4"/>
  <c r="U40" i="4"/>
  <c r="U39" i="4"/>
  <c r="U38" i="4"/>
  <c r="U36" i="4"/>
  <c r="U34" i="4"/>
  <c r="U31" i="4"/>
  <c r="U30" i="4"/>
  <c r="U29" i="4"/>
  <c r="U28" i="4"/>
  <c r="U27" i="4"/>
  <c r="U26" i="4"/>
  <c r="U25" i="4"/>
  <c r="U24" i="4"/>
  <c r="U23" i="4"/>
  <c r="U21" i="4"/>
  <c r="U16" i="4"/>
  <c r="U13" i="4"/>
  <c r="U12" i="4"/>
  <c r="O27" i="7"/>
  <c r="P27" i="7" s="1"/>
  <c r="O27" i="8"/>
  <c r="N27" i="8"/>
  <c r="U18" i="4"/>
  <c r="U10" i="4"/>
  <c r="N10" i="8"/>
  <c r="U170" i="4"/>
  <c r="O167" i="8"/>
  <c r="N167" i="8"/>
  <c r="Y167" i="1"/>
  <c r="N170" i="8"/>
  <c r="O170" i="8"/>
  <c r="O10" i="8"/>
  <c r="O28" i="7"/>
  <c r="P28" i="7" s="1"/>
  <c r="U20" i="4"/>
  <c r="U177" i="4"/>
  <c r="N144" i="8"/>
  <c r="N68" i="8"/>
  <c r="N47" i="8"/>
  <c r="U144" i="4"/>
  <c r="O68" i="8"/>
  <c r="U145" i="4"/>
  <c r="N175" i="8"/>
  <c r="N71" i="8"/>
  <c r="U175" i="4"/>
  <c r="U117" i="4"/>
  <c r="O177" i="8"/>
  <c r="O175" i="8"/>
  <c r="O71" i="8"/>
  <c r="N14" i="8"/>
  <c r="U173" i="4"/>
  <c r="N173" i="8"/>
  <c r="N105" i="8"/>
  <c r="O105" i="8"/>
  <c r="V82" i="4"/>
  <c r="U82" i="4"/>
  <c r="O117" i="7"/>
  <c r="P117" i="7" s="1"/>
  <c r="O47" i="7"/>
  <c r="P47" i="7" s="1"/>
  <c r="V47" i="4"/>
  <c r="N165" i="8"/>
  <c r="N49" i="8"/>
  <c r="O144" i="8"/>
  <c r="U62" i="4"/>
  <c r="V62" i="4"/>
  <c r="U165" i="4"/>
  <c r="O165" i="8"/>
  <c r="N133" i="8"/>
  <c r="U137" i="4"/>
  <c r="N137" i="8"/>
  <c r="O168" i="7"/>
  <c r="P168" i="7" s="1"/>
  <c r="N125" i="8"/>
  <c r="O125" i="8"/>
  <c r="U125" i="4"/>
  <c r="O137" i="8"/>
  <c r="O125" i="7"/>
  <c r="P125" i="7" s="1"/>
  <c r="O168" i="8"/>
  <c r="N168" i="8"/>
  <c r="O137" i="7"/>
  <c r="P137" i="7" s="1"/>
  <c r="O133" i="7"/>
  <c r="P133" i="7" s="1"/>
  <c r="O173" i="8"/>
  <c r="O133" i="8"/>
  <c r="N41" i="8"/>
  <c r="U93" i="4"/>
  <c r="O71" i="7"/>
  <c r="P71" i="7" s="1"/>
  <c r="O65" i="8"/>
  <c r="N93" i="8"/>
  <c r="N84" i="8"/>
  <c r="U84" i="4"/>
  <c r="O41" i="7"/>
  <c r="P41" i="7" s="1"/>
  <c r="N65" i="8"/>
  <c r="N98" i="8"/>
  <c r="U98" i="4"/>
  <c r="O185" i="7"/>
  <c r="P185" i="7" s="1"/>
  <c r="O79" i="7"/>
  <c r="P79" i="7" s="1"/>
  <c r="U9" i="4"/>
  <c r="O98" i="7"/>
  <c r="P98" i="7" s="1"/>
  <c r="U80" i="4"/>
  <c r="U79" i="4"/>
  <c r="N59" i="8"/>
  <c r="N19" i="8"/>
  <c r="O62" i="7"/>
  <c r="P62" i="7" s="1"/>
  <c r="O86" i="8"/>
  <c r="U59" i="4"/>
  <c r="V86" i="4"/>
  <c r="O86" i="7"/>
  <c r="P86" i="7" s="1"/>
  <c r="N86" i="8"/>
  <c r="U86" i="4"/>
  <c r="N200" i="8"/>
  <c r="O154" i="8"/>
  <c r="N63" i="8"/>
  <c r="N164" i="8"/>
  <c r="U19" i="4"/>
  <c r="O51" i="8"/>
  <c r="O164" i="7"/>
  <c r="P164" i="7" s="1"/>
  <c r="U63" i="4"/>
  <c r="O19" i="8"/>
  <c r="U49" i="4"/>
  <c r="O84" i="8"/>
  <c r="O59" i="8"/>
  <c r="N64" i="8"/>
  <c r="O72" i="8"/>
  <c r="N143" i="8"/>
  <c r="N72" i="8"/>
  <c r="Y97" i="1"/>
  <c r="O164" i="8"/>
  <c r="O143" i="8"/>
  <c r="U42" i="4"/>
  <c r="O42" i="7"/>
  <c r="P42" i="7" s="1"/>
  <c r="N154" i="8"/>
  <c r="O154" i="7"/>
  <c r="P154" i="7" s="1"/>
  <c r="O64" i="7"/>
  <c r="P64" i="7" s="1"/>
  <c r="U43" i="4"/>
  <c r="O43" i="7"/>
  <c r="P43" i="7" s="1"/>
  <c r="Y118" i="1"/>
  <c r="V123" i="4"/>
  <c r="O136" i="7"/>
  <c r="P136" i="7" s="1"/>
  <c r="N97" i="8"/>
  <c r="N123" i="8"/>
  <c r="O179" i="7"/>
  <c r="P179" i="7" s="1"/>
  <c r="N179" i="8"/>
  <c r="U64" i="4"/>
  <c r="O123" i="8"/>
  <c r="U123" i="4"/>
  <c r="N45" i="8"/>
  <c r="N114" i="8"/>
  <c r="O118" i="8"/>
  <c r="U172" i="4"/>
  <c r="O172" i="7"/>
  <c r="P172" i="7" s="1"/>
  <c r="O146" i="8"/>
  <c r="N146" i="8"/>
  <c r="U193" i="4"/>
  <c r="O80" i="8"/>
  <c r="U118" i="4"/>
  <c r="O140" i="7"/>
  <c r="P140" i="7" s="1"/>
  <c r="P140" i="8"/>
  <c r="U150" i="4"/>
  <c r="N80" i="8"/>
  <c r="O150" i="7"/>
  <c r="P150" i="7" s="1"/>
  <c r="O45" i="8"/>
  <c r="O45" i="7"/>
  <c r="P45" i="7" s="1"/>
  <c r="O165" i="7"/>
  <c r="P165" i="7" s="1"/>
  <c r="V165" i="4"/>
  <c r="O63" i="8"/>
  <c r="N130" i="8"/>
  <c r="U146" i="4"/>
  <c r="N83" i="8"/>
  <c r="N178" i="8"/>
  <c r="O178" i="7"/>
  <c r="P178" i="7" s="1"/>
  <c r="O178" i="8"/>
  <c r="U61" i="4"/>
  <c r="N100" i="8"/>
  <c r="U85" i="4"/>
  <c r="O111" i="7"/>
  <c r="P111" i="7" s="1"/>
  <c r="N111" i="8"/>
  <c r="U70" i="4"/>
  <c r="O111" i="8"/>
  <c r="N85" i="8"/>
  <c r="O49" i="8"/>
  <c r="O49" i="7"/>
  <c r="P49" i="7" s="1"/>
  <c r="V193" i="4"/>
  <c r="O85" i="8"/>
  <c r="N141" i="8"/>
  <c r="U141" i="4"/>
  <c r="N67" i="8"/>
  <c r="N58" i="8"/>
  <c r="U58" i="4"/>
  <c r="O58" i="7"/>
  <c r="P58" i="7" s="1"/>
  <c r="O58" i="8"/>
  <c r="O41" i="8"/>
  <c r="N151" i="8"/>
  <c r="U151" i="4"/>
  <c r="U67" i="4"/>
  <c r="O151" i="8"/>
  <c r="O67" i="8"/>
  <c r="O193" i="7"/>
  <c r="P193" i="7" s="1"/>
  <c r="O61" i="7"/>
  <c r="P61" i="7" s="1"/>
  <c r="U32" i="4"/>
  <c r="U139" i="4"/>
  <c r="O97" i="8"/>
  <c r="U97" i="4"/>
  <c r="O173" i="7"/>
  <c r="P173" i="7" s="1"/>
  <c r="O106" i="7"/>
  <c r="P106" i="7" s="1"/>
  <c r="N99" i="8"/>
  <c r="V190" i="4"/>
  <c r="U190" i="4"/>
  <c r="N70" i="8"/>
  <c r="N190" i="8"/>
  <c r="U109" i="4"/>
  <c r="O70" i="8"/>
  <c r="O143" i="7"/>
  <c r="P143" i="7" s="1"/>
  <c r="O16" i="8"/>
  <c r="N16" i="8"/>
  <c r="N51" i="8"/>
  <c r="O99" i="8"/>
  <c r="N174" i="8"/>
  <c r="O174" i="8"/>
  <c r="U33" i="4"/>
  <c r="U99" i="4"/>
  <c r="U192" i="4"/>
  <c r="O198" i="7"/>
  <c r="P198" i="7" s="1"/>
  <c r="V192" i="4"/>
  <c r="O192" i="7"/>
  <c r="P192" i="7" s="1"/>
  <c r="U128" i="4"/>
  <c r="O55" i="7"/>
  <c r="P55" i="7" s="1"/>
  <c r="U115" i="4"/>
  <c r="U50" i="4"/>
  <c r="O50" i="7"/>
  <c r="P50" i="7" s="1"/>
  <c r="O74" i="7"/>
  <c r="P74" i="7" s="1"/>
  <c r="U74" i="4"/>
  <c r="O179" i="8"/>
  <c r="O161" i="8"/>
  <c r="N161" i="8"/>
  <c r="N115" i="8"/>
  <c r="N118" i="8"/>
  <c r="O73" i="7"/>
  <c r="P73" i="7" s="1"/>
  <c r="O145" i="8"/>
  <c r="N145" i="8"/>
  <c r="O128" i="7"/>
  <c r="P128" i="7" s="1"/>
  <c r="U183" i="4"/>
  <c r="N183" i="8"/>
  <c r="O183" i="7"/>
  <c r="P183" i="7" s="1"/>
  <c r="O130" i="8"/>
  <c r="U153" i="4"/>
  <c r="O80" i="7"/>
  <c r="P80" i="7" s="1"/>
  <c r="U124" i="4"/>
  <c r="V187" i="4"/>
  <c r="U91" i="4"/>
  <c r="O158" i="7"/>
  <c r="P158" i="7" s="1"/>
  <c r="U142" i="4"/>
  <c r="U157" i="4"/>
  <c r="O135" i="7"/>
  <c r="P135" i="7" s="1"/>
  <c r="U76" i="4"/>
  <c r="U162" i="4"/>
  <c r="U68" i="4"/>
  <c r="U75" i="4"/>
  <c r="U15" i="4"/>
  <c r="O191" i="7"/>
  <c r="P191" i="7" s="1"/>
  <c r="O138" i="7"/>
  <c r="P138" i="7" s="1"/>
  <c r="Y120" i="1"/>
  <c r="U120" i="4"/>
  <c r="O25" i="7"/>
  <c r="P25" i="7" s="1"/>
  <c r="N101" i="8"/>
  <c r="N180" i="8"/>
  <c r="O54" i="7"/>
  <c r="P54" i="7" s="1"/>
  <c r="N31" i="8"/>
  <c r="O180" i="8"/>
  <c r="O180" i="7"/>
  <c r="P180" i="7" s="1"/>
  <c r="U149" i="4"/>
  <c r="U156" i="4"/>
  <c r="O36" i="7"/>
  <c r="P36" i="7" s="1"/>
  <c r="Y127" i="1"/>
  <c r="O104" i="7"/>
  <c r="P104" i="7" s="1"/>
  <c r="N112" i="8"/>
  <c r="N60" i="8"/>
  <c r="N32" i="8"/>
  <c r="O195" i="8"/>
  <c r="N195" i="8"/>
  <c r="O32" i="8"/>
  <c r="N102" i="8"/>
  <c r="N126" i="8"/>
  <c r="O177" i="7"/>
  <c r="P177" i="7" s="1"/>
  <c r="O126" i="8"/>
  <c r="N177" i="8"/>
  <c r="Y131" i="1"/>
  <c r="U126" i="4"/>
  <c r="U11" i="4"/>
  <c r="U46" i="4"/>
  <c r="U189" i="4"/>
  <c r="O189" i="8"/>
  <c r="N171" i="8"/>
  <c r="U57" i="4"/>
  <c r="O153" i="8"/>
  <c r="O171" i="8"/>
  <c r="N189" i="8"/>
  <c r="O100" i="8"/>
  <c r="U171" i="4"/>
  <c r="N57" i="8"/>
  <c r="U78" i="4"/>
  <c r="U194" i="4"/>
  <c r="O102" i="8"/>
  <c r="O102" i="7"/>
  <c r="P102" i="7" s="1"/>
  <c r="P107" i="8"/>
  <c r="N78" i="8"/>
  <c r="O207" i="7"/>
  <c r="P207" i="7" s="1"/>
  <c r="N9" i="8"/>
  <c r="U14" i="4"/>
  <c r="O118" i="7"/>
  <c r="P118" i="7" s="1"/>
  <c r="U174" i="4"/>
  <c r="N182" i="8"/>
  <c r="N30" i="8"/>
  <c r="O30" i="8"/>
  <c r="O64" i="8"/>
  <c r="U184" i="4"/>
  <c r="P169" i="8"/>
  <c r="N121" i="8"/>
  <c r="O81" i="7"/>
  <c r="P81" i="7" s="1"/>
  <c r="O121" i="8"/>
  <c r="O159" i="7"/>
  <c r="P159" i="7" s="1"/>
  <c r="O32" i="7"/>
  <c r="P32" i="7" s="1"/>
  <c r="O25" i="8"/>
  <c r="U160" i="4"/>
  <c r="U37" i="4"/>
  <c r="O83" i="8"/>
  <c r="U121" i="4"/>
  <c r="O182" i="8"/>
  <c r="U182" i="4"/>
  <c r="N186" i="8"/>
  <c r="O186" i="8"/>
  <c r="U186" i="4"/>
  <c r="O114" i="8"/>
  <c r="N124" i="8"/>
  <c r="O46" i="8"/>
  <c r="N46" i="8"/>
  <c r="O153" i="7"/>
  <c r="P153" i="7" s="1"/>
  <c r="N153" i="8"/>
  <c r="O130" i="7"/>
  <c r="P130" i="7" s="1"/>
  <c r="O149" i="8"/>
  <c r="O115" i="8"/>
  <c r="O197" i="8"/>
  <c r="N197" i="8"/>
  <c r="H208" i="12"/>
  <c r="D9" i="14" s="1"/>
  <c r="D11" i="14"/>
  <c r="D10" i="14"/>
  <c r="O95" i="7"/>
  <c r="P95" i="7" s="1"/>
  <c r="O114" i="7"/>
  <c r="P114" i="7" s="1"/>
  <c r="O19" i="7"/>
  <c r="P19" i="7" s="1"/>
  <c r="O87" i="7"/>
  <c r="P87" i="7" s="1"/>
  <c r="O175" i="7"/>
  <c r="P175" i="7" s="1"/>
  <c r="O20" i="7"/>
  <c r="P20" i="7" s="1"/>
  <c r="O167" i="7"/>
  <c r="P167" i="7" s="1"/>
  <c r="O18" i="7"/>
  <c r="P18" i="7" s="1"/>
  <c r="O22" i="7"/>
  <c r="P22" i="7" s="1"/>
  <c r="O197" i="7"/>
  <c r="P197" i="7" s="1"/>
  <c r="V197" i="4"/>
  <c r="U197" i="4"/>
  <c r="O109" i="7"/>
  <c r="P109" i="7" s="1"/>
  <c r="O46" i="7"/>
  <c r="P46" i="7" s="1"/>
  <c r="V128" i="4"/>
  <c r="V160" i="4"/>
  <c r="O160" i="7"/>
  <c r="P160" i="7" s="1"/>
  <c r="O121" i="7"/>
  <c r="P121" i="7" s="1"/>
  <c r="O182" i="7"/>
  <c r="P182" i="7" s="1"/>
  <c r="O39" i="7"/>
  <c r="P39" i="7" s="1"/>
  <c r="O174" i="7"/>
  <c r="P174" i="7" s="1"/>
  <c r="O107" i="7"/>
  <c r="P107" i="7" s="1"/>
  <c r="O88" i="7"/>
  <c r="P88" i="7" s="1"/>
  <c r="V189" i="4"/>
  <c r="O189" i="7"/>
  <c r="P189" i="7" s="1"/>
  <c r="O134" i="7"/>
  <c r="P134" i="7" s="1"/>
  <c r="O11" i="7"/>
  <c r="P11" i="7" s="1"/>
  <c r="O131" i="7"/>
  <c r="P131" i="7" s="1"/>
  <c r="O89" i="7"/>
  <c r="P89" i="7" s="1"/>
  <c r="O57" i="7"/>
  <c r="P57" i="7" s="1"/>
  <c r="V195" i="4"/>
  <c r="O90" i="7"/>
  <c r="P90" i="7" s="1"/>
  <c r="O112" i="7"/>
  <c r="P112" i="7" s="1"/>
  <c r="O31" i="7"/>
  <c r="P31" i="7" s="1"/>
  <c r="O12" i="7"/>
  <c r="P12" i="7" s="1"/>
  <c r="O38" i="7"/>
  <c r="P38" i="7" s="1"/>
  <c r="O15" i="7"/>
  <c r="P15" i="7" s="1"/>
  <c r="U176" i="4"/>
  <c r="O68" i="7"/>
  <c r="P68" i="7" s="1"/>
  <c r="O33" i="7"/>
  <c r="P33" i="7" s="1"/>
  <c r="O8" i="7"/>
  <c r="P8" i="7" s="1"/>
  <c r="O23" i="7"/>
  <c r="P23" i="7" s="1"/>
  <c r="O34" i="7"/>
  <c r="P34" i="7" s="1"/>
  <c r="O44" i="7"/>
  <c r="P44" i="7" s="1"/>
  <c r="O162" i="7"/>
  <c r="P162" i="7" s="1"/>
  <c r="O83" i="7"/>
  <c r="P83" i="7" s="1"/>
  <c r="O132" i="7"/>
  <c r="P132" i="7" s="1"/>
  <c r="O37" i="7"/>
  <c r="P37" i="7" s="1"/>
  <c r="O52" i="7"/>
  <c r="P52" i="7" s="1"/>
  <c r="O169" i="7"/>
  <c r="P169" i="7" s="1"/>
  <c r="O30" i="7"/>
  <c r="P30" i="7" s="1"/>
  <c r="U92" i="4"/>
  <c r="O92" i="7"/>
  <c r="P92" i="7" s="1"/>
  <c r="O186" i="7"/>
  <c r="P186" i="7" s="1"/>
  <c r="O35" i="7"/>
  <c r="P35" i="7" s="1"/>
  <c r="O48" i="7"/>
  <c r="P48" i="7" s="1"/>
  <c r="O78" i="7"/>
  <c r="P78" i="7" s="1"/>
  <c r="O108" i="7"/>
  <c r="P108" i="7" s="1"/>
  <c r="O171" i="7"/>
  <c r="P171" i="7" s="1"/>
  <c r="O72" i="7"/>
  <c r="P72" i="7" s="1"/>
  <c r="O194" i="7"/>
  <c r="P194" i="7" s="1"/>
  <c r="V194" i="4"/>
  <c r="O21" i="7"/>
  <c r="P21" i="7" s="1"/>
  <c r="U35" i="4"/>
  <c r="O100" i="7"/>
  <c r="P100" i="7" s="1"/>
  <c r="O126" i="7"/>
  <c r="P126" i="7" s="1"/>
  <c r="O69" i="7"/>
  <c r="P69" i="7" s="1"/>
  <c r="O195" i="7"/>
  <c r="P195" i="7" s="1"/>
  <c r="U195" i="4"/>
  <c r="O166" i="7"/>
  <c r="P166" i="7" s="1"/>
  <c r="U152" i="4"/>
  <c r="O152" i="7"/>
  <c r="P152" i="7" s="1"/>
  <c r="O24" i="7"/>
  <c r="P24" i="7" s="1"/>
  <c r="O9" i="7"/>
  <c r="P9" i="7" s="1"/>
  <c r="O203" i="7"/>
  <c r="P203" i="7" s="1"/>
  <c r="O94" i="7"/>
  <c r="P94" i="7" s="1"/>
  <c r="O155" i="7"/>
  <c r="P155" i="7" s="1"/>
  <c r="O120" i="7"/>
  <c r="P120" i="7" s="1"/>
  <c r="O176" i="7"/>
  <c r="P176" i="7" s="1"/>
  <c r="O14" i="7"/>
  <c r="P14" i="7" s="1"/>
  <c r="O127" i="7"/>
  <c r="P127" i="7" s="1"/>
  <c r="O75" i="7"/>
  <c r="P75" i="7" s="1"/>
  <c r="O149" i="7"/>
  <c r="P149" i="7" s="1"/>
  <c r="O139" i="7"/>
  <c r="P139" i="7" s="1"/>
  <c r="O76" i="7"/>
  <c r="P76" i="7" s="1"/>
  <c r="U17" i="4"/>
  <c r="O17" i="7"/>
  <c r="P17" i="7" s="1"/>
  <c r="O157" i="7"/>
  <c r="P157" i="7" s="1"/>
  <c r="O148" i="7"/>
  <c r="P148" i="7" s="1"/>
  <c r="O202" i="7"/>
  <c r="P202" i="7" s="1"/>
  <c r="O115" i="7"/>
  <c r="P115" i="7" s="1"/>
  <c r="O84" i="7"/>
  <c r="P84" i="7" s="1"/>
  <c r="O91" i="7"/>
  <c r="P91" i="7" s="1"/>
  <c r="O187" i="7"/>
  <c r="P187" i="7" s="1"/>
  <c r="O124" i="7"/>
  <c r="P124" i="7" s="1"/>
  <c r="U60" i="4"/>
  <c r="O60" i="7"/>
  <c r="P60" i="7" s="1"/>
  <c r="O145" i="7"/>
  <c r="P145" i="7" s="1"/>
  <c r="O99" i="7"/>
  <c r="P99" i="7" s="1"/>
  <c r="V74" i="4"/>
  <c r="O129" i="7"/>
  <c r="P129" i="7" s="1"/>
  <c r="O161" i="7"/>
  <c r="P161" i="7" s="1"/>
  <c r="V99" i="4"/>
  <c r="U187" i="4"/>
  <c r="O188" i="7"/>
  <c r="P188" i="7" s="1"/>
  <c r="O51" i="7"/>
  <c r="P51" i="7" s="1"/>
  <c r="O119" i="7"/>
  <c r="P119" i="7" s="1"/>
  <c r="O190" i="7"/>
  <c r="P190" i="7" s="1"/>
  <c r="O201" i="7"/>
  <c r="P201" i="7" s="1"/>
  <c r="O113" i="7"/>
  <c r="P113" i="7" s="1"/>
  <c r="O142" i="7"/>
  <c r="P142" i="7" s="1"/>
  <c r="O97" i="7"/>
  <c r="P97" i="7" s="1"/>
  <c r="O53" i="7"/>
  <c r="P53" i="7" s="1"/>
  <c r="O67" i="7"/>
  <c r="P67" i="7" s="1"/>
  <c r="O151" i="7"/>
  <c r="P151" i="7" s="1"/>
  <c r="O110" i="7"/>
  <c r="P110" i="7" s="1"/>
  <c r="O141" i="7"/>
  <c r="P141" i="7" s="1"/>
  <c r="O85" i="7"/>
  <c r="P85" i="7" s="1"/>
  <c r="U178" i="4"/>
  <c r="V63" i="4"/>
  <c r="W63" i="4" s="1"/>
  <c r="V150" i="4"/>
  <c r="O116" i="7"/>
  <c r="P116" i="7" s="1"/>
  <c r="O156" i="7"/>
  <c r="P156" i="7" s="1"/>
  <c r="O96" i="7"/>
  <c r="P96" i="7" s="1"/>
  <c r="O59" i="7"/>
  <c r="P59" i="7" s="1"/>
  <c r="O65" i="7"/>
  <c r="P65" i="7" s="1"/>
  <c r="V93" i="4"/>
  <c r="O93" i="7"/>
  <c r="P93" i="7" s="1"/>
  <c r="V173" i="4"/>
  <c r="O144" i="7"/>
  <c r="P144" i="7" s="1"/>
  <c r="V144" i="4"/>
  <c r="W144" i="4" s="1"/>
  <c r="O82" i="7"/>
  <c r="P82" i="7" s="1"/>
  <c r="O105" i="7"/>
  <c r="P105" i="7" s="1"/>
  <c r="U47" i="4"/>
  <c r="V177" i="4"/>
  <c r="W177" i="4" s="1"/>
  <c r="O163" i="7"/>
  <c r="P163" i="7" s="1"/>
  <c r="O10" i="7"/>
  <c r="P10" i="7" s="1"/>
  <c r="O170" i="7"/>
  <c r="P170" i="7" s="1"/>
  <c r="U22" i="4"/>
  <c r="Y69" i="1" l="1"/>
  <c r="Y143" i="1"/>
  <c r="Y163" i="1"/>
  <c r="V141" i="4"/>
  <c r="W141" i="4" s="1"/>
  <c r="W128" i="4"/>
  <c r="W173" i="4"/>
  <c r="W194" i="4"/>
  <c r="W99" i="4"/>
  <c r="I11" i="14"/>
  <c r="J11" i="14" s="1"/>
  <c r="I9" i="14"/>
  <c r="J9" i="14" s="1"/>
  <c r="I10" i="14"/>
  <c r="J10" i="14" s="1"/>
  <c r="W74" i="4"/>
  <c r="W165" i="4"/>
  <c r="O209" i="1"/>
  <c r="P132" i="8"/>
  <c r="Y132" i="1"/>
  <c r="Y128" i="1"/>
  <c r="Y137" i="1"/>
  <c r="Y30" i="1"/>
  <c r="Y78" i="1"/>
  <c r="Y85" i="1"/>
  <c r="P109" i="8"/>
  <c r="V152" i="4"/>
  <c r="W152" i="4" s="1"/>
  <c r="P185" i="8"/>
  <c r="W193" i="4"/>
  <c r="P152" i="8"/>
  <c r="P26" i="8"/>
  <c r="P96" i="8"/>
  <c r="P136" i="8"/>
  <c r="P156" i="8"/>
  <c r="P92" i="8"/>
  <c r="P116" i="8"/>
  <c r="P108" i="8"/>
  <c r="P172" i="8"/>
  <c r="P20" i="8"/>
  <c r="P95" i="8"/>
  <c r="P158" i="8"/>
  <c r="P103" i="8"/>
  <c r="P135" i="8"/>
  <c r="P181" i="8"/>
  <c r="W150" i="4"/>
  <c r="W93" i="4"/>
  <c r="V42" i="4"/>
  <c r="W42" i="4" s="1"/>
  <c r="V175" i="4"/>
  <c r="W175" i="4" s="1"/>
  <c r="P119" i="8"/>
  <c r="P142" i="8"/>
  <c r="P150" i="8"/>
  <c r="P110" i="8"/>
  <c r="P62" i="8"/>
  <c r="W189" i="4"/>
  <c r="P37" i="8"/>
  <c r="P42" i="8"/>
  <c r="P173" i="8"/>
  <c r="P28" i="8"/>
  <c r="P39" i="8"/>
  <c r="P53" i="8"/>
  <c r="P61" i="8"/>
  <c r="W160" i="4"/>
  <c r="P22" i="8"/>
  <c r="W190" i="4"/>
  <c r="W86" i="4"/>
  <c r="W62" i="4"/>
  <c r="P72" i="8"/>
  <c r="P13" i="8"/>
  <c r="P104" i="8"/>
  <c r="P117" i="8"/>
  <c r="P71" i="8"/>
  <c r="P38" i="8"/>
  <c r="P52" i="8"/>
  <c r="P56" i="8"/>
  <c r="P69" i="8"/>
  <c r="P209" i="7"/>
  <c r="P18" i="8"/>
  <c r="U209" i="4"/>
  <c r="U211" i="4" s="1"/>
  <c r="P48" i="8"/>
  <c r="X209" i="1"/>
  <c r="P43" i="8"/>
  <c r="M209" i="8"/>
  <c r="W192" i="4"/>
  <c r="W195" i="4"/>
  <c r="W123" i="4"/>
  <c r="W187" i="4"/>
  <c r="W82" i="4"/>
  <c r="W197" i="4"/>
  <c r="W47" i="4"/>
  <c r="V151" i="4"/>
  <c r="W151" i="4" s="1"/>
  <c r="O209" i="7"/>
  <c r="Y187" i="1"/>
  <c r="Y14" i="1"/>
  <c r="Y62" i="1"/>
  <c r="Y145" i="1"/>
  <c r="Y144" i="1"/>
  <c r="Y12" i="1"/>
  <c r="Z167" i="1"/>
  <c r="AA167" i="1" s="1"/>
  <c r="Z163" i="1"/>
  <c r="Z181" i="1"/>
  <c r="Z125" i="1"/>
  <c r="Z137" i="1"/>
  <c r="Z168" i="1"/>
  <c r="Z154" i="1"/>
  <c r="Z164" i="1"/>
  <c r="Z96" i="1"/>
  <c r="Z178" i="1"/>
  <c r="Z158" i="1"/>
  <c r="Z64" i="1"/>
  <c r="Z85" i="1"/>
  <c r="Z142" i="1"/>
  <c r="Z106" i="1"/>
  <c r="Z201" i="1"/>
  <c r="Z192" i="1"/>
  <c r="Z73" i="1"/>
  <c r="Z183" i="1"/>
  <c r="Z44" i="1"/>
  <c r="Z102" i="1"/>
  <c r="Z114" i="1"/>
  <c r="Z34" i="1"/>
  <c r="Z15" i="1"/>
  <c r="Z70" i="1"/>
  <c r="Z166" i="1"/>
  <c r="Z36" i="1"/>
  <c r="Z21" i="1"/>
  <c r="Z182" i="1"/>
  <c r="Z116" i="1"/>
  <c r="Z160" i="1"/>
  <c r="Z52" i="1"/>
  <c r="Z83" i="1"/>
  <c r="Z130" i="1"/>
  <c r="Z148" i="1"/>
  <c r="Z157" i="1"/>
  <c r="Z23" i="1"/>
  <c r="Z138" i="1"/>
  <c r="Z176" i="1"/>
  <c r="Z25" i="1"/>
  <c r="Z89" i="1"/>
  <c r="Z24" i="1"/>
  <c r="Z100" i="1"/>
  <c r="Z112" i="1"/>
  <c r="Z90" i="1"/>
  <c r="Z126" i="1"/>
  <c r="Z40" i="1"/>
  <c r="Z134" i="1"/>
  <c r="Z171" i="1"/>
  <c r="Z103" i="1"/>
  <c r="Z107" i="1"/>
  <c r="Z56" i="1"/>
  <c r="Z92" i="1"/>
  <c r="Z184" i="1"/>
  <c r="Z159" i="1"/>
  <c r="Z161" i="1"/>
  <c r="Z42" i="1"/>
  <c r="Z45" i="1"/>
  <c r="Z170" i="1"/>
  <c r="Z28" i="1"/>
  <c r="Z27" i="1"/>
  <c r="Z87" i="1"/>
  <c r="Z165" i="1"/>
  <c r="Z156" i="1"/>
  <c r="Z84" i="1"/>
  <c r="Z129" i="1"/>
  <c r="Z122" i="1"/>
  <c r="Z110" i="1"/>
  <c r="Z150" i="1"/>
  <c r="Z185" i="1"/>
  <c r="Z140" i="1"/>
  <c r="V174" i="4"/>
  <c r="W174" i="4" s="1"/>
  <c r="Z133" i="1"/>
  <c r="V78" i="4"/>
  <c r="W78" i="4" s="1"/>
  <c r="Y203" i="1"/>
  <c r="V121" i="4"/>
  <c r="W121" i="4" s="1"/>
  <c r="Z86" i="1"/>
  <c r="Y109" i="1"/>
  <c r="V79" i="4"/>
  <c r="W79" i="4" s="1"/>
  <c r="V162" i="4"/>
  <c r="W162" i="4" s="1"/>
  <c r="V153" i="4"/>
  <c r="W153" i="4" s="1"/>
  <c r="Y162" i="1"/>
  <c r="Z198" i="1"/>
  <c r="Z155" i="1"/>
  <c r="Y117" i="1"/>
  <c r="P125" i="8"/>
  <c r="V76" i="4"/>
  <c r="W76" i="4" s="1"/>
  <c r="V35" i="4"/>
  <c r="W35" i="4" s="1"/>
  <c r="V17" i="4"/>
  <c r="W17" i="4" s="1"/>
  <c r="V182" i="4"/>
  <c r="W182" i="4" s="1"/>
  <c r="V11" i="4"/>
  <c r="W11" i="4" s="1"/>
  <c r="V91" i="4"/>
  <c r="W91" i="4" s="1"/>
  <c r="F209" i="5"/>
  <c r="V85" i="4"/>
  <c r="W85" i="4" s="1"/>
  <c r="V67" i="4"/>
  <c r="W67" i="4" s="1"/>
  <c r="V8" i="4"/>
  <c r="D7" i="14"/>
  <c r="V10" i="4"/>
  <c r="W10" i="4" s="1"/>
  <c r="V59" i="4"/>
  <c r="W59" i="4" s="1"/>
  <c r="V186" i="4"/>
  <c r="W186" i="4" s="1"/>
  <c r="V16" i="4"/>
  <c r="W16" i="4" s="1"/>
  <c r="V28" i="4"/>
  <c r="W28" i="4" s="1"/>
  <c r="V44" i="4"/>
  <c r="W44" i="4" s="1"/>
  <c r="V66" i="4"/>
  <c r="W66" i="4" s="1"/>
  <c r="V88" i="4"/>
  <c r="W88" i="4" s="1"/>
  <c r="V104" i="4"/>
  <c r="W104" i="4" s="1"/>
  <c r="V131" i="4"/>
  <c r="W131" i="4" s="1"/>
  <c r="V134" i="4"/>
  <c r="W134" i="4" s="1"/>
  <c r="V148" i="4"/>
  <c r="W148" i="4" s="1"/>
  <c r="V167" i="4"/>
  <c r="W167" i="4" s="1"/>
  <c r="V179" i="4"/>
  <c r="W179" i="4" s="1"/>
  <c r="V199" i="4"/>
  <c r="W199" i="4" s="1"/>
  <c r="V203" i="4"/>
  <c r="W203" i="4" s="1"/>
  <c r="P203" i="8"/>
  <c r="V157" i="4"/>
  <c r="W157" i="4" s="1"/>
  <c r="V92" i="4"/>
  <c r="W92" i="4" s="1"/>
  <c r="V109" i="4"/>
  <c r="W109" i="4" s="1"/>
  <c r="V64" i="4"/>
  <c r="W64" i="4" s="1"/>
  <c r="V156" i="4"/>
  <c r="W156" i="4" s="1"/>
  <c r="V51" i="4"/>
  <c r="W51" i="4" s="1"/>
  <c r="V56" i="4"/>
  <c r="W56" i="4" s="1"/>
  <c r="V73" i="4"/>
  <c r="W73" i="4" s="1"/>
  <c r="V87" i="4"/>
  <c r="W87" i="4" s="1"/>
  <c r="V122" i="4"/>
  <c r="W122" i="4" s="1"/>
  <c r="V133" i="4"/>
  <c r="W133" i="4" s="1"/>
  <c r="V138" i="4"/>
  <c r="W138" i="4" s="1"/>
  <c r="V147" i="4"/>
  <c r="W147" i="4" s="1"/>
  <c r="V155" i="4"/>
  <c r="W155" i="4" s="1"/>
  <c r="V166" i="4"/>
  <c r="W166" i="4" s="1"/>
  <c r="V185" i="4"/>
  <c r="W185" i="4" s="1"/>
  <c r="V188" i="4"/>
  <c r="W188" i="4" s="1"/>
  <c r="V196" i="4"/>
  <c r="W196" i="4" s="1"/>
  <c r="V198" i="4"/>
  <c r="W198" i="4" s="1"/>
  <c r="V202" i="4"/>
  <c r="W202" i="4" s="1"/>
  <c r="V137" i="4"/>
  <c r="W137" i="4" s="1"/>
  <c r="Z173" i="1"/>
  <c r="Z191" i="1"/>
  <c r="V60" i="4"/>
  <c r="W60" i="4" s="1"/>
  <c r="V15" i="4"/>
  <c r="W15" i="4" s="1"/>
  <c r="Z13" i="1"/>
  <c r="V32" i="4"/>
  <c r="W32" i="4" s="1"/>
  <c r="V57" i="4"/>
  <c r="W57" i="4" s="1"/>
  <c r="Z93" i="1"/>
  <c r="V98" i="4"/>
  <c r="W98" i="4" s="1"/>
  <c r="V124" i="4"/>
  <c r="W124" i="4" s="1"/>
  <c r="V75" i="4"/>
  <c r="W75" i="4" s="1"/>
  <c r="V149" i="4"/>
  <c r="W149" i="4" s="1"/>
  <c r="V120" i="4"/>
  <c r="W120" i="4" s="1"/>
  <c r="V171" i="4"/>
  <c r="W171" i="4" s="1"/>
  <c r="V9" i="4"/>
  <c r="W9" i="4" s="1"/>
  <c r="V20" i="4"/>
  <c r="W20" i="4" s="1"/>
  <c r="V43" i="4"/>
  <c r="W43" i="4" s="1"/>
  <c r="V14" i="4"/>
  <c r="W14" i="4" s="1"/>
  <c r="Z43" i="1"/>
  <c r="V145" i="4"/>
  <c r="W145" i="4" s="1"/>
  <c r="V142" i="4"/>
  <c r="W142" i="4" s="1"/>
  <c r="V61" i="4"/>
  <c r="W61" i="4" s="1"/>
  <c r="V178" i="4"/>
  <c r="W178" i="4" s="1"/>
  <c r="V84" i="4"/>
  <c r="W84" i="4" s="1"/>
  <c r="V172" i="4"/>
  <c r="W172" i="4" s="1"/>
  <c r="V118" i="4"/>
  <c r="W118" i="4" s="1"/>
  <c r="V125" i="4"/>
  <c r="W125" i="4" s="1"/>
  <c r="V21" i="4"/>
  <c r="W21" i="4" s="1"/>
  <c r="V24" i="4"/>
  <c r="W24" i="4" s="1"/>
  <c r="V30" i="4"/>
  <c r="W30" i="4" s="1"/>
  <c r="V36" i="4"/>
  <c r="W36" i="4" s="1"/>
  <c r="V40" i="4"/>
  <c r="W40" i="4" s="1"/>
  <c r="V48" i="4"/>
  <c r="W48" i="4" s="1"/>
  <c r="V55" i="4"/>
  <c r="W55" i="4" s="1"/>
  <c r="V69" i="4"/>
  <c r="W69" i="4" s="1"/>
  <c r="V72" i="4"/>
  <c r="W72" i="4" s="1"/>
  <c r="V81" i="4"/>
  <c r="W81" i="4" s="1"/>
  <c r="V100" i="4"/>
  <c r="W100" i="4" s="1"/>
  <c r="V106" i="4"/>
  <c r="W106" i="4" s="1"/>
  <c r="V110" i="4"/>
  <c r="W110" i="4" s="1"/>
  <c r="V132" i="4"/>
  <c r="W132" i="4" s="1"/>
  <c r="V136" i="4"/>
  <c r="W136" i="4" s="1"/>
  <c r="V143" i="4"/>
  <c r="W143" i="4" s="1"/>
  <c r="V154" i="4"/>
  <c r="W154" i="4" s="1"/>
  <c r="V159" i="4"/>
  <c r="W159" i="4" s="1"/>
  <c r="V181" i="4"/>
  <c r="W181" i="4" s="1"/>
  <c r="V191" i="4"/>
  <c r="W191" i="4" s="1"/>
  <c r="V201" i="4"/>
  <c r="W201" i="4" s="1"/>
  <c r="V207" i="4"/>
  <c r="W207" i="4" s="1"/>
  <c r="V58" i="4"/>
  <c r="W58" i="4" s="1"/>
  <c r="V97" i="4"/>
  <c r="W97" i="4" s="1"/>
  <c r="Z97" i="1"/>
  <c r="AA97" i="1" s="1"/>
  <c r="Z188" i="1"/>
  <c r="Z145" i="1"/>
  <c r="V33" i="4"/>
  <c r="W33" i="4" s="1"/>
  <c r="Z65" i="1"/>
  <c r="V22" i="4"/>
  <c r="W22" i="4" s="1"/>
  <c r="Z53" i="1"/>
  <c r="V176" i="4"/>
  <c r="W176" i="4" s="1"/>
  <c r="V139" i="4"/>
  <c r="W139" i="4" s="1"/>
  <c r="V50" i="4"/>
  <c r="W50" i="4" s="1"/>
  <c r="V119" i="4"/>
  <c r="W119" i="4" s="1"/>
  <c r="V70" i="4"/>
  <c r="W70" i="4" s="1"/>
  <c r="P165" i="8"/>
  <c r="V184" i="4"/>
  <c r="W184" i="4" s="1"/>
  <c r="V170" i="4"/>
  <c r="W170" i="4" s="1"/>
  <c r="V12" i="4"/>
  <c r="W12" i="4" s="1"/>
  <c r="V26" i="4"/>
  <c r="W26" i="4" s="1"/>
  <c r="V29" i="4"/>
  <c r="W29" i="4" s="1"/>
  <c r="V34" i="4"/>
  <c r="W34" i="4" s="1"/>
  <c r="V39" i="4"/>
  <c r="W39" i="4" s="1"/>
  <c r="V45" i="4"/>
  <c r="W45" i="4" s="1"/>
  <c r="V52" i="4"/>
  <c r="W52" i="4" s="1"/>
  <c r="V54" i="4"/>
  <c r="W54" i="4" s="1"/>
  <c r="V77" i="4"/>
  <c r="W77" i="4" s="1"/>
  <c r="V89" i="4"/>
  <c r="W89" i="4" s="1"/>
  <c r="V94" i="4"/>
  <c r="W94" i="4" s="1"/>
  <c r="V96" i="4"/>
  <c r="W96" i="4" s="1"/>
  <c r="V102" i="4"/>
  <c r="W102" i="4" s="1"/>
  <c r="V105" i="4"/>
  <c r="W105" i="4" s="1"/>
  <c r="V108" i="4"/>
  <c r="W108" i="4" s="1"/>
  <c r="V112" i="4"/>
  <c r="W112" i="4" s="1"/>
  <c r="V114" i="4"/>
  <c r="W114" i="4" s="1"/>
  <c r="V129" i="4"/>
  <c r="W129" i="4" s="1"/>
  <c r="V135" i="4"/>
  <c r="W135" i="4" s="1"/>
  <c r="V140" i="4"/>
  <c r="W140" i="4" s="1"/>
  <c r="V158" i="4"/>
  <c r="W158" i="4" s="1"/>
  <c r="V163" i="4"/>
  <c r="W163" i="4" s="1"/>
  <c r="V168" i="4"/>
  <c r="W168" i="4" s="1"/>
  <c r="V180" i="4"/>
  <c r="W180" i="4" s="1"/>
  <c r="V200" i="4"/>
  <c r="W200" i="4" s="1"/>
  <c r="V204" i="4"/>
  <c r="W204" i="4" s="1"/>
  <c r="V19" i="4"/>
  <c r="W19" i="4" s="1"/>
  <c r="V49" i="4"/>
  <c r="W49" i="4" s="1"/>
  <c r="Z48" i="1"/>
  <c r="Z39" i="1"/>
  <c r="V115" i="4"/>
  <c r="W115" i="4" s="1"/>
  <c r="Z77" i="1"/>
  <c r="V18" i="4"/>
  <c r="W18" i="4" s="1"/>
  <c r="V46" i="4"/>
  <c r="W46" i="4" s="1"/>
  <c r="V37" i="4"/>
  <c r="W37" i="4" s="1"/>
  <c r="V126" i="4"/>
  <c r="W126" i="4" s="1"/>
  <c r="V68" i="4"/>
  <c r="W68" i="4" s="1"/>
  <c r="V183" i="4"/>
  <c r="W183" i="4" s="1"/>
  <c r="V146" i="4"/>
  <c r="W146" i="4" s="1"/>
  <c r="V80" i="4"/>
  <c r="W80" i="4" s="1"/>
  <c r="V117" i="4"/>
  <c r="W117" i="4" s="1"/>
  <c r="V23" i="4"/>
  <c r="W23" i="4" s="1"/>
  <c r="V25" i="4"/>
  <c r="W25" i="4" s="1"/>
  <c r="V31" i="4"/>
  <c r="W31" i="4" s="1"/>
  <c r="V38" i="4"/>
  <c r="W38" i="4" s="1"/>
  <c r="V41" i="4"/>
  <c r="W41" i="4" s="1"/>
  <c r="V71" i="4"/>
  <c r="W71" i="4" s="1"/>
  <c r="V101" i="4"/>
  <c r="W101" i="4" s="1"/>
  <c r="V107" i="4"/>
  <c r="W107" i="4" s="1"/>
  <c r="V111" i="4"/>
  <c r="W111" i="4" s="1"/>
  <c r="V127" i="4"/>
  <c r="W127" i="4" s="1"/>
  <c r="V13" i="4"/>
  <c r="W13" i="4" s="1"/>
  <c r="V27" i="4"/>
  <c r="W27" i="4" s="1"/>
  <c r="V53" i="4"/>
  <c r="W53" i="4" s="1"/>
  <c r="V65" i="4"/>
  <c r="W65" i="4" s="1"/>
  <c r="V83" i="4"/>
  <c r="W83" i="4" s="1"/>
  <c r="V90" i="4"/>
  <c r="W90" i="4" s="1"/>
  <c r="V95" i="4"/>
  <c r="W95" i="4" s="1"/>
  <c r="V103" i="4"/>
  <c r="W103" i="4" s="1"/>
  <c r="V113" i="4"/>
  <c r="W113" i="4" s="1"/>
  <c r="V116" i="4"/>
  <c r="W116" i="4" s="1"/>
  <c r="V130" i="4"/>
  <c r="W130" i="4" s="1"/>
  <c r="V161" i="4"/>
  <c r="W161" i="4" s="1"/>
  <c r="V164" i="4"/>
  <c r="W164" i="4" s="1"/>
  <c r="V169" i="4"/>
  <c r="W169" i="4" s="1"/>
  <c r="O209" i="4"/>
  <c r="N8" i="8"/>
  <c r="G209" i="8"/>
  <c r="D8" i="14" s="1"/>
  <c r="K209" i="1"/>
  <c r="D4" i="14" s="1"/>
  <c r="Q209" i="1"/>
  <c r="Y197" i="1"/>
  <c r="R209" i="1"/>
  <c r="M209" i="1"/>
  <c r="J209" i="4"/>
  <c r="T209" i="1"/>
  <c r="L209" i="4"/>
  <c r="P209" i="1"/>
  <c r="L209" i="1"/>
  <c r="S209" i="1"/>
  <c r="P161" i="8"/>
  <c r="D6" i="14"/>
  <c r="Y46" i="1"/>
  <c r="Z177" i="1"/>
  <c r="Z41" i="1"/>
  <c r="Z37" i="1"/>
  <c r="Z82" i="1"/>
  <c r="Y10" i="1"/>
  <c r="Z19" i="1"/>
  <c r="P174" i="8"/>
  <c r="Y57" i="1"/>
  <c r="Z153" i="1"/>
  <c r="Z69" i="1"/>
  <c r="AA69" i="1" s="1"/>
  <c r="Z128" i="1"/>
  <c r="Z152" i="1"/>
  <c r="P17" i="8"/>
  <c r="Z174" i="1"/>
  <c r="Z54" i="1"/>
  <c r="Y122" i="1"/>
  <c r="Y123" i="1"/>
  <c r="Y125" i="1"/>
  <c r="Y126" i="1"/>
  <c r="Y129" i="1"/>
  <c r="Y130" i="1"/>
  <c r="Y133" i="1"/>
  <c r="Y134" i="1"/>
  <c r="Y142" i="1"/>
  <c r="Y165" i="1"/>
  <c r="Y166" i="1"/>
  <c r="Y170" i="1"/>
  <c r="Y171" i="1"/>
  <c r="Y204" i="1"/>
  <c r="P91" i="8"/>
  <c r="P120" i="8"/>
  <c r="P163" i="8"/>
  <c r="P194" i="8"/>
  <c r="P196" i="8"/>
  <c r="P198" i="8"/>
  <c r="P204" i="8"/>
  <c r="P44" i="8"/>
  <c r="Y139" i="1"/>
  <c r="P130" i="8"/>
  <c r="P157" i="8"/>
  <c r="P160" i="8"/>
  <c r="P193" i="8"/>
  <c r="Z14" i="1"/>
  <c r="P70" i="8"/>
  <c r="P49" i="8"/>
  <c r="Z147" i="1"/>
  <c r="Z200" i="1"/>
  <c r="P76" i="8"/>
  <c r="P34" i="8"/>
  <c r="P73" i="8"/>
  <c r="P139" i="8"/>
  <c r="P159" i="8"/>
  <c r="P188" i="8"/>
  <c r="P192" i="8"/>
  <c r="P202" i="8"/>
  <c r="P145" i="8"/>
  <c r="Z81" i="1"/>
  <c r="Z105" i="1"/>
  <c r="Z113" i="1"/>
  <c r="Z146" i="1"/>
  <c r="Z199" i="1"/>
  <c r="Y13" i="1"/>
  <c r="Y15" i="1"/>
  <c r="Y16" i="1"/>
  <c r="Y21" i="1"/>
  <c r="Y23" i="1"/>
  <c r="Y24" i="1"/>
  <c r="Y25" i="1"/>
  <c r="Y26" i="1"/>
  <c r="Y27" i="1"/>
  <c r="Y28" i="1"/>
  <c r="Y29" i="1"/>
  <c r="Y39" i="1"/>
  <c r="Y40" i="1"/>
  <c r="Y41" i="1"/>
  <c r="Y42" i="1"/>
  <c r="Y43" i="1"/>
  <c r="Y44" i="1"/>
  <c r="Y45" i="1"/>
  <c r="Y48" i="1"/>
  <c r="Y52" i="1"/>
  <c r="Y53" i="1"/>
  <c r="Y54" i="1"/>
  <c r="Y55" i="1"/>
  <c r="Y56" i="1"/>
  <c r="Y70" i="1"/>
  <c r="Y72" i="1"/>
  <c r="Y73" i="1"/>
  <c r="Y89" i="1"/>
  <c r="Y90" i="1"/>
  <c r="Y91" i="1"/>
  <c r="Y179" i="1"/>
  <c r="Y180" i="1"/>
  <c r="Y181" i="1"/>
  <c r="Y182" i="1"/>
  <c r="Y183" i="1"/>
  <c r="Y184" i="1"/>
  <c r="Y185" i="1"/>
  <c r="P21" i="8"/>
  <c r="P55" i="8"/>
  <c r="P81" i="8"/>
  <c r="P113" i="8"/>
  <c r="P122" i="8"/>
  <c r="P187" i="8"/>
  <c r="P191" i="8"/>
  <c r="P199" i="8"/>
  <c r="P201" i="8"/>
  <c r="P207" i="8"/>
  <c r="Z57" i="1"/>
  <c r="Z71" i="1"/>
  <c r="Y207" i="1"/>
  <c r="P180" i="8"/>
  <c r="G11" i="14"/>
  <c r="Y178" i="1"/>
  <c r="P29" i="8"/>
  <c r="P66" i="8"/>
  <c r="P77" i="8"/>
  <c r="P143" i="8"/>
  <c r="Y47" i="1"/>
  <c r="Y75" i="1"/>
  <c r="Z99" i="1"/>
  <c r="P84" i="8"/>
  <c r="P164" i="8"/>
  <c r="Y80" i="1"/>
  <c r="Y71" i="1"/>
  <c r="Y92" i="1"/>
  <c r="Y94" i="1"/>
  <c r="Y95" i="1"/>
  <c r="Y96" i="1"/>
  <c r="Y110" i="1"/>
  <c r="Y112" i="1"/>
  <c r="Y113" i="1"/>
  <c r="Y114" i="1"/>
  <c r="Y116" i="1"/>
  <c r="Y138" i="1"/>
  <c r="Y140" i="1"/>
  <c r="Y146" i="1"/>
  <c r="Y147" i="1"/>
  <c r="Y148" i="1"/>
  <c r="Y149" i="1"/>
  <c r="Y150" i="1"/>
  <c r="Y151" i="1"/>
  <c r="Y152" i="1"/>
  <c r="Y153" i="1"/>
  <c r="Y154" i="1"/>
  <c r="Y155" i="1"/>
  <c r="Y156" i="1"/>
  <c r="Y157" i="1"/>
  <c r="Y158" i="1"/>
  <c r="Y159" i="1"/>
  <c r="Y160" i="1"/>
  <c r="Y161" i="1"/>
  <c r="Y168" i="1"/>
  <c r="Y196" i="1"/>
  <c r="Y199" i="1"/>
  <c r="Y200" i="1"/>
  <c r="P75" i="8"/>
  <c r="P54" i="8"/>
  <c r="P87" i="8"/>
  <c r="Z78" i="1"/>
  <c r="Y201" i="1"/>
  <c r="P67" i="8"/>
  <c r="P41" i="8"/>
  <c r="P146" i="8"/>
  <c r="P118" i="8"/>
  <c r="P19" i="8"/>
  <c r="Y164" i="1"/>
  <c r="Y59" i="1"/>
  <c r="Y173" i="1"/>
  <c r="P10" i="8"/>
  <c r="P167" i="8"/>
  <c r="P27" i="8"/>
  <c r="Y11" i="1"/>
  <c r="Z66" i="1"/>
  <c r="Z180" i="1"/>
  <c r="Z196" i="1"/>
  <c r="Y119" i="1"/>
  <c r="P83" i="8"/>
  <c r="Y172" i="1"/>
  <c r="Y64" i="1"/>
  <c r="Y65" i="1"/>
  <c r="Y66" i="1"/>
  <c r="Y81" i="1"/>
  <c r="Y82" i="1"/>
  <c r="Y83" i="1"/>
  <c r="Y84" i="1"/>
  <c r="Y86" i="1"/>
  <c r="Y87" i="1"/>
  <c r="Y100" i="1"/>
  <c r="Y101" i="1"/>
  <c r="Y102" i="1"/>
  <c r="Y103" i="1"/>
  <c r="Y104" i="1"/>
  <c r="Y105" i="1"/>
  <c r="Y106" i="1"/>
  <c r="Y107" i="1"/>
  <c r="Z194" i="1"/>
  <c r="Z207" i="1"/>
  <c r="Y121" i="1"/>
  <c r="Y34" i="1"/>
  <c r="Y108" i="1"/>
  <c r="Y189" i="1"/>
  <c r="Y99" i="1"/>
  <c r="Y98" i="1"/>
  <c r="Y77" i="1"/>
  <c r="P144" i="8"/>
  <c r="Y68" i="1"/>
  <c r="P170" i="8"/>
  <c r="Y18" i="1"/>
  <c r="Z204" i="1"/>
  <c r="Y194" i="1"/>
  <c r="Y202" i="1"/>
  <c r="Z143" i="1"/>
  <c r="P154" i="8"/>
  <c r="Z123" i="1"/>
  <c r="P59" i="8"/>
  <c r="Y63" i="1"/>
  <c r="P86" i="8"/>
  <c r="Z179" i="1"/>
  <c r="Y79" i="1"/>
  <c r="Z26" i="1"/>
  <c r="Y93" i="1"/>
  <c r="Y49" i="1"/>
  <c r="P175" i="8"/>
  <c r="Y31" i="1"/>
  <c r="Y36" i="1"/>
  <c r="Y37" i="1"/>
  <c r="Z32" i="1"/>
  <c r="Z149" i="1"/>
  <c r="Z22" i="1"/>
  <c r="Y17" i="1"/>
  <c r="P45" i="8"/>
  <c r="Z202" i="1"/>
  <c r="Z9" i="1"/>
  <c r="Z186" i="1"/>
  <c r="Z169" i="1"/>
  <c r="Z55" i="1"/>
  <c r="P16" i="8"/>
  <c r="P151" i="8"/>
  <c r="Y136" i="1"/>
  <c r="P65" i="8"/>
  <c r="Z29" i="1"/>
  <c r="Z16" i="1"/>
  <c r="Y193" i="1"/>
  <c r="Z151" i="1"/>
  <c r="P80" i="8"/>
  <c r="P123" i="8"/>
  <c r="Y175" i="1"/>
  <c r="Y22" i="1"/>
  <c r="P153" i="8"/>
  <c r="P100" i="8"/>
  <c r="Z60" i="1"/>
  <c r="Z135" i="1"/>
  <c r="Z67" i="1"/>
  <c r="Z46" i="1"/>
  <c r="Z88" i="1"/>
  <c r="Z108" i="1"/>
  <c r="Z10" i="1"/>
  <c r="Y174" i="1"/>
  <c r="Y191" i="1"/>
  <c r="Z120" i="1"/>
  <c r="AA120" i="1" s="1"/>
  <c r="Z121" i="1"/>
  <c r="Y124" i="1"/>
  <c r="Y35" i="1"/>
  <c r="P46" i="8"/>
  <c r="I209" i="7"/>
  <c r="Z101" i="1"/>
  <c r="Z50" i="1"/>
  <c r="Z94" i="1"/>
  <c r="Z144" i="1"/>
  <c r="Z51" i="1"/>
  <c r="Z187" i="1"/>
  <c r="Z33" i="1"/>
  <c r="Z68" i="1"/>
  <c r="Z127" i="1"/>
  <c r="AA127" i="1" s="1"/>
  <c r="Z38" i="1"/>
  <c r="Z31" i="1"/>
  <c r="Z104" i="1"/>
  <c r="Z72" i="1"/>
  <c r="Z141" i="1"/>
  <c r="Z98" i="1"/>
  <c r="Z109" i="1"/>
  <c r="Z162" i="1"/>
  <c r="Z124" i="1"/>
  <c r="Z115" i="1"/>
  <c r="Z12" i="1"/>
  <c r="Z11" i="1"/>
  <c r="Z118" i="1"/>
  <c r="AA118" i="1" s="1"/>
  <c r="Z132" i="1"/>
  <c r="Z197" i="1"/>
  <c r="Z47" i="1"/>
  <c r="Z20" i="1"/>
  <c r="P182" i="8"/>
  <c r="P171" i="8"/>
  <c r="P102" i="8"/>
  <c r="Z74" i="1"/>
  <c r="Z80" i="1"/>
  <c r="Z91" i="1"/>
  <c r="Z17" i="1"/>
  <c r="Z76" i="1"/>
  <c r="Z139" i="1"/>
  <c r="Z35" i="1"/>
  <c r="Z75" i="1"/>
  <c r="Z203" i="1"/>
  <c r="Z195" i="1"/>
  <c r="Z189" i="1"/>
  <c r="Z30" i="1"/>
  <c r="Z59" i="1"/>
  <c r="Z175" i="1"/>
  <c r="Z18" i="1"/>
  <c r="Z131" i="1"/>
  <c r="AA131" i="1" s="1"/>
  <c r="P126" i="8"/>
  <c r="Z95" i="1"/>
  <c r="N11" i="8"/>
  <c r="P121" i="8"/>
  <c r="P184" i="8"/>
  <c r="P64" i="8"/>
  <c r="P30" i="8"/>
  <c r="O141" i="8"/>
  <c r="O31" i="8"/>
  <c r="P88" i="8"/>
  <c r="P134" i="8"/>
  <c r="P40" i="8"/>
  <c r="O11" i="8"/>
  <c r="P35" i="8"/>
  <c r="P177" i="8"/>
  <c r="P131" i="8"/>
  <c r="O57" i="8"/>
  <c r="P166" i="8"/>
  <c r="P128" i="8"/>
  <c r="P24" i="8"/>
  <c r="P94" i="8"/>
  <c r="P12" i="8"/>
  <c r="Y76" i="1"/>
  <c r="Y60" i="1"/>
  <c r="O183" i="8"/>
  <c r="Z190" i="1"/>
  <c r="Y74" i="1"/>
  <c r="Y51" i="1"/>
  <c r="P89" i="8"/>
  <c r="Y195" i="1"/>
  <c r="P36" i="8"/>
  <c r="P90" i="8"/>
  <c r="O112" i="8"/>
  <c r="O9" i="8"/>
  <c r="P32" i="8"/>
  <c r="P25" i="8"/>
  <c r="P101" i="8"/>
  <c r="P155" i="8"/>
  <c r="P78" i="8"/>
  <c r="Y115" i="1"/>
  <c r="Y50" i="1"/>
  <c r="Z79" i="1"/>
  <c r="Y198" i="1"/>
  <c r="Y192" i="1"/>
  <c r="Y33" i="1"/>
  <c r="Y188" i="1"/>
  <c r="Y190" i="1"/>
  <c r="Z193" i="1"/>
  <c r="Z111" i="1"/>
  <c r="Y38" i="1"/>
  <c r="Y61" i="1"/>
  <c r="Z172" i="1"/>
  <c r="Y9" i="1"/>
  <c r="Y186" i="1"/>
  <c r="Y19" i="1"/>
  <c r="P50" i="8"/>
  <c r="P74" i="8"/>
  <c r="P129" i="8"/>
  <c r="P79" i="8"/>
  <c r="O190" i="8"/>
  <c r="P106" i="8"/>
  <c r="P97" i="8"/>
  <c r="Y67" i="1"/>
  <c r="Z58" i="1"/>
  <c r="P58" i="8"/>
  <c r="Y58" i="1"/>
  <c r="Y141" i="1"/>
  <c r="P85" i="8"/>
  <c r="Z49" i="1"/>
  <c r="Z61" i="1"/>
  <c r="P111" i="8"/>
  <c r="P178" i="8"/>
  <c r="Y32" i="1"/>
  <c r="Z63" i="1"/>
  <c r="P114" i="8"/>
  <c r="Z136" i="1"/>
  <c r="Y135" i="1"/>
  <c r="Z62" i="1"/>
  <c r="Z117" i="1"/>
  <c r="Y177" i="1"/>
  <c r="Y88" i="1"/>
  <c r="O200" i="8"/>
  <c r="O98" i="8"/>
  <c r="O93" i="8"/>
  <c r="P133" i="8"/>
  <c r="P168" i="8"/>
  <c r="P137" i="8"/>
  <c r="P147" i="8"/>
  <c r="P82" i="8"/>
  <c r="O47" i="8"/>
  <c r="P105" i="8"/>
  <c r="Y20" i="1"/>
  <c r="Y111" i="1"/>
  <c r="Y169" i="1"/>
  <c r="Y176" i="1"/>
  <c r="O14" i="8"/>
  <c r="P15" i="8"/>
  <c r="P68" i="8"/>
  <c r="P33" i="8"/>
  <c r="P23" i="8"/>
  <c r="O60" i="8"/>
  <c r="P176" i="8"/>
  <c r="O138" i="8"/>
  <c r="P127" i="8"/>
  <c r="P149" i="8"/>
  <c r="P148" i="8"/>
  <c r="P115" i="8"/>
  <c r="O124" i="8"/>
  <c r="P162" i="8"/>
  <c r="P51" i="8"/>
  <c r="P63" i="8"/>
  <c r="P99" i="8"/>
  <c r="P179" i="8"/>
  <c r="P189" i="8"/>
  <c r="P195" i="8"/>
  <c r="P197" i="8"/>
  <c r="P186" i="8"/>
  <c r="AA163" i="1" l="1"/>
  <c r="AA143" i="1"/>
  <c r="AA172" i="1"/>
  <c r="I6" i="14"/>
  <c r="J6" i="14" s="1"/>
  <c r="AA145" i="1"/>
  <c r="AA128" i="1"/>
  <c r="AA12" i="1"/>
  <c r="AA132" i="1"/>
  <c r="AA137" i="1"/>
  <c r="AA26" i="1"/>
  <c r="AA55" i="1"/>
  <c r="AA30" i="1"/>
  <c r="AA49" i="1"/>
  <c r="AA180" i="1"/>
  <c r="AA80" i="1"/>
  <c r="AA78" i="1"/>
  <c r="AA124" i="1"/>
  <c r="AA85" i="1"/>
  <c r="AA123" i="1"/>
  <c r="AA62" i="1"/>
  <c r="AA104" i="1"/>
  <c r="P60" i="8"/>
  <c r="P47" i="8"/>
  <c r="P190" i="8"/>
  <c r="AA162" i="1"/>
  <c r="P11" i="8"/>
  <c r="P93" i="8"/>
  <c r="P31" i="8"/>
  <c r="P98" i="8"/>
  <c r="P200" i="8"/>
  <c r="P14" i="8"/>
  <c r="AA14" i="1"/>
  <c r="AA75" i="1"/>
  <c r="AA117" i="1"/>
  <c r="AA46" i="1"/>
  <c r="AA57" i="1"/>
  <c r="AA193" i="1"/>
  <c r="AA189" i="1"/>
  <c r="AA11" i="1"/>
  <c r="AA17" i="1"/>
  <c r="AA59" i="1"/>
  <c r="AA63" i="1"/>
  <c r="AA109" i="1"/>
  <c r="AA144" i="1"/>
  <c r="AA149" i="1"/>
  <c r="AA68" i="1"/>
  <c r="AA95" i="1"/>
  <c r="AA151" i="1"/>
  <c r="AA136" i="1"/>
  <c r="AA31" i="1"/>
  <c r="AA207" i="1"/>
  <c r="AA98" i="1"/>
  <c r="AA16" i="1"/>
  <c r="AA29" i="1"/>
  <c r="AA72" i="1"/>
  <c r="AA61" i="1"/>
  <c r="N209" i="8"/>
  <c r="AA187" i="1"/>
  <c r="AA79" i="1"/>
  <c r="AA35" i="1"/>
  <c r="AA101" i="1"/>
  <c r="AA121" i="1"/>
  <c r="AA202" i="1"/>
  <c r="AA91" i="1"/>
  <c r="AA175" i="1"/>
  <c r="AA47" i="1"/>
  <c r="AA94" i="1"/>
  <c r="AA10" i="1"/>
  <c r="AA197" i="1"/>
  <c r="AA111" i="1"/>
  <c r="AA74" i="1"/>
  <c r="AA141" i="1"/>
  <c r="AA38" i="1"/>
  <c r="AA169" i="1"/>
  <c r="AA146" i="1"/>
  <c r="AA13" i="1"/>
  <c r="AA76" i="1"/>
  <c r="AA22" i="1"/>
  <c r="AA190" i="1"/>
  <c r="AA195" i="1"/>
  <c r="AA204" i="1"/>
  <c r="AA194" i="1"/>
  <c r="AA199" i="1"/>
  <c r="AA174" i="1"/>
  <c r="AA188" i="1"/>
  <c r="AA140" i="1"/>
  <c r="AA150" i="1"/>
  <c r="AA165" i="1"/>
  <c r="AA170" i="1"/>
  <c r="AA159" i="1"/>
  <c r="AA107" i="1"/>
  <c r="AA40" i="1"/>
  <c r="AA100" i="1"/>
  <c r="AA176" i="1"/>
  <c r="AA148" i="1"/>
  <c r="AA160" i="1"/>
  <c r="AA36" i="1"/>
  <c r="AA34" i="1"/>
  <c r="AA183" i="1"/>
  <c r="AA106" i="1"/>
  <c r="AA158" i="1"/>
  <c r="AA154" i="1"/>
  <c r="AA181" i="1"/>
  <c r="AA155" i="1"/>
  <c r="AA58" i="1"/>
  <c r="AA139" i="1"/>
  <c r="AA186" i="1"/>
  <c r="AA113" i="1"/>
  <c r="AA19" i="1"/>
  <c r="AA43" i="1"/>
  <c r="AA110" i="1"/>
  <c r="AA84" i="1"/>
  <c r="AA87" i="1"/>
  <c r="AA45" i="1"/>
  <c r="AA184" i="1"/>
  <c r="AA103" i="1"/>
  <c r="AA126" i="1"/>
  <c r="AA24" i="1"/>
  <c r="AA138" i="1"/>
  <c r="AA130" i="1"/>
  <c r="AA116" i="1"/>
  <c r="AA166" i="1"/>
  <c r="AA114" i="1"/>
  <c r="AA73" i="1"/>
  <c r="AA142" i="1"/>
  <c r="AA178" i="1"/>
  <c r="AA168" i="1"/>
  <c r="AA67" i="1"/>
  <c r="AA9" i="1"/>
  <c r="AA179" i="1"/>
  <c r="AA99" i="1"/>
  <c r="AA105" i="1"/>
  <c r="AA200" i="1"/>
  <c r="AA152" i="1"/>
  <c r="AA41" i="1"/>
  <c r="AA77" i="1"/>
  <c r="AA53" i="1"/>
  <c r="AA115" i="1"/>
  <c r="AA135" i="1"/>
  <c r="AA196" i="1"/>
  <c r="AA81" i="1"/>
  <c r="AA147" i="1"/>
  <c r="AA177" i="1"/>
  <c r="AA191" i="1"/>
  <c r="AA198" i="1"/>
  <c r="AA185" i="1"/>
  <c r="AA122" i="1"/>
  <c r="AA156" i="1"/>
  <c r="AA27" i="1"/>
  <c r="AA42" i="1"/>
  <c r="AA92" i="1"/>
  <c r="AA171" i="1"/>
  <c r="AA90" i="1"/>
  <c r="AA89" i="1"/>
  <c r="AA23" i="1"/>
  <c r="AA83" i="1"/>
  <c r="AA182" i="1"/>
  <c r="AA70" i="1"/>
  <c r="AA102" i="1"/>
  <c r="AA192" i="1"/>
  <c r="AA96" i="1"/>
  <c r="Y209" i="1"/>
  <c r="Y211" i="1" s="1"/>
  <c r="AA18" i="1"/>
  <c r="AA203" i="1"/>
  <c r="AA20" i="1"/>
  <c r="AA51" i="1"/>
  <c r="AA60" i="1"/>
  <c r="AA82" i="1"/>
  <c r="AA39" i="1"/>
  <c r="AA65" i="1"/>
  <c r="AA173" i="1"/>
  <c r="AA133" i="1"/>
  <c r="AA33" i="1"/>
  <c r="AA108" i="1"/>
  <c r="AA32" i="1"/>
  <c r="AA66" i="1"/>
  <c r="AA153" i="1"/>
  <c r="AA37" i="1"/>
  <c r="AA48" i="1"/>
  <c r="AA93" i="1"/>
  <c r="AA86" i="1"/>
  <c r="AA129" i="1"/>
  <c r="AA28" i="1"/>
  <c r="AA161" i="1"/>
  <c r="AA56" i="1"/>
  <c r="AA134" i="1"/>
  <c r="AA112" i="1"/>
  <c r="AA25" i="1"/>
  <c r="AA157" i="1"/>
  <c r="AA52" i="1"/>
  <c r="AA21" i="1"/>
  <c r="AA15" i="1"/>
  <c r="AA44" i="1"/>
  <c r="AA201" i="1"/>
  <c r="AA64" i="1"/>
  <c r="AA164" i="1"/>
  <c r="AA125" i="1"/>
  <c r="AA50" i="1"/>
  <c r="AA88" i="1"/>
  <c r="AA71" i="1"/>
  <c r="AA54" i="1"/>
  <c r="P8" i="8"/>
  <c r="W8" i="4"/>
  <c r="W209" i="4" s="1"/>
  <c r="V209" i="4"/>
  <c r="Q209" i="4"/>
  <c r="V209" i="1"/>
  <c r="G9" i="14"/>
  <c r="G209" i="5"/>
  <c r="D5" i="14"/>
  <c r="F7" i="14"/>
  <c r="F5" i="14"/>
  <c r="J209" i="8"/>
  <c r="I209" i="8"/>
  <c r="D208" i="11"/>
  <c r="D209" i="5"/>
  <c r="D205" i="6"/>
  <c r="E4" i="14"/>
  <c r="E12" i="14" s="1"/>
  <c r="G6" i="14"/>
  <c r="E209" i="1"/>
  <c r="F209" i="1"/>
  <c r="D208" i="12"/>
  <c r="P57" i="8"/>
  <c r="P124" i="8"/>
  <c r="P183" i="8"/>
  <c r="P112" i="8"/>
  <c r="P141" i="8"/>
  <c r="F4" i="14"/>
  <c r="P138" i="8"/>
  <c r="Z119" i="1"/>
  <c r="AA119" i="1" s="1"/>
  <c r="P9" i="8"/>
  <c r="I7" i="14" l="1"/>
  <c r="J7" i="14" s="1"/>
  <c r="F8" i="14"/>
  <c r="I5" i="14"/>
  <c r="J5" i="14" s="1"/>
  <c r="I4" i="14"/>
  <c r="J4" i="14" s="1"/>
  <c r="F208" i="12"/>
  <c r="C9" i="14" s="1"/>
  <c r="Z209" i="1"/>
  <c r="AA209" i="1"/>
  <c r="O209" i="8"/>
  <c r="P209" i="8"/>
  <c r="G7" i="14"/>
  <c r="C4" i="14"/>
  <c r="G5" i="14"/>
  <c r="C7" i="14"/>
  <c r="C10" i="14"/>
  <c r="C6" i="14"/>
  <c r="D12" i="14"/>
  <c r="G4" i="14"/>
  <c r="C11" i="14"/>
  <c r="I8" i="14" l="1"/>
  <c r="J8" i="14" s="1"/>
  <c r="C14" i="14"/>
  <c r="C12" i="14"/>
  <c r="G8" i="14"/>
  <c r="F14" i="14"/>
  <c r="G14" i="14" l="1"/>
  <c r="G10" i="14" l="1"/>
  <c r="G12" i="14" s="1"/>
  <c r="F12" i="14"/>
  <c r="H11" i="14" l="1"/>
  <c r="H4" i="14"/>
  <c r="H8" i="14"/>
  <c r="H6" i="14"/>
  <c r="H9" i="14"/>
  <c r="H7" i="14"/>
  <c r="H5" i="14"/>
  <c r="H10" i="14"/>
  <c r="H12"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Okes, Jennifer</author>
  </authors>
  <commentList>
    <comment ref="F10" authorId="0" shapeId="0" xr:uid="{00000000-0006-0000-0000-000001000000}">
      <text>
        <r>
          <rPr>
            <b/>
            <sz val="9"/>
            <color indexed="81"/>
            <rFont val="Tahoma"/>
            <family val="2"/>
          </rPr>
          <t>Okes, Jennifer:</t>
        </r>
        <r>
          <rPr>
            <sz val="9"/>
            <color indexed="81"/>
            <rFont val="Tahoma"/>
            <family val="2"/>
          </rPr>
          <t xml:space="preserve">
From Ti m Kahle Sm Attendance worksheet, column L:  FY23-24 Small Attendance Center Payments - Funding at 35% per statute - before proration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Christensen, Theresa</author>
  </authors>
  <commentList>
    <comment ref="E8" authorId="0" shapeId="0" xr:uid="{00000000-0006-0000-0400-000001000000}">
      <text>
        <r>
          <rPr>
            <b/>
            <sz val="9"/>
            <color indexed="81"/>
            <rFont val="Tahoma"/>
            <family val="2"/>
          </rPr>
          <t>Christensen, Theresa:</t>
        </r>
        <r>
          <rPr>
            <sz val="9"/>
            <color indexed="81"/>
            <rFont val="Tahoma"/>
            <family val="2"/>
          </rPr>
          <t xml:space="preserve">
Line 14-CDE-40; no Facility School
vlookup</t>
        </r>
      </text>
    </comment>
    <comment ref="F8" authorId="0" shapeId="0" xr:uid="{00000000-0006-0000-0400-000002000000}">
      <text>
        <r>
          <rPr>
            <b/>
            <sz val="9"/>
            <color indexed="81"/>
            <rFont val="Tahoma"/>
            <family val="2"/>
          </rPr>
          <t>Christensen, Theresa:</t>
        </r>
        <r>
          <rPr>
            <sz val="9"/>
            <color indexed="81"/>
            <rFont val="Tahoma"/>
            <family val="2"/>
          </rPr>
          <t xml:space="preserve">
Line 1-CDE-40; no faciility school
vlookup</t>
        </r>
      </text>
    </comment>
    <comment ref="J8" authorId="0" shapeId="0" xr:uid="{00000000-0006-0000-0400-000003000000}">
      <text>
        <r>
          <rPr>
            <b/>
            <sz val="9"/>
            <color indexed="81"/>
            <rFont val="Tahoma"/>
            <family val="2"/>
          </rPr>
          <t>Christensen, Theresa:</t>
        </r>
        <r>
          <rPr>
            <sz val="9"/>
            <color indexed="81"/>
            <rFont val="Tahoma"/>
            <family val="2"/>
          </rPr>
          <t xml:space="preserve">
Line 14-CDE-40; no Facility School
</t>
        </r>
      </text>
    </comment>
    <comment ref="K8" authorId="0" shapeId="0" xr:uid="{00000000-0006-0000-0400-000004000000}">
      <text>
        <r>
          <rPr>
            <b/>
            <sz val="9"/>
            <color indexed="81"/>
            <rFont val="Tahoma"/>
            <family val="2"/>
          </rPr>
          <t>Christensen, Theresa:</t>
        </r>
        <r>
          <rPr>
            <sz val="9"/>
            <color indexed="81"/>
            <rFont val="Tahoma"/>
            <family val="2"/>
          </rPr>
          <t xml:space="preserve">
Line 1-CDE-40; no faciility school</t>
        </r>
      </text>
    </comment>
  </commentList>
</comments>
</file>

<file path=xl/sharedStrings.xml><?xml version="1.0" encoding="utf-8"?>
<sst xmlns="http://schemas.openxmlformats.org/spreadsheetml/2006/main" count="5571" uniqueCount="669">
  <si>
    <t>DISTRICT CODE</t>
  </si>
  <si>
    <t>COUNTY</t>
  </si>
  <si>
    <t>DISTRICT</t>
  </si>
  <si>
    <t>0010</t>
  </si>
  <si>
    <t>ADAMS</t>
  </si>
  <si>
    <t>MAPLETON 1</t>
  </si>
  <si>
    <t>0020</t>
  </si>
  <si>
    <t>ADAMS 12 FIVE STAR</t>
  </si>
  <si>
    <t>0030</t>
  </si>
  <si>
    <t>ADAMS CITY 14</t>
  </si>
  <si>
    <t>0040</t>
  </si>
  <si>
    <t>BRIGHTON 27J</t>
  </si>
  <si>
    <t>0050</t>
  </si>
  <si>
    <t>BENNETT 29J</t>
  </si>
  <si>
    <t>0060</t>
  </si>
  <si>
    <t>STRASBURG 31J</t>
  </si>
  <si>
    <t>0070</t>
  </si>
  <si>
    <t>WESTMINSTER 50</t>
  </si>
  <si>
    <t>0100</t>
  </si>
  <si>
    <t>ALAMOSA</t>
  </si>
  <si>
    <t>ALAMOSA RE-11J</t>
  </si>
  <si>
    <t>0110</t>
  </si>
  <si>
    <t>SANGRE DE CRISTO RE-22J</t>
  </si>
  <si>
    <t>0120</t>
  </si>
  <si>
    <t>ARAPAHOE</t>
  </si>
  <si>
    <t>ENGLEWOOD 1</t>
  </si>
  <si>
    <t>0123</t>
  </si>
  <si>
    <t>SHERIDAN 2</t>
  </si>
  <si>
    <t>0130</t>
  </si>
  <si>
    <t>CHERRY CREEK 5</t>
  </si>
  <si>
    <t>0140</t>
  </si>
  <si>
    <t>LITTLETON 6</t>
  </si>
  <si>
    <t>0170</t>
  </si>
  <si>
    <t>DEER TRAIL 26J</t>
  </si>
  <si>
    <t>0180</t>
  </si>
  <si>
    <t>ADAMS-ARAPAHOE 28J</t>
  </si>
  <si>
    <t>0190</t>
  </si>
  <si>
    <t>BYERS 32J</t>
  </si>
  <si>
    <t>0220</t>
  </si>
  <si>
    <t>ARCHULETA</t>
  </si>
  <si>
    <t>ARCHULETA COUNTY 50JT</t>
  </si>
  <si>
    <t>0230</t>
  </si>
  <si>
    <t>BACA</t>
  </si>
  <si>
    <t>WALSH RE-1</t>
  </si>
  <si>
    <t>0240</t>
  </si>
  <si>
    <t>PRITCHETT RE-3</t>
  </si>
  <si>
    <t>0250</t>
  </si>
  <si>
    <t>SPRINGFIELD RE-4</t>
  </si>
  <si>
    <t>0260</t>
  </si>
  <si>
    <t>VILAS RE-5</t>
  </si>
  <si>
    <t>0270</t>
  </si>
  <si>
    <t>CAMPO RE-6</t>
  </si>
  <si>
    <t>0290</t>
  </si>
  <si>
    <t>BENT</t>
  </si>
  <si>
    <t>LAS ANIMAS RE-1</t>
  </si>
  <si>
    <t>0310</t>
  </si>
  <si>
    <t>MCCLAVE RE-2</t>
  </si>
  <si>
    <t>0470</t>
  </si>
  <si>
    <t>BOULDER</t>
  </si>
  <si>
    <t>ST VRAIN VALLEY RE-1J</t>
  </si>
  <si>
    <t>0480</t>
  </si>
  <si>
    <t>BOULDER VALLEY RE-2J</t>
  </si>
  <si>
    <t>0490</t>
  </si>
  <si>
    <t>CHAFFEE</t>
  </si>
  <si>
    <t>BUENA VISTA R-31</t>
  </si>
  <si>
    <t>0500</t>
  </si>
  <si>
    <t>SALIDA R-32(J)</t>
  </si>
  <si>
    <t>0510</t>
  </si>
  <si>
    <t>CHEYENNE</t>
  </si>
  <si>
    <t>KIT CARSON R-1</t>
  </si>
  <si>
    <t>0520</t>
  </si>
  <si>
    <t>CHEYENNE RE-5</t>
  </si>
  <si>
    <t>0540</t>
  </si>
  <si>
    <t>CLEAR CREEK</t>
  </si>
  <si>
    <t>CLEAR CREEK RE-1</t>
  </si>
  <si>
    <t>0550</t>
  </si>
  <si>
    <t>CONEJOS</t>
  </si>
  <si>
    <t>NORTH CONEJOS RE-1J</t>
  </si>
  <si>
    <t>0560</t>
  </si>
  <si>
    <t>SANFORD 6J</t>
  </si>
  <si>
    <t>0580</t>
  </si>
  <si>
    <t>SOUTH CONEJOS RE-10</t>
  </si>
  <si>
    <t>0640</t>
  </si>
  <si>
    <t>COSTILLA</t>
  </si>
  <si>
    <t>CENTENNIAL R-1</t>
  </si>
  <si>
    <t>0740</t>
  </si>
  <si>
    <t>SIERRA GRANDE R-30</t>
  </si>
  <si>
    <t>0770</t>
  </si>
  <si>
    <t>CROWLEY</t>
  </si>
  <si>
    <t>CROWLEY COUNTY RE-1-J</t>
  </si>
  <si>
    <t>0860</t>
  </si>
  <si>
    <t>CUSTER</t>
  </si>
  <si>
    <t>CUSTER COUNTY C1</t>
  </si>
  <si>
    <t>0870</t>
  </si>
  <si>
    <t>DELTA</t>
  </si>
  <si>
    <t>DELTA COUNTY 50(J)</t>
  </si>
  <si>
    <t>0880</t>
  </si>
  <si>
    <t>DENVER</t>
  </si>
  <si>
    <t>DENVER COUNTY 1</t>
  </si>
  <si>
    <t>0890</t>
  </si>
  <si>
    <t>DOLORES</t>
  </si>
  <si>
    <t>DOLORES RE NO.2</t>
  </si>
  <si>
    <t>0900</t>
  </si>
  <si>
    <t>DOUGLAS</t>
  </si>
  <si>
    <t>DOUGLAS COUNTY RE-1</t>
  </si>
  <si>
    <t>0910</t>
  </si>
  <si>
    <t>EAGLE</t>
  </si>
  <si>
    <t>EAGLE COUNTY RE 50</t>
  </si>
  <si>
    <t>0920</t>
  </si>
  <si>
    <t>ELBERT</t>
  </si>
  <si>
    <t>ELIZABETH C-1</t>
  </si>
  <si>
    <t>0930</t>
  </si>
  <si>
    <t>KIOWA C-2</t>
  </si>
  <si>
    <t>0940</t>
  </si>
  <si>
    <t>BIG SANDY 100J</t>
  </si>
  <si>
    <t>0950</t>
  </si>
  <si>
    <t>ELBERT 200</t>
  </si>
  <si>
    <t>0960</t>
  </si>
  <si>
    <t>AGATE 300</t>
  </si>
  <si>
    <t>0970</t>
  </si>
  <si>
    <t>EL PASO</t>
  </si>
  <si>
    <t>CALHAN RJ1</t>
  </si>
  <si>
    <t>0980</t>
  </si>
  <si>
    <t>HARRISON 2</t>
  </si>
  <si>
    <t>0990</t>
  </si>
  <si>
    <t>WIDEFIELD 3</t>
  </si>
  <si>
    <t>1000</t>
  </si>
  <si>
    <t>FOUNTAIN 8</t>
  </si>
  <si>
    <t>1010</t>
  </si>
  <si>
    <t>COLORADO SPRINGS 11</t>
  </si>
  <si>
    <t>1020</t>
  </si>
  <si>
    <t>CHEYENNE MOUNTAIN 12</t>
  </si>
  <si>
    <t>1030</t>
  </si>
  <si>
    <t>MANITOU SPRINGS 14</t>
  </si>
  <si>
    <t>1040</t>
  </si>
  <si>
    <t>ACADEMY 20</t>
  </si>
  <si>
    <t>1050</t>
  </si>
  <si>
    <t>ELLICOTT 22</t>
  </si>
  <si>
    <t>1060</t>
  </si>
  <si>
    <t>PEYTON 23JT</t>
  </si>
  <si>
    <t>1070</t>
  </si>
  <si>
    <t>HANOVER 28</t>
  </si>
  <si>
    <t>1080</t>
  </si>
  <si>
    <t>LEWIS-PALMER 38</t>
  </si>
  <si>
    <t>1110</t>
  </si>
  <si>
    <t>FALCON 49</t>
  </si>
  <si>
    <t>1120</t>
  </si>
  <si>
    <t>EDISON 54JT</t>
  </si>
  <si>
    <t>1130</t>
  </si>
  <si>
    <t>MIAMI-YODER 60</t>
  </si>
  <si>
    <t>1140</t>
  </si>
  <si>
    <t>FREMONT</t>
  </si>
  <si>
    <t>CANON CITY RE-1</t>
  </si>
  <si>
    <t>1150</t>
  </si>
  <si>
    <t>FLORENCE RE-2</t>
  </si>
  <si>
    <t>1160</t>
  </si>
  <si>
    <t>COTOPAXI RE-3</t>
  </si>
  <si>
    <t>1180</t>
  </si>
  <si>
    <t>GARFIELD</t>
  </si>
  <si>
    <t>ROARING FORK RE-1</t>
  </si>
  <si>
    <t>1195</t>
  </si>
  <si>
    <t>GARFIELD RE-2</t>
  </si>
  <si>
    <t>1220</t>
  </si>
  <si>
    <t>1330</t>
  </si>
  <si>
    <t>GILPIN</t>
  </si>
  <si>
    <t>GILPIN COUNTY RE-1</t>
  </si>
  <si>
    <t>1340</t>
  </si>
  <si>
    <t>GRAND</t>
  </si>
  <si>
    <t>WEST GRAND 1-JT</t>
  </si>
  <si>
    <t>1350</t>
  </si>
  <si>
    <t>EAST GRAND 2</t>
  </si>
  <si>
    <t>1360</t>
  </si>
  <si>
    <t>GUNNISON</t>
  </si>
  <si>
    <t>GUNNISON WATERSHED RE-1J</t>
  </si>
  <si>
    <t>1380</t>
  </si>
  <si>
    <t>HINSDALE</t>
  </si>
  <si>
    <t>HINSDALE COUNTY RE-1</t>
  </si>
  <si>
    <t>1390</t>
  </si>
  <si>
    <t>HUERFANO</t>
  </si>
  <si>
    <t>HUERFANO RE-1</t>
  </si>
  <si>
    <t>1400</t>
  </si>
  <si>
    <t>LA VETA RE-2</t>
  </si>
  <si>
    <t>1410</t>
  </si>
  <si>
    <t>JACKSON</t>
  </si>
  <si>
    <t>NORTH PARK R-1</t>
  </si>
  <si>
    <t>1420</t>
  </si>
  <si>
    <t>JEFFERSON</t>
  </si>
  <si>
    <t>JEFFERSON R-1</t>
  </si>
  <si>
    <t>1430</t>
  </si>
  <si>
    <t>KIOWA</t>
  </si>
  <si>
    <t>EADS RE-1</t>
  </si>
  <si>
    <t>1440</t>
  </si>
  <si>
    <t>PLAINVIEW RE-2</t>
  </si>
  <si>
    <t>1450</t>
  </si>
  <si>
    <t>KIT CARSON</t>
  </si>
  <si>
    <t>ARRIBA-FLAGLER C-20</t>
  </si>
  <si>
    <t>1460</t>
  </si>
  <si>
    <t>HI PLAINS R-23</t>
  </si>
  <si>
    <t>1480</t>
  </si>
  <si>
    <t>STRATTON R-4</t>
  </si>
  <si>
    <t>1490</t>
  </si>
  <si>
    <t>BETHUNE R-5</t>
  </si>
  <si>
    <t>1500</t>
  </si>
  <si>
    <t>BURLINGTON RE-6J</t>
  </si>
  <si>
    <t>1510</t>
  </si>
  <si>
    <t>LAKE</t>
  </si>
  <si>
    <t>LEADVILLE R-1</t>
  </si>
  <si>
    <t>1520</t>
  </si>
  <si>
    <t>LA PLATA</t>
  </si>
  <si>
    <t>DURANGO 9-R</t>
  </si>
  <si>
    <t>1530</t>
  </si>
  <si>
    <t>BAYFIELD 10JT-R</t>
  </si>
  <si>
    <t>1540</t>
  </si>
  <si>
    <t>IGNACIO 11 JT</t>
  </si>
  <si>
    <t>1550</t>
  </si>
  <si>
    <t>LARIMER</t>
  </si>
  <si>
    <t>POUDRE R-1</t>
  </si>
  <si>
    <t>1560</t>
  </si>
  <si>
    <t>THOMPSON R-2J</t>
  </si>
  <si>
    <t>1570</t>
  </si>
  <si>
    <t>ESTES PARK R-3</t>
  </si>
  <si>
    <t>1580</t>
  </si>
  <si>
    <t>LAS ANIMAS</t>
  </si>
  <si>
    <t>TRINIDAD 1</t>
  </si>
  <si>
    <t>1590</t>
  </si>
  <si>
    <t>PRIMERO REORGANIZED 2</t>
  </si>
  <si>
    <t>1600</t>
  </si>
  <si>
    <t>HOEHNE REORGANIZED 3</t>
  </si>
  <si>
    <t>1620</t>
  </si>
  <si>
    <t>AGUILAR REORGANIZED 6</t>
  </si>
  <si>
    <t>1750</t>
  </si>
  <si>
    <t>BRANSON REORGANIZED 82</t>
  </si>
  <si>
    <t>1760</t>
  </si>
  <si>
    <t>KIM REORGANIZED 88</t>
  </si>
  <si>
    <t>1780</t>
  </si>
  <si>
    <t>LINCOLN</t>
  </si>
  <si>
    <t>GENOA-HUGO C-113</t>
  </si>
  <si>
    <t>1790</t>
  </si>
  <si>
    <t>LIMON RE-4J</t>
  </si>
  <si>
    <t>1810</t>
  </si>
  <si>
    <t>KARVAL RE-23</t>
  </si>
  <si>
    <t>1828</t>
  </si>
  <si>
    <t>LOGAN</t>
  </si>
  <si>
    <t>VALLEY RE-1</t>
  </si>
  <si>
    <t>1850</t>
  </si>
  <si>
    <t>FRENCHMAN RE-3</t>
  </si>
  <si>
    <t>1860</t>
  </si>
  <si>
    <t>BUFFALO RE-4</t>
  </si>
  <si>
    <t>1870</t>
  </si>
  <si>
    <t>PLATEAU RE-5</t>
  </si>
  <si>
    <t>1980</t>
  </si>
  <si>
    <t>MESA</t>
  </si>
  <si>
    <t>DEBEQUE 49JT</t>
  </si>
  <si>
    <t>1990</t>
  </si>
  <si>
    <t>PLATEAU VALLEY 50</t>
  </si>
  <si>
    <t>2000</t>
  </si>
  <si>
    <t>MESA COUNTY VALLEY 51</t>
  </si>
  <si>
    <t>2010</t>
  </si>
  <si>
    <t>MINERAL</t>
  </si>
  <si>
    <t>CREEDE CONSOLIDATED 1</t>
  </si>
  <si>
    <t>2020</t>
  </si>
  <si>
    <t>MOFFAT</t>
  </si>
  <si>
    <t>MOFFAT COUNTY RE NO. 1</t>
  </si>
  <si>
    <t>2035</t>
  </si>
  <si>
    <t>MONTEZUMA</t>
  </si>
  <si>
    <t>MONTEZUMA-CORTEZ RE-1</t>
  </si>
  <si>
    <t>2055</t>
  </si>
  <si>
    <t>DOLORES RE-4A</t>
  </si>
  <si>
    <t>2070</t>
  </si>
  <si>
    <t>MANCOS RE-6</t>
  </si>
  <si>
    <t>2180</t>
  </si>
  <si>
    <t>MONTROSE</t>
  </si>
  <si>
    <t>MONTROSE RE-1J</t>
  </si>
  <si>
    <t>2190</t>
  </si>
  <si>
    <t>WEST END RE-2</t>
  </si>
  <si>
    <t>2395</t>
  </si>
  <si>
    <t>MORGAN</t>
  </si>
  <si>
    <t>BRUSH RE-2(J)</t>
  </si>
  <si>
    <t>2405</t>
  </si>
  <si>
    <t>FT. MORGAN RE-3</t>
  </si>
  <si>
    <t>2505</t>
  </si>
  <si>
    <t>WELDON VALLEY RE-20(J)</t>
  </si>
  <si>
    <t>2515</t>
  </si>
  <si>
    <t>WIGGINS RE-50(J)</t>
  </si>
  <si>
    <t>2520</t>
  </si>
  <si>
    <t>OTERO</t>
  </si>
  <si>
    <t>EAST OTERO R-1</t>
  </si>
  <si>
    <t>2530</t>
  </si>
  <si>
    <t>ROCKY FORD R-2</t>
  </si>
  <si>
    <t>2535</t>
  </si>
  <si>
    <t>MANZANOLA 3J</t>
  </si>
  <si>
    <t>2540</t>
  </si>
  <si>
    <t>FOWLER R-4J</t>
  </si>
  <si>
    <t>2560</t>
  </si>
  <si>
    <t>CHERAW 31</t>
  </si>
  <si>
    <t>2570</t>
  </si>
  <si>
    <t>SWINK 33</t>
  </si>
  <si>
    <t>2580</t>
  </si>
  <si>
    <t>OURAY</t>
  </si>
  <si>
    <t>OURAY R-1</t>
  </si>
  <si>
    <t>2590</t>
  </si>
  <si>
    <t>RIDGWAY R-2</t>
  </si>
  <si>
    <t>2600</t>
  </si>
  <si>
    <t>PARK</t>
  </si>
  <si>
    <t>PLATTE CANYON R-1</t>
  </si>
  <si>
    <t>2610</t>
  </si>
  <si>
    <t>PARK RE-2</t>
  </si>
  <si>
    <t>2620</t>
  </si>
  <si>
    <t>PHILLIPS</t>
  </si>
  <si>
    <t>HOLYOKE RE-1J</t>
  </si>
  <si>
    <t>2630</t>
  </si>
  <si>
    <t>HAXTUN RE-2J</t>
  </si>
  <si>
    <t>2640</t>
  </si>
  <si>
    <t>PITKIN</t>
  </si>
  <si>
    <t>ASPEN 1</t>
  </si>
  <si>
    <t>2650</t>
  </si>
  <si>
    <t>PROWERS</t>
  </si>
  <si>
    <t>GRANADA RE-1</t>
  </si>
  <si>
    <t>2660</t>
  </si>
  <si>
    <t>LAMAR RE-2</t>
  </si>
  <si>
    <t>2670</t>
  </si>
  <si>
    <t>HOLLY RE-3</t>
  </si>
  <si>
    <t>2680</t>
  </si>
  <si>
    <t>WILEY RE-13JT</t>
  </si>
  <si>
    <t>2690</t>
  </si>
  <si>
    <t>PUEBLO</t>
  </si>
  <si>
    <t>PUEBLO CITY 60</t>
  </si>
  <si>
    <t>2700</t>
  </si>
  <si>
    <t>PUEBLO RURAL 70</t>
  </si>
  <si>
    <t>2710</t>
  </si>
  <si>
    <t>RIO BLANCO</t>
  </si>
  <si>
    <t>MEEKER RE-1</t>
  </si>
  <si>
    <t>2720</t>
  </si>
  <si>
    <t>RANGELY RE-4</t>
  </si>
  <si>
    <t>2730</t>
  </si>
  <si>
    <t>RIO GRANDE</t>
  </si>
  <si>
    <t>DEL NORTE C-7</t>
  </si>
  <si>
    <t>2740</t>
  </si>
  <si>
    <t>MONTE VISTA C-8</t>
  </si>
  <si>
    <t>2750</t>
  </si>
  <si>
    <t>SARGENT RE-33J</t>
  </si>
  <si>
    <t>2760</t>
  </si>
  <si>
    <t>ROUTT</t>
  </si>
  <si>
    <t>HAYDEN RE-1</t>
  </si>
  <si>
    <t>2770</t>
  </si>
  <si>
    <t>STEAMBOAT SPRINGS RE-2</t>
  </si>
  <si>
    <t>2780</t>
  </si>
  <si>
    <t>SOUTH ROUTT RE-3</t>
  </si>
  <si>
    <t>2790</t>
  </si>
  <si>
    <t>SAGUACHE</t>
  </si>
  <si>
    <t>MOUNTAIN VALLEY RE-1</t>
  </si>
  <si>
    <t>2800</t>
  </si>
  <si>
    <t>MOFFAT 2</t>
  </si>
  <si>
    <t>2810</t>
  </si>
  <si>
    <t>CENTER 26JT</t>
  </si>
  <si>
    <t>2820</t>
  </si>
  <si>
    <t>SAN JUAN</t>
  </si>
  <si>
    <t>SILVERTON 1</t>
  </si>
  <si>
    <t>2830</t>
  </si>
  <si>
    <t>SAN MIGUEL</t>
  </si>
  <si>
    <t>TELLURIDE R-1</t>
  </si>
  <si>
    <t>2840</t>
  </si>
  <si>
    <t>NORWOOD R-2J</t>
  </si>
  <si>
    <t>2862</t>
  </si>
  <si>
    <t>SEDGWICK</t>
  </si>
  <si>
    <t>JULESBURG RE-1</t>
  </si>
  <si>
    <t>2865</t>
  </si>
  <si>
    <t>PLATTE VALLEY RE-3</t>
  </si>
  <si>
    <t>3000</t>
  </si>
  <si>
    <t>SUMMIT</t>
  </si>
  <si>
    <t>SUMMIT RE-1</t>
  </si>
  <si>
    <t>3010</t>
  </si>
  <si>
    <t>TELLER</t>
  </si>
  <si>
    <t>CRIPPLE CREEK RE-1</t>
  </si>
  <si>
    <t>3020</t>
  </si>
  <si>
    <t>WOODLAND PARK RE-2</t>
  </si>
  <si>
    <t>3030</t>
  </si>
  <si>
    <t>WASHINGTON</t>
  </si>
  <si>
    <t>AKRON R-1</t>
  </si>
  <si>
    <t>3040</t>
  </si>
  <si>
    <t>ARICKAREE R-2</t>
  </si>
  <si>
    <t>3050</t>
  </si>
  <si>
    <t>OTIS R-3</t>
  </si>
  <si>
    <t>3060</t>
  </si>
  <si>
    <t>LONE STAR 101</t>
  </si>
  <si>
    <t>3070</t>
  </si>
  <si>
    <t>WOODLIN R-104</t>
  </si>
  <si>
    <t>3080</t>
  </si>
  <si>
    <t>WELD</t>
  </si>
  <si>
    <t>WELD RE-1 (GILCREST, LASALLE, PLATTEVILLE)</t>
  </si>
  <si>
    <t>3085</t>
  </si>
  <si>
    <t>EATON RE-2</t>
  </si>
  <si>
    <t>3090</t>
  </si>
  <si>
    <t>WELD RE-3 (KEENESBURG)</t>
  </si>
  <si>
    <t>3100</t>
  </si>
  <si>
    <t>WINDSOR RE-4</t>
  </si>
  <si>
    <t>3110</t>
  </si>
  <si>
    <t>WELD RE-5J (JOHNSTOWN,MILLIKEN)</t>
  </si>
  <si>
    <t>3120</t>
  </si>
  <si>
    <t>GREELEY RE-6</t>
  </si>
  <si>
    <t>3130</t>
  </si>
  <si>
    <t>PLATTE VALLEY RE-7</t>
  </si>
  <si>
    <t>3140</t>
  </si>
  <si>
    <t>FT. LUPTON RE-8</t>
  </si>
  <si>
    <t>3145</t>
  </si>
  <si>
    <t>AULT-HIGHLAND RE-9</t>
  </si>
  <si>
    <t>3146</t>
  </si>
  <si>
    <t>BRIGGSDALE RE-10</t>
  </si>
  <si>
    <t>3147</t>
  </si>
  <si>
    <t>PRAIRIE RE-11</t>
  </si>
  <si>
    <t>3148</t>
  </si>
  <si>
    <t>PAWNEE RE-12</t>
  </si>
  <si>
    <t>3200</t>
  </si>
  <si>
    <t>YUMA</t>
  </si>
  <si>
    <t>YUMA 1</t>
  </si>
  <si>
    <t>3210</t>
  </si>
  <si>
    <t>WRAY RD-2</t>
  </si>
  <si>
    <t>3220</t>
  </si>
  <si>
    <t>IDALIA RJ-3</t>
  </si>
  <si>
    <t>3230</t>
  </si>
  <si>
    <t>LIBERTY J-4</t>
  </si>
  <si>
    <t>8001</t>
  </si>
  <si>
    <t>CHARTER INSTITUTE</t>
  </si>
  <si>
    <t>9025</t>
  </si>
  <si>
    <t>EAST CENTRAL BOCES</t>
  </si>
  <si>
    <t>9030</t>
  </si>
  <si>
    <t>MOUNTAIN BOCES</t>
  </si>
  <si>
    <t>9035</t>
  </si>
  <si>
    <t>CENTENNIAL BOCES</t>
  </si>
  <si>
    <t>9040</t>
  </si>
  <si>
    <t>NORTHEAST BOCES</t>
  </si>
  <si>
    <t>9045</t>
  </si>
  <si>
    <t>PIKES PEAK BOCES</t>
  </si>
  <si>
    <t>9050</t>
  </si>
  <si>
    <t>SAN JUAN BOCES</t>
  </si>
  <si>
    <t>9055</t>
  </si>
  <si>
    <t>SAN LUIS VALLEY BOCES</t>
  </si>
  <si>
    <t>9060</t>
  </si>
  <si>
    <t>SOUTH CENTRAL BOCES</t>
  </si>
  <si>
    <t>9075</t>
  </si>
  <si>
    <t>SOUTHEASTERN BOCES</t>
  </si>
  <si>
    <t>9080</t>
  </si>
  <si>
    <t>SOUTHWEST BOCES</t>
  </si>
  <si>
    <t>9095</t>
  </si>
  <si>
    <t>NORTHWEST COLORADO BOCES</t>
  </si>
  <si>
    <t>9125</t>
  </si>
  <si>
    <t>RIO BLANCO BOCES</t>
  </si>
  <si>
    <t>9130</t>
  </si>
  <si>
    <t>EXPEDITIONARY BOCES</t>
  </si>
  <si>
    <t>9135</t>
  </si>
  <si>
    <t>GRAND VALLEY BOCES</t>
  </si>
  <si>
    <t>9140</t>
  </si>
  <si>
    <t>MT. EVANS BOCES</t>
  </si>
  <si>
    <t>9145</t>
  </si>
  <si>
    <t>UNCOMPAHGRE BOCES</t>
  </si>
  <si>
    <t>9150</t>
  </si>
  <si>
    <t>SANTA FE TRAIL BOCES</t>
  </si>
  <si>
    <t>9160</t>
  </si>
  <si>
    <t>FRONT RANGE BOCES</t>
  </si>
  <si>
    <t>9165</t>
  </si>
  <si>
    <t>UTE PASS BOCES</t>
  </si>
  <si>
    <t>84.048</t>
  </si>
  <si>
    <t>84.027</t>
  </si>
  <si>
    <t>84.173</t>
  </si>
  <si>
    <t>84.365</t>
  </si>
  <si>
    <t>3160</t>
  </si>
  <si>
    <t>3150</t>
  </si>
  <si>
    <t>074-GIFTED AND TALENTED DISTRIBUTION</t>
  </si>
  <si>
    <t>Categorical Program</t>
  </si>
  <si>
    <t>Exceptional Children's Education Act (ECEA)</t>
  </si>
  <si>
    <t>Gifted &amp; Talented</t>
  </si>
  <si>
    <t>Expelled Students</t>
  </si>
  <si>
    <t>Comprehensive Health Education</t>
  </si>
  <si>
    <t>Transportation</t>
  </si>
  <si>
    <t>Proportional Percentage of Total Excess Expenditures</t>
  </si>
  <si>
    <t>Total of all Categorical Programs as Reported</t>
  </si>
  <si>
    <t>Total of Categorical Programs Recommended to Receive Increase</t>
  </si>
  <si>
    <t>3131</t>
  </si>
  <si>
    <t>GARFIELD 16</t>
  </si>
  <si>
    <t>(A)</t>
  </si>
  <si>
    <t>(B)</t>
  </si>
  <si>
    <t>(C)</t>
  </si>
  <si>
    <t>(D)</t>
  </si>
  <si>
    <t>(E)</t>
  </si>
  <si>
    <t>`</t>
  </si>
  <si>
    <t>84.391</t>
  </si>
  <si>
    <t>84.392</t>
  </si>
  <si>
    <t>GRAN VALLEY BOCES</t>
  </si>
  <si>
    <t>ADE Actual
SPECIAL EDUCATION GRANTS TO STATES EXPENDITURES IDEA - ARRA</t>
  </si>
  <si>
    <t>ADE Actual 
SPECIAL EDUCATION PRESCHOOL GRANTS EXPENDITURES IDEA - ARRA</t>
  </si>
  <si>
    <t>Colorado Career &amp; Technical Act</t>
  </si>
  <si>
    <t>**In keeping with the Department's Privacy Policy under FERPA all data in cells with &lt;16 have been suppressed.</t>
  </si>
  <si>
    <t>Total Districts &lt; 16**</t>
  </si>
  <si>
    <t>Grand Total All Districts</t>
  </si>
  <si>
    <t>TOTAL COSTS PER PUPIL</t>
  </si>
  <si>
    <t>**</t>
  </si>
  <si>
    <t>0</t>
  </si>
  <si>
    <t>FDW (APPR-075/E75)</t>
  </si>
  <si>
    <t>FDW (APPR-073)</t>
  </si>
  <si>
    <t>FDW (Agency DAC) Filter Description 3130</t>
  </si>
  <si>
    <t>Toad</t>
  </si>
  <si>
    <t>FDW</t>
  </si>
  <si>
    <t>4048</t>
  </si>
  <si>
    <t>V2  x  GT6</t>
  </si>
  <si>
    <t>26011</t>
  </si>
  <si>
    <t>64093</t>
  </si>
  <si>
    <t>7010</t>
  </si>
  <si>
    <t>44020</t>
  </si>
  <si>
    <t>64160</t>
  </si>
  <si>
    <t>64213</t>
  </si>
  <si>
    <t>64163</t>
  </si>
  <si>
    <t>39031</t>
  </si>
  <si>
    <t>64200</t>
  </si>
  <si>
    <t>64123</t>
  </si>
  <si>
    <t>64193</t>
  </si>
  <si>
    <t>64053</t>
  </si>
  <si>
    <t>64153</t>
  </si>
  <si>
    <t>64143</t>
  </si>
  <si>
    <t>64043</t>
  </si>
  <si>
    <t>21085</t>
  </si>
  <si>
    <t>21090</t>
  </si>
  <si>
    <t>64133</t>
  </si>
  <si>
    <t>64103</t>
  </si>
  <si>
    <t>19010</t>
  </si>
  <si>
    <t>64203</t>
  </si>
  <si>
    <t>21490</t>
  </si>
  <si>
    <t>15010</t>
  </si>
  <si>
    <t>64205</t>
  </si>
  <si>
    <t>80010</t>
  </si>
  <si>
    <t>62050</t>
  </si>
  <si>
    <t>43010</t>
  </si>
  <si>
    <t>35020</t>
  </si>
  <si>
    <t>38010</t>
  </si>
  <si>
    <t>51020</t>
  </si>
  <si>
    <t>35030</t>
  </si>
  <si>
    <t>62040</t>
  </si>
  <si>
    <t>35010</t>
  </si>
  <si>
    <t>18010</t>
  </si>
  <si>
    <t>21060</t>
  </si>
  <si>
    <t>21030</t>
  </si>
  <si>
    <t>21080</t>
  </si>
  <si>
    <t>21040</t>
  </si>
  <si>
    <t>22010</t>
  </si>
  <si>
    <t>51010</t>
  </si>
  <si>
    <t>16010</t>
  </si>
  <si>
    <t>41010</t>
  </si>
  <si>
    <t>62060</t>
  </si>
  <si>
    <t>State Funds</t>
  </si>
  <si>
    <t>Federal Funds</t>
  </si>
  <si>
    <t>Total District 
Expenditures</t>
  </si>
  <si>
    <t>For District by District Tables</t>
  </si>
  <si>
    <t>21020</t>
  </si>
  <si>
    <t>9170</t>
  </si>
  <si>
    <t>21050</t>
  </si>
  <si>
    <t>30011</t>
  </si>
  <si>
    <t>19205</t>
  </si>
  <si>
    <t>3139</t>
  </si>
  <si>
    <t>3228</t>
  </si>
  <si>
    <t>COLORADO DIGITAL BOCES</t>
  </si>
  <si>
    <t>*</t>
  </si>
  <si>
    <t>* In keeping with the Department's Privacy Policy under FERPA all data in cells with &lt;16 have been suppressed.</t>
  </si>
  <si>
    <t>Local</t>
  </si>
  <si>
    <t>3138</t>
  </si>
  <si>
    <t>59010</t>
  </si>
  <si>
    <t>49010</t>
  </si>
  <si>
    <t>State and Federal</t>
  </si>
  <si>
    <t>E-Mail: Jacqui.Geiselman@cccs.edu
CTA Manager
Colorado Community College System</t>
  </si>
  <si>
    <t>64233</t>
  </si>
  <si>
    <t>34010</t>
  </si>
  <si>
    <t>9175</t>
  </si>
  <si>
    <t>COLORADO RIVER BOCES</t>
  </si>
  <si>
    <t>Jacqui Geiselman</t>
  </si>
  <si>
    <t xml:space="preserve">Colorado CTA Manager </t>
  </si>
  <si>
    <t>9101 E. Lowry Blvd., Denver, CO  80230</t>
  </si>
  <si>
    <t>Jacqui.Geiselman@cccs.edu</t>
  </si>
  <si>
    <t>update FDW Tab "0730" to Identify</t>
  </si>
  <si>
    <t>64045</t>
  </si>
  <si>
    <t>FY19-20</t>
  </si>
  <si>
    <t>Total Distribution - 3183 and 3242</t>
  </si>
  <si>
    <t>(calculation from Tim)</t>
  </si>
  <si>
    <t>Admin Unit Code</t>
  </si>
  <si>
    <t>7020</t>
  </si>
  <si>
    <t>54010</t>
  </si>
  <si>
    <t>REVERE</t>
  </si>
  <si>
    <t>0750-ED of Exceptional Children Distribution</t>
  </si>
  <si>
    <t>0730-Child Find</t>
  </si>
  <si>
    <t>SpEd Preschool Funding Portion of Total Program</t>
  </si>
  <si>
    <t>Actual State Distributions - 
SpEd Preschool Grants Dist IDEA - ARRA</t>
  </si>
  <si>
    <t>Actual State Distributions
SpEd Grants to States Dist IDEA - ARRA</t>
  </si>
  <si>
    <t>[------------ Prior Year DISTRIBUTIONS -------------]</t>
  </si>
  <si>
    <t>[-------------- Prior Year EXPENDITURES -------------]</t>
  </si>
  <si>
    <t>Current Year</t>
  </si>
  <si>
    <t>State &amp; Fed Funds</t>
  </si>
  <si>
    <t>[-------- Current Year --------]</t>
  </si>
  <si>
    <t>0750-Ed of Exceptional Children</t>
  </si>
  <si>
    <t>SpEd Grants to States IDEA</t>
  </si>
  <si>
    <t>SpEd Preschool Grants IDEA Part B</t>
  </si>
  <si>
    <t xml:space="preserve">
075-Ed of Exceptional Children Expenditures</t>
  </si>
  <si>
    <t>074 - Gifted and Talented</t>
  </si>
  <si>
    <t>[--- Prior Year DISTRIBUTIONS ---]</t>
  </si>
  <si>
    <t>[--- Prior Year EXPENDITURES ---]</t>
  </si>
  <si>
    <t>[----------------------- Prior Year DISTRIBUTIONS --------------------------]</t>
  </si>
  <si>
    <t>English Lang Proficiency Excellence</t>
  </si>
  <si>
    <t>English Lang Acquisition Grants</t>
  </si>
  <si>
    <t>Total ELPA Students</t>
  </si>
  <si>
    <t>Total Costs per Pupil</t>
  </si>
  <si>
    <t>[--------------------- Prior Year EXPENDITURES ------------------------]</t>
  </si>
  <si>
    <t>069 - English Lang Proficiency</t>
  </si>
  <si>
    <t>English Lang Proficiency Prof Dev</t>
  </si>
  <si>
    <t>069-English Lang Proficiency</t>
  </si>
  <si>
    <t>Gap (Exp less Rev)</t>
  </si>
  <si>
    <t>065-Small Attendance Center Distribution</t>
  </si>
  <si>
    <t>Colorado Career &amp; Technical Act Distribution</t>
  </si>
  <si>
    <t>Vocational Ed Basic Grants to States</t>
  </si>
  <si>
    <t>241 - CO Comprehensive Health Ed Distr.</t>
  </si>
  <si>
    <t>241 - CO Comprehensive Health Ed Expenditures</t>
  </si>
  <si>
    <t xml:space="preserve">[----- Prior Year -----] </t>
  </si>
  <si>
    <t>[------ Current Year DISTRIBUTIONS ------]</t>
  </si>
  <si>
    <t>[-------- Prior Year DISTRIBUTIONS --------]</t>
  </si>
  <si>
    <t>063 - Expelled Students Distr. 3183</t>
  </si>
  <si>
    <t>063 - Expelled Students (EARSS Targeted Intervention) Distr. 3242</t>
  </si>
  <si>
    <t>063 - Expelled Students 3242</t>
  </si>
  <si>
    <t>[-------- Prior Year EXPENDITURES --------]</t>
  </si>
  <si>
    <t>063 - Expelled Students - 3183</t>
  </si>
  <si>
    <t>063 - Expelled Students (EARSS Targeted Intervention) - 3242</t>
  </si>
  <si>
    <t>FY19-20 Federal Revenue - ARRA</t>
  </si>
  <si>
    <t xml:space="preserve">
SpEd Grants to States IDEA Expenditures</t>
  </si>
  <si>
    <t xml:space="preserve">
SpED Preschool Grants IDEA Part B Expenditures</t>
  </si>
  <si>
    <t>Gap in Funding</t>
  </si>
  <si>
    <t>078-Public School Transportation Distribution</t>
  </si>
  <si>
    <t>078- Public School Transportation Distribution</t>
  </si>
  <si>
    <t>[--------------------- Prior Year ------------------------]</t>
  </si>
  <si>
    <t/>
  </si>
  <si>
    <t>(D)  Total State and Federal Expenditures (column F) minus Total State and Federal Revenues (Column D) equals the total unfunded expenditures covered by the entities' general fund.</t>
  </si>
  <si>
    <t xml:space="preserve">(E)  The percentage of each categorical program's unfunded expenditures as a proportion of the total categorical programs unfunded expenditures. </t>
  </si>
  <si>
    <t>[-- Prior Year DISTRIBUTIONS --]</t>
  </si>
  <si>
    <t>[-- Prior Year EXPENDITURES --]</t>
  </si>
  <si>
    <t>Colorado Career &amp; Technical Act Expenditures</t>
  </si>
  <si>
    <t>SEE AllFinal tab</t>
  </si>
  <si>
    <t>ELL from Total Program</t>
  </si>
  <si>
    <t>* Includes funding from the ELL portion of Total Program (net of the Budget Stabilization Factor)</t>
  </si>
  <si>
    <t>English Language Proficiency Act (ELPA)*</t>
  </si>
  <si>
    <t>Small Attendance Center Aide**</t>
  </si>
  <si>
    <t>[---------------------------------------          Prior Year            ----------------------------------------]</t>
  </si>
  <si>
    <t>Distribution</t>
  </si>
  <si>
    <t>FY22-23</t>
  </si>
  <si>
    <t xml:space="preserve">
SpEd Preschool Expenditures coded to Grant 3131</t>
  </si>
  <si>
    <t>Calculated reimbursement entitlement for 2021-22 entitlement period from CDE-40</t>
  </si>
  <si>
    <t>FY21-22 Total current operating expenditures for pupil transportation from CDE-40</t>
  </si>
  <si>
    <t>FY21-22 2700 Program Code Expenditures</t>
  </si>
  <si>
    <t>(C) Total expenditures related to state and federal funding provided to school districts, the Charter School Institute and Boards of Cooperative Educational Services by the Department.  Source of information is School District Data Pipeline - Finance December Reporting</t>
  </si>
  <si>
    <t>FY22-23 Total State &amp; Federal Distributions</t>
  </si>
  <si>
    <t xml:space="preserve">FY22-23  Total State and Federal Expenditures </t>
  </si>
  <si>
    <t>FY22-23 Total State &amp; Federal Expenditures in Excess of Distributions</t>
  </si>
  <si>
    <t>FY23-24</t>
  </si>
  <si>
    <t>2022-2023
December
Count
Birth thru 21</t>
  </si>
  <si>
    <t>[----------------------- Current Year (FY22-23)  --------------------------]</t>
  </si>
  <si>
    <t>Calculated reimbursement entitlement for 2022-23 entitlement period from CDE-40</t>
  </si>
  <si>
    <t>FY22-23 Total current operating expenditures for pupil transportation from CDE-40</t>
  </si>
  <si>
    <t>FY22-23 2700 Program Code Expenditures</t>
  </si>
  <si>
    <t>-</t>
  </si>
  <si>
    <t>** Includes $19,977 that represents the additional gap when computed at $1,619,967.54 vs $1,314,250.00 appropriated</t>
  </si>
  <si>
    <t>(A) Total state funding provided to school districts, the Charter School Institute and Boards of Cooperative Educational Services by the Department for FY2023-2024.  Source is CORE.</t>
  </si>
  <si>
    <t>(B) Total state funding provided to school districts, the Charter School Institute and Boards of Cooperative Educational Services by the Department for FY2022-2023.  Source is CORE.</t>
  </si>
  <si>
    <r>
      <t>Total Distribution</t>
    </r>
    <r>
      <rPr>
        <b/>
        <sz val="10"/>
        <color theme="9" tint="-0.499984740745262"/>
        <rFont val="Arial"/>
        <family val="2"/>
      </rPr>
      <t xml:space="preserve"> 3183 &amp; 3242</t>
    </r>
  </si>
  <si>
    <r>
      <t>Total EXPENDITURES</t>
    </r>
    <r>
      <rPr>
        <b/>
        <sz val="10"/>
        <color theme="9" tint="-0.499984740745262"/>
        <rFont val="Arial"/>
        <family val="2"/>
      </rPr>
      <t xml:space="preserve"> 3183 &amp; 3242</t>
    </r>
  </si>
  <si>
    <t>N/A</t>
  </si>
  <si>
    <t>FY23-24 Appropriation</t>
  </si>
  <si>
    <t>FY23-24 Total State Distributions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</si>
</sst>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0%"/>
    <numFmt numFmtId="166" formatCode="_(* #,##0.0_);_(* \(#,##0.0\);_(* &quot;-&quot;??_);_(@_)"/>
  </numFmts>
  <fonts count="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0"/>
      <name val="Tahoma"/>
      <family val="2"/>
    </font>
    <font>
      <sz val="8"/>
      <name val="Arial"/>
      <family val="2"/>
    </font>
    <font>
      <sz val="9"/>
      <color indexed="81"/>
      <name val="Tahoma"/>
      <family val="2"/>
    </font>
    <font>
      <b/>
      <sz val="9"/>
      <color indexed="81"/>
      <name val="Tahoma"/>
      <family val="2"/>
    </font>
    <font>
      <sz val="10"/>
      <name val="Arial"/>
      <family val="2"/>
    </font>
    <font>
      <sz val="10"/>
      <name val="Tahoma"/>
      <family val="2"/>
    </font>
    <font>
      <b/>
      <sz val="10"/>
      <name val="Tahoma"/>
      <family val="2"/>
    </font>
    <font>
      <sz val="11"/>
      <color theme="1"/>
      <name val="Calibri"/>
      <family val="2"/>
      <scheme val="minor"/>
    </font>
    <font>
      <sz val="9"/>
      <color theme="1"/>
      <name val="Arial"/>
      <family val="2"/>
    </font>
    <font>
      <sz val="10"/>
      <color theme="1"/>
      <name val="Arial"/>
      <family val="2"/>
    </font>
    <font>
      <u/>
      <sz val="11"/>
      <color theme="10"/>
      <name val="Calibri"/>
      <family val="2"/>
      <scheme val="minor"/>
    </font>
    <font>
      <sz val="12"/>
      <name val="Arial"/>
      <family val="2"/>
    </font>
    <font>
      <sz val="10"/>
      <color rgb="FF000000"/>
      <name val="Arial"/>
      <family val="2"/>
    </font>
    <font>
      <sz val="10"/>
      <color rgb="FFFF0000"/>
      <name val="Arial"/>
      <family val="2"/>
    </font>
    <font>
      <sz val="10"/>
      <color rgb="FF000000"/>
      <name val="Arial"/>
      <family val="2"/>
    </font>
    <font>
      <sz val="10"/>
      <color rgb="FFC00000"/>
      <name val="Arial"/>
      <family val="2"/>
    </font>
    <font>
      <sz val="8"/>
      <color rgb="FFC00000"/>
      <name val="Arial"/>
      <family val="2"/>
    </font>
    <font>
      <sz val="9"/>
      <name val="Arial"/>
      <family val="2"/>
    </font>
    <font>
      <sz val="10"/>
      <color rgb="FF0070C0"/>
      <name val="Arial"/>
      <family val="2"/>
    </font>
    <font>
      <b/>
      <sz val="10"/>
      <color theme="9" tint="-0.499984740745262"/>
      <name val="Arial"/>
      <family val="2"/>
    </font>
    <font>
      <b/>
      <i/>
      <sz val="10"/>
      <color rgb="FFC00000"/>
      <name val="Arial"/>
      <family val="2"/>
    </font>
    <font>
      <b/>
      <sz val="9"/>
      <name val="Arial"/>
      <family val="2"/>
    </font>
    <font>
      <b/>
      <sz val="8"/>
      <name val="Arial"/>
      <family val="2"/>
    </font>
    <font>
      <b/>
      <u/>
      <sz val="10"/>
      <name val="Arial"/>
      <family val="2"/>
    </font>
    <font>
      <sz val="10"/>
      <color theme="4"/>
      <name val="Arial"/>
      <family val="2"/>
    </font>
    <font>
      <sz val="8"/>
      <color rgb="FFFF0000"/>
      <name val="Arial"/>
      <family val="2"/>
    </font>
    <font>
      <sz val="12"/>
      <name val="Arial"/>
      <family val="2"/>
    </font>
    <font>
      <sz val="12"/>
      <name val="Arial"/>
      <family val="2"/>
    </font>
    <font>
      <b/>
      <sz val="10"/>
      <color rgb="FFC00000"/>
      <name val="Arial"/>
      <family val="2"/>
    </font>
    <font>
      <sz val="10"/>
      <color theme="6" tint="-0.499984740745262"/>
      <name val="Arial"/>
      <family val="2"/>
    </font>
  </fonts>
  <fills count="13">
    <fill>
      <patternFill patternType="none"/>
    </fill>
    <fill>
      <patternFill patternType="gray125"/>
    </fill>
    <fill>
      <patternFill patternType="solid">
        <fgColor indexed="22"/>
        <bgColor indexed="64"/>
      </patternFill>
    </fill>
    <fill>
      <patternFill patternType="solid">
        <fgColor rgb="FFD3D3D3"/>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rgb="FFFFFFCC"/>
        <bgColor indexed="64"/>
      </patternFill>
    </fill>
    <fill>
      <patternFill patternType="solid">
        <fgColor rgb="FFFFCC99"/>
        <bgColor indexed="64"/>
      </patternFill>
    </fill>
  </fills>
  <borders count="6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s>
  <cellStyleXfs count="45">
    <xf numFmtId="0" fontId="0" fillId="0" borderId="0"/>
    <xf numFmtId="43" fontId="5" fillId="0" borderId="0" applyFont="0" applyFill="0" applyBorder="0" applyAlignment="0" applyProtection="0"/>
    <xf numFmtId="43" fontId="12" fillId="0" borderId="0" applyFont="0" applyFill="0" applyBorder="0" applyAlignment="0" applyProtection="0"/>
    <xf numFmtId="43" fontId="7" fillId="0" borderId="0" applyFont="0" applyFill="0" applyBorder="0" applyAlignment="0" applyProtection="0"/>
    <xf numFmtId="43" fontId="8" fillId="0" borderId="0" applyFont="0" applyFill="0" applyBorder="0" applyAlignment="0" applyProtection="0"/>
    <xf numFmtId="3" fontId="7" fillId="0" borderId="0" applyFont="0" applyFill="0" applyBorder="0" applyAlignment="0" applyProtection="0"/>
    <xf numFmtId="44" fontId="7" fillId="0" borderId="0" applyFont="0" applyFill="0" applyBorder="0" applyAlignment="0" applyProtection="0"/>
    <xf numFmtId="0" fontId="14" fillId="3" borderId="0"/>
    <xf numFmtId="0" fontId="7" fillId="0" borderId="0"/>
    <xf numFmtId="0" fontId="7" fillId="0" borderId="0"/>
    <xf numFmtId="0" fontId="15" fillId="0" borderId="0"/>
    <xf numFmtId="0" fontId="15" fillId="0" borderId="0"/>
    <xf numFmtId="0" fontId="15" fillId="0" borderId="0"/>
    <xf numFmtId="0" fontId="13" fillId="0" borderId="0"/>
    <xf numFmtId="9" fontId="5"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8" fillId="0" borderId="0" applyFont="0" applyFill="0" applyBorder="0" applyAlignment="0" applyProtection="0"/>
    <xf numFmtId="0" fontId="4" fillId="0" borderId="0"/>
    <xf numFmtId="43" fontId="4" fillId="0" borderId="0" applyFont="0" applyFill="0" applyBorder="0" applyAlignment="0" applyProtection="0"/>
    <xf numFmtId="0" fontId="3" fillId="0" borderId="0"/>
    <xf numFmtId="0" fontId="5" fillId="0" borderId="0"/>
    <xf numFmtId="44" fontId="5" fillId="0" borderId="0" applyFont="0" applyFill="0" applyBorder="0" applyAlignment="0" applyProtection="0"/>
    <xf numFmtId="0" fontId="18" fillId="0" borderId="0" applyNumberFormat="0" applyFill="0" applyBorder="0" applyAlignment="0" applyProtection="0"/>
    <xf numFmtId="44" fontId="3" fillId="0" borderId="0" applyFont="0" applyFill="0" applyBorder="0" applyAlignment="0" applyProtection="0"/>
    <xf numFmtId="0" fontId="2" fillId="0" borderId="0"/>
    <xf numFmtId="9" fontId="2" fillId="0" borderId="0" applyFont="0" applyFill="0" applyBorder="0" applyAlignment="0" applyProtection="0"/>
    <xf numFmtId="40" fontId="19" fillId="0" borderId="0"/>
    <xf numFmtId="0" fontId="20" fillId="0" borderId="0"/>
    <xf numFmtId="0" fontId="1" fillId="0" borderId="0"/>
    <xf numFmtId="44" fontId="1" fillId="0" borderId="0" applyFont="0" applyFill="0" applyBorder="0" applyAlignment="0" applyProtection="0"/>
    <xf numFmtId="40" fontId="19" fillId="0" borderId="0"/>
    <xf numFmtId="0" fontId="22" fillId="0" borderId="0"/>
    <xf numFmtId="40" fontId="34" fillId="0" borderId="0"/>
    <xf numFmtId="9" fontId="19" fillId="0" borderId="0" applyFont="0" applyFill="0" applyBorder="0" applyAlignment="0" applyProtection="0"/>
    <xf numFmtId="3" fontId="5" fillId="0" borderId="0" applyFont="0" applyFill="0" applyBorder="0" applyAlignment="0" applyProtection="0"/>
    <xf numFmtId="40" fontId="19" fillId="0" borderId="0"/>
    <xf numFmtId="40" fontId="19" fillId="0" borderId="0"/>
    <xf numFmtId="44" fontId="19" fillId="0" borderId="0" applyFont="0" applyFill="0" applyBorder="0" applyAlignment="0" applyProtection="0"/>
    <xf numFmtId="40" fontId="35" fillId="0" borderId="0"/>
    <xf numFmtId="43" fontId="35" fillId="0" borderId="0" applyFont="0" applyFill="0" applyBorder="0" applyAlignment="0" applyProtection="0"/>
    <xf numFmtId="43" fontId="19" fillId="0" borderId="0" applyFont="0" applyFill="0" applyBorder="0" applyAlignment="0" applyProtection="0"/>
    <xf numFmtId="0" fontId="5" fillId="0" borderId="0">
      <alignment vertical="top"/>
    </xf>
    <xf numFmtId="43" fontId="19" fillId="0" borderId="0" applyFont="0" applyFill="0" applyBorder="0" applyAlignment="0" applyProtection="0"/>
  </cellStyleXfs>
  <cellXfs count="512">
    <xf numFmtId="0" fontId="0" fillId="0" borderId="0" xfId="0"/>
    <xf numFmtId="4" fontId="5" fillId="0" borderId="0" xfId="0" applyNumberFormat="1" applyFont="1"/>
    <xf numFmtId="4" fontId="8" fillId="0" borderId="0" xfId="0" quotePrefix="1" applyNumberFormat="1" applyFont="1"/>
    <xf numFmtId="4" fontId="0" fillId="0" borderId="0" xfId="0" applyNumberFormat="1"/>
    <xf numFmtId="0" fontId="6" fillId="0" borderId="1" xfId="0" applyFont="1" applyBorder="1" applyAlignment="1">
      <alignment horizontal="center"/>
    </xf>
    <xf numFmtId="0" fontId="6" fillId="0" borderId="2" xfId="0" quotePrefix="1" applyFont="1" applyBorder="1" applyAlignment="1">
      <alignment horizontal="center"/>
    </xf>
    <xf numFmtId="4" fontId="0" fillId="0" borderId="2" xfId="0" applyNumberFormat="1" applyBorder="1"/>
    <xf numFmtId="4" fontId="6" fillId="0" borderId="3" xfId="0" applyNumberFormat="1" applyFont="1" applyBorder="1" applyAlignment="1">
      <alignment horizontal="center"/>
    </xf>
    <xf numFmtId="4" fontId="6" fillId="0" borderId="4" xfId="0" applyNumberFormat="1" applyFont="1" applyBorder="1" applyAlignment="1">
      <alignment horizontal="center"/>
    </xf>
    <xf numFmtId="4" fontId="6" fillId="0" borderId="5" xfId="0" applyNumberFormat="1" applyFont="1" applyBorder="1" applyAlignment="1">
      <alignment horizontal="center"/>
    </xf>
    <xf numFmtId="4" fontId="6" fillId="0" borderId="6" xfId="0" applyNumberFormat="1" applyFont="1" applyBorder="1" applyAlignment="1">
      <alignment horizontal="center"/>
    </xf>
    <xf numFmtId="4" fontId="6" fillId="0" borderId="0" xfId="0" applyNumberFormat="1" applyFont="1" applyAlignment="1">
      <alignment horizontal="center"/>
    </xf>
    <xf numFmtId="4" fontId="5" fillId="0" borderId="0" xfId="0" applyNumberFormat="1" applyFont="1" applyAlignment="1">
      <alignment horizontal="left"/>
    </xf>
    <xf numFmtId="4" fontId="6" fillId="0" borderId="7" xfId="0" applyNumberFormat="1" applyFont="1" applyBorder="1" applyAlignment="1" applyProtection="1">
      <alignment horizontal="center" wrapText="1"/>
      <protection locked="0"/>
    </xf>
    <xf numFmtId="4" fontId="6" fillId="0" borderId="8" xfId="0" applyNumberFormat="1" applyFont="1" applyBorder="1" applyAlignment="1">
      <alignment horizontal="center" wrapText="1"/>
    </xf>
    <xf numFmtId="4" fontId="6" fillId="0" borderId="9" xfId="0" applyNumberFormat="1" applyFont="1" applyBorder="1" applyAlignment="1">
      <alignment horizontal="center" wrapText="1"/>
    </xf>
    <xf numFmtId="4" fontId="0" fillId="0" borderId="10" xfId="0" applyNumberFormat="1" applyBorder="1"/>
    <xf numFmtId="4" fontId="6" fillId="0" borderId="11" xfId="0" applyNumberFormat="1" applyFont="1" applyBorder="1" applyAlignment="1">
      <alignment horizontal="center"/>
    </xf>
    <xf numFmtId="4" fontId="6" fillId="0" borderId="12" xfId="0" applyNumberFormat="1" applyFont="1" applyBorder="1" applyAlignment="1">
      <alignment horizontal="center" wrapText="1"/>
    </xf>
    <xf numFmtId="4" fontId="5" fillId="0" borderId="6" xfId="0" applyNumberFormat="1" applyFont="1" applyBorder="1" applyProtection="1">
      <protection locked="0"/>
    </xf>
    <xf numFmtId="4" fontId="7" fillId="0" borderId="11" xfId="0" applyNumberFormat="1" applyFont="1" applyBorder="1" applyAlignment="1">
      <alignment horizontal="left"/>
    </xf>
    <xf numFmtId="4" fontId="5" fillId="0" borderId="11" xfId="0" applyNumberFormat="1" applyFont="1" applyBorder="1"/>
    <xf numFmtId="4" fontId="5" fillId="0" borderId="6" xfId="0" quotePrefix="1" applyNumberFormat="1" applyFont="1" applyBorder="1" applyProtection="1">
      <protection locked="0"/>
    </xf>
    <xf numFmtId="4" fontId="5" fillId="0" borderId="6" xfId="0" quotePrefix="1" applyNumberFormat="1" applyFont="1" applyBorder="1" applyAlignment="1" applyProtection="1">
      <alignment horizontal="left"/>
      <protection locked="0"/>
    </xf>
    <xf numFmtId="4" fontId="5" fillId="0" borderId="7" xfId="0" applyNumberFormat="1" applyFont="1" applyBorder="1"/>
    <xf numFmtId="4" fontId="5" fillId="0" borderId="8" xfId="0" applyNumberFormat="1" applyFont="1" applyBorder="1"/>
    <xf numFmtId="4" fontId="5" fillId="0" borderId="12" xfId="0" applyNumberFormat="1" applyFont="1" applyBorder="1"/>
    <xf numFmtId="0" fontId="6" fillId="2" borderId="1" xfId="0" applyFont="1" applyFill="1" applyBorder="1" applyAlignment="1">
      <alignment horizontal="center"/>
    </xf>
    <xf numFmtId="0" fontId="6" fillId="2" borderId="2" xfId="0" quotePrefix="1" applyFont="1" applyFill="1" applyBorder="1" applyAlignment="1">
      <alignment horizontal="center"/>
    </xf>
    <xf numFmtId="4" fontId="6" fillId="2" borderId="9" xfId="0" applyNumberFormat="1" applyFont="1" applyFill="1" applyBorder="1" applyAlignment="1">
      <alignment horizontal="center" wrapText="1"/>
    </xf>
    <xf numFmtId="4" fontId="0" fillId="2" borderId="2" xfId="0" applyNumberFormat="1" applyFill="1" applyBorder="1"/>
    <xf numFmtId="0" fontId="0" fillId="2" borderId="4" xfId="0" applyFill="1" applyBorder="1"/>
    <xf numFmtId="0" fontId="0" fillId="2" borderId="8" xfId="0" applyFill="1" applyBorder="1"/>
    <xf numFmtId="0" fontId="0" fillId="2" borderId="2" xfId="0" applyFill="1" applyBorder="1"/>
    <xf numFmtId="0" fontId="0" fillId="0" borderId="2" xfId="0" applyBorder="1"/>
    <xf numFmtId="2" fontId="6" fillId="0" borderId="9" xfId="0" applyNumberFormat="1" applyFont="1" applyBorder="1" applyAlignment="1">
      <alignment horizontal="center" wrapText="1"/>
    </xf>
    <xf numFmtId="2" fontId="6" fillId="2" borderId="9" xfId="0" applyNumberFormat="1" applyFont="1" applyFill="1" applyBorder="1" applyAlignment="1">
      <alignment horizontal="center" wrapText="1"/>
    </xf>
    <xf numFmtId="4" fontId="0" fillId="2" borderId="10" xfId="0" applyNumberFormat="1" applyFill="1" applyBorder="1"/>
    <xf numFmtId="4" fontId="6" fillId="0" borderId="7" xfId="0" applyNumberFormat="1" applyFont="1" applyBorder="1" applyAlignment="1" applyProtection="1">
      <alignment horizontal="left" wrapText="1"/>
      <protection locked="0"/>
    </xf>
    <xf numFmtId="4" fontId="6" fillId="0" borderId="8" xfId="0" applyNumberFormat="1" applyFont="1" applyBorder="1" applyAlignment="1">
      <alignment horizontal="left" wrapText="1"/>
    </xf>
    <xf numFmtId="4" fontId="6" fillId="0" borderId="12" xfId="0" applyNumberFormat="1" applyFont="1" applyBorder="1" applyAlignment="1">
      <alignment horizontal="left" wrapText="1"/>
    </xf>
    <xf numFmtId="4" fontId="0" fillId="0" borderId="0" xfId="0" applyNumberFormat="1" applyProtection="1">
      <protection locked="0"/>
    </xf>
    <xf numFmtId="4" fontId="0" fillId="0" borderId="0" xfId="0" applyNumberFormat="1" applyAlignment="1">
      <alignment horizontal="left"/>
    </xf>
    <xf numFmtId="4" fontId="0" fillId="0" borderId="0" xfId="0" quotePrefix="1" applyNumberFormat="1" applyProtection="1">
      <protection locked="0"/>
    </xf>
    <xf numFmtId="0" fontId="0" fillId="0" borderId="0" xfId="0" quotePrefix="1"/>
    <xf numFmtId="9" fontId="0" fillId="0" borderId="0" xfId="14" applyFont="1"/>
    <xf numFmtId="0" fontId="6" fillId="0" borderId="10" xfId="0" applyFont="1" applyBorder="1" applyAlignment="1">
      <alignment horizontal="center" wrapText="1"/>
    </xf>
    <xf numFmtId="4" fontId="0" fillId="0" borderId="0" xfId="0" quotePrefix="1" applyNumberFormat="1" applyAlignment="1" applyProtection="1">
      <alignment horizontal="left"/>
      <protection locked="0"/>
    </xf>
    <xf numFmtId="10" fontId="0" fillId="0" borderId="0" xfId="0" applyNumberFormat="1"/>
    <xf numFmtId="4" fontId="5" fillId="0" borderId="0" xfId="0" applyNumberFormat="1" applyFont="1" applyProtection="1">
      <protection locked="0"/>
    </xf>
    <xf numFmtId="4" fontId="5" fillId="0" borderId="0" xfId="0" quotePrefix="1" applyNumberFormat="1" applyFont="1" applyProtection="1">
      <protection locked="0"/>
    </xf>
    <xf numFmtId="4" fontId="0" fillId="0" borderId="14" xfId="0" applyNumberFormat="1" applyBorder="1"/>
    <xf numFmtId="43" fontId="6" fillId="0" borderId="1" xfId="0" applyNumberFormat="1" applyFont="1" applyBorder="1" applyAlignment="1">
      <alignment horizontal="center"/>
    </xf>
    <xf numFmtId="43" fontId="6" fillId="0" borderId="2" xfId="0" quotePrefix="1" applyNumberFormat="1" applyFont="1" applyBorder="1" applyAlignment="1">
      <alignment horizontal="center"/>
    </xf>
    <xf numFmtId="43" fontId="6" fillId="0" borderId="9" xfId="0" applyNumberFormat="1" applyFont="1" applyBorder="1" applyAlignment="1">
      <alignment horizontal="center" wrapText="1"/>
    </xf>
    <xf numFmtId="4" fontId="7" fillId="0" borderId="0" xfId="0" applyNumberFormat="1" applyFont="1" applyAlignment="1">
      <alignment horizontal="left"/>
    </xf>
    <xf numFmtId="4" fontId="7" fillId="0" borderId="0" xfId="0" applyNumberFormat="1" applyFont="1"/>
    <xf numFmtId="0" fontId="6" fillId="0" borderId="15" xfId="0" applyFont="1" applyBorder="1" applyAlignment="1">
      <alignment horizontal="center" wrapText="1"/>
    </xf>
    <xf numFmtId="10" fontId="6" fillId="0" borderId="15" xfId="0" applyNumberFormat="1" applyFont="1" applyBorder="1" applyAlignment="1">
      <alignment horizontal="center" wrapText="1"/>
    </xf>
    <xf numFmtId="0" fontId="0" fillId="0" borderId="16" xfId="0" applyBorder="1"/>
    <xf numFmtId="0" fontId="0" fillId="0" borderId="17" xfId="0" applyBorder="1"/>
    <xf numFmtId="0" fontId="6" fillId="0" borderId="18" xfId="0" applyFont="1" applyBorder="1" applyAlignment="1">
      <alignment wrapText="1"/>
    </xf>
    <xf numFmtId="10" fontId="0" fillId="0" borderId="18" xfId="0" applyNumberFormat="1" applyBorder="1"/>
    <xf numFmtId="3" fontId="0" fillId="4" borderId="18" xfId="0" applyNumberFormat="1" applyFill="1" applyBorder="1"/>
    <xf numFmtId="10" fontId="6" fillId="0" borderId="16" xfId="0" applyNumberFormat="1" applyFont="1" applyBorder="1" applyAlignment="1">
      <alignment horizontal="center" wrapText="1"/>
    </xf>
    <xf numFmtId="4" fontId="16" fillId="0" borderId="0" xfId="0" applyNumberFormat="1" applyFont="1"/>
    <xf numFmtId="4" fontId="6" fillId="0" borderId="18" xfId="0" applyNumberFormat="1" applyFont="1" applyBorder="1" applyAlignment="1">
      <alignment wrapText="1"/>
    </xf>
    <xf numFmtId="164" fontId="0" fillId="0" borderId="16" xfId="1" applyNumberFormat="1" applyFont="1" applyFill="1" applyBorder="1"/>
    <xf numFmtId="164" fontId="0" fillId="0" borderId="19" xfId="1" applyNumberFormat="1" applyFont="1" applyFill="1" applyBorder="1"/>
    <xf numFmtId="164" fontId="0" fillId="0" borderId="16" xfId="1" applyNumberFormat="1" applyFont="1" applyBorder="1"/>
    <xf numFmtId="164" fontId="0" fillId="0" borderId="17" xfId="1" applyNumberFormat="1" applyFont="1" applyFill="1" applyBorder="1"/>
    <xf numFmtId="164" fontId="0" fillId="0" borderId="20" xfId="1" applyNumberFormat="1" applyFont="1" applyFill="1" applyBorder="1"/>
    <xf numFmtId="165" fontId="0" fillId="0" borderId="16" xfId="14" applyNumberFormat="1" applyFont="1" applyBorder="1"/>
    <xf numFmtId="165" fontId="0" fillId="0" borderId="17" xfId="14" applyNumberFormat="1" applyFont="1" applyBorder="1"/>
    <xf numFmtId="4" fontId="5" fillId="0" borderId="20" xfId="0" applyNumberFormat="1" applyFont="1" applyBorder="1" applyProtection="1">
      <protection locked="0"/>
    </xf>
    <xf numFmtId="4" fontId="5" fillId="0" borderId="20" xfId="0" quotePrefix="1" applyNumberFormat="1" applyFont="1" applyBorder="1" applyAlignment="1" applyProtection="1">
      <alignment horizontal="left"/>
      <protection locked="0"/>
    </xf>
    <xf numFmtId="4" fontId="0" fillId="0" borderId="20" xfId="0" applyNumberFormat="1" applyBorder="1" applyProtection="1">
      <protection locked="0"/>
    </xf>
    <xf numFmtId="4" fontId="0" fillId="0" borderId="20" xfId="0" quotePrefix="1" applyNumberFormat="1" applyBorder="1" applyProtection="1">
      <protection locked="0"/>
    </xf>
    <xf numFmtId="4" fontId="8" fillId="0" borderId="20" xfId="0" quotePrefix="1" applyNumberFormat="1" applyFont="1" applyBorder="1"/>
    <xf numFmtId="4" fontId="5" fillId="0" borderId="21" xfId="0" applyNumberFormat="1" applyFont="1" applyBorder="1"/>
    <xf numFmtId="0" fontId="0" fillId="2" borderId="5" xfId="0" applyFill="1" applyBorder="1"/>
    <xf numFmtId="0" fontId="0" fillId="2" borderId="12" xfId="0" applyFill="1" applyBorder="1"/>
    <xf numFmtId="43" fontId="0" fillId="0" borderId="0" xfId="0" applyNumberFormat="1"/>
    <xf numFmtId="3" fontId="0" fillId="0" borderId="10" xfId="0" applyNumberFormat="1" applyBorder="1"/>
    <xf numFmtId="4" fontId="7" fillId="0" borderId="0" xfId="0" applyNumberFormat="1" applyFont="1" applyAlignment="1">
      <alignment horizontal="left" indent="1"/>
    </xf>
    <xf numFmtId="0" fontId="7" fillId="0" borderId="0" xfId="0" applyFont="1" applyAlignment="1">
      <alignment wrapText="1"/>
    </xf>
    <xf numFmtId="0" fontId="0" fillId="0" borderId="0" xfId="0" applyAlignment="1">
      <alignment wrapText="1"/>
    </xf>
    <xf numFmtId="3" fontId="0" fillId="0" borderId="0" xfId="0" applyNumberFormat="1"/>
    <xf numFmtId="4" fontId="0" fillId="0" borderId="2" xfId="0" applyNumberFormat="1" applyBorder="1" applyAlignment="1">
      <alignment horizontal="right"/>
    </xf>
    <xf numFmtId="4" fontId="5" fillId="0" borderId="22" xfId="0" applyNumberFormat="1" applyFont="1" applyBorder="1"/>
    <xf numFmtId="4" fontId="5" fillId="0" borderId="13" xfId="0" applyNumberFormat="1" applyFont="1" applyBorder="1"/>
    <xf numFmtId="43" fontId="0" fillId="0" borderId="0" xfId="1" applyFont="1"/>
    <xf numFmtId="3" fontId="0" fillId="0" borderId="2" xfId="0" applyNumberFormat="1" applyBorder="1"/>
    <xf numFmtId="4" fontId="5" fillId="0" borderId="0" xfId="0" applyNumberFormat="1" applyFont="1" applyAlignment="1">
      <alignment wrapText="1"/>
    </xf>
    <xf numFmtId="4" fontId="0" fillId="0" borderId="0" xfId="0" applyNumberFormat="1" applyAlignment="1">
      <alignment wrapText="1"/>
    </xf>
    <xf numFmtId="4" fontId="7" fillId="0" borderId="0" xfId="0" applyNumberFormat="1" applyFont="1" applyAlignment="1">
      <alignment wrapText="1"/>
    </xf>
    <xf numFmtId="0" fontId="7" fillId="0" borderId="0" xfId="0" applyFont="1" applyAlignment="1">
      <alignment horizontal="center" wrapText="1"/>
    </xf>
    <xf numFmtId="164" fontId="0" fillId="0" borderId="0" xfId="1" applyNumberFormat="1" applyFont="1"/>
    <xf numFmtId="0" fontId="7" fillId="0" borderId="0" xfId="8" applyAlignment="1">
      <alignment horizontal="right"/>
    </xf>
    <xf numFmtId="0" fontId="7" fillId="6" borderId="0" xfId="0" applyFont="1" applyFill="1" applyAlignment="1">
      <alignment wrapText="1"/>
    </xf>
    <xf numFmtId="0" fontId="0" fillId="6" borderId="0" xfId="0" applyFill="1" applyAlignment="1">
      <alignment horizontal="center" wrapText="1"/>
    </xf>
    <xf numFmtId="49" fontId="7" fillId="0" borderId="0" xfId="0" applyNumberFormat="1" applyFont="1" applyAlignment="1">
      <alignment wrapText="1"/>
    </xf>
    <xf numFmtId="0" fontId="0" fillId="6" borderId="0" xfId="0" applyFill="1"/>
    <xf numFmtId="4" fontId="7" fillId="6" borderId="0" xfId="0" applyNumberFormat="1" applyFont="1" applyFill="1"/>
    <xf numFmtId="4" fontId="0" fillId="6" borderId="0" xfId="0" applyNumberFormat="1" applyFill="1"/>
    <xf numFmtId="49" fontId="7" fillId="6" borderId="0" xfId="0" applyNumberFormat="1" applyFont="1" applyFill="1"/>
    <xf numFmtId="43" fontId="0" fillId="0" borderId="0" xfId="1" applyFont="1" applyFill="1"/>
    <xf numFmtId="3" fontId="0" fillId="0" borderId="2" xfId="0" applyNumberFormat="1" applyBorder="1" applyAlignment="1">
      <alignment horizontal="right"/>
    </xf>
    <xf numFmtId="3" fontId="0" fillId="0" borderId="14" xfId="0" applyNumberFormat="1" applyBorder="1"/>
    <xf numFmtId="4" fontId="7" fillId="0" borderId="0" xfId="0" applyNumberFormat="1" applyFont="1" applyAlignment="1">
      <alignment vertical="top" wrapText="1"/>
    </xf>
    <xf numFmtId="0" fontId="5" fillId="6" borderId="0" xfId="8" quotePrefix="1" applyFont="1" applyFill="1"/>
    <xf numFmtId="49" fontId="5" fillId="0" borderId="0" xfId="0" applyNumberFormat="1" applyFont="1"/>
    <xf numFmtId="0" fontId="6" fillId="0" borderId="12" xfId="0" applyFont="1" applyBorder="1" applyAlignment="1">
      <alignment horizontal="center" wrapText="1"/>
    </xf>
    <xf numFmtId="43" fontId="5" fillId="6" borderId="0" xfId="0" applyNumberFormat="1" applyFont="1" applyFill="1" applyAlignment="1">
      <alignment wrapText="1"/>
    </xf>
    <xf numFmtId="164" fontId="0" fillId="0" borderId="2" xfId="1" applyNumberFormat="1" applyFont="1" applyBorder="1"/>
    <xf numFmtId="164" fontId="0" fillId="2" borderId="11" xfId="1" applyNumberFormat="1" applyFont="1" applyFill="1" applyBorder="1"/>
    <xf numFmtId="164" fontId="5" fillId="0" borderId="10" xfId="1" applyNumberFormat="1" applyFont="1" applyBorder="1"/>
    <xf numFmtId="164" fontId="0" fillId="2" borderId="14" xfId="1" applyNumberFormat="1" applyFont="1" applyFill="1" applyBorder="1"/>
    <xf numFmtId="4" fontId="5" fillId="0" borderId="20" xfId="0" quotePrefix="1" applyNumberFormat="1" applyFont="1" applyBorder="1" applyProtection="1">
      <protection locked="0"/>
    </xf>
    <xf numFmtId="0" fontId="0" fillId="0" borderId="1" xfId="0" applyBorder="1"/>
    <xf numFmtId="0" fontId="6" fillId="0" borderId="2" xfId="0" applyFont="1" applyBorder="1" applyAlignment="1">
      <alignment horizontal="center" wrapText="1"/>
    </xf>
    <xf numFmtId="43" fontId="0" fillId="6" borderId="0" xfId="0" applyNumberFormat="1" applyFill="1"/>
    <xf numFmtId="0" fontId="6" fillId="6" borderId="2" xfId="0" applyFont="1" applyFill="1" applyBorder="1" applyAlignment="1">
      <alignment horizontal="center" wrapText="1"/>
    </xf>
    <xf numFmtId="9" fontId="0" fillId="0" borderId="17" xfId="14" applyFont="1" applyBorder="1"/>
    <xf numFmtId="9" fontId="0" fillId="0" borderId="16" xfId="14" applyFont="1" applyBorder="1"/>
    <xf numFmtId="49" fontId="21" fillId="0" borderId="0" xfId="0" applyNumberFormat="1" applyFont="1"/>
    <xf numFmtId="0" fontId="0" fillId="0" borderId="0" xfId="0" quotePrefix="1" applyAlignment="1">
      <alignment horizontal="center" wrapText="1"/>
    </xf>
    <xf numFmtId="164" fontId="0" fillId="0" borderId="0" xfId="0" applyNumberFormat="1"/>
    <xf numFmtId="0" fontId="5" fillId="0" borderId="0" xfId="0" applyFont="1"/>
    <xf numFmtId="0" fontId="23" fillId="0" borderId="0" xfId="0" applyFont="1"/>
    <xf numFmtId="0" fontId="7" fillId="0" borderId="0" xfId="0" applyFont="1"/>
    <xf numFmtId="0" fontId="24" fillId="0" borderId="0" xfId="0" applyFont="1"/>
    <xf numFmtId="0" fontId="25" fillId="0" borderId="0" xfId="0" applyFont="1"/>
    <xf numFmtId="4" fontId="25" fillId="0" borderId="0" xfId="0" applyNumberFormat="1" applyFont="1"/>
    <xf numFmtId="10" fontId="25" fillId="0" borderId="0" xfId="0" applyNumberFormat="1" applyFont="1"/>
    <xf numFmtId="164" fontId="5" fillId="0" borderId="17" xfId="1" applyNumberFormat="1" applyFont="1" applyFill="1" applyBorder="1"/>
    <xf numFmtId="4" fontId="28" fillId="0" borderId="0" xfId="0" applyNumberFormat="1" applyFont="1"/>
    <xf numFmtId="0" fontId="0" fillId="0" borderId="11" xfId="0" applyBorder="1"/>
    <xf numFmtId="4" fontId="0" fillId="11" borderId="2" xfId="0" applyNumberFormat="1" applyFill="1" applyBorder="1"/>
    <xf numFmtId="4" fontId="5" fillId="6" borderId="0" xfId="0" quotePrefix="1" applyNumberFormat="1" applyFont="1" applyFill="1"/>
    <xf numFmtId="49" fontId="9" fillId="0" borderId="0" xfId="0" applyNumberFormat="1" applyFont="1" applyAlignment="1">
      <alignment wrapText="1"/>
    </xf>
    <xf numFmtId="49" fontId="5" fillId="0" borderId="0" xfId="0" applyNumberFormat="1" applyFont="1" applyProtection="1">
      <protection locked="0"/>
    </xf>
    <xf numFmtId="49" fontId="5" fillId="0" borderId="0" xfId="0" quotePrefix="1" applyNumberFormat="1" applyFont="1" applyProtection="1">
      <protection locked="0"/>
    </xf>
    <xf numFmtId="49" fontId="5" fillId="0" borderId="0" xfId="0" quotePrefix="1" applyNumberFormat="1" applyFont="1" applyAlignment="1" applyProtection="1">
      <alignment horizontal="left"/>
      <protection locked="0"/>
    </xf>
    <xf numFmtId="49" fontId="0" fillId="0" borderId="0" xfId="0" applyNumberFormat="1" applyProtection="1">
      <protection locked="0"/>
    </xf>
    <xf numFmtId="49" fontId="0" fillId="0" borderId="0" xfId="0" quotePrefix="1" applyNumberFormat="1" applyProtection="1">
      <protection locked="0"/>
    </xf>
    <xf numFmtId="49" fontId="8" fillId="0" borderId="0" xfId="0" quotePrefix="1" applyNumberFormat="1" applyFont="1"/>
    <xf numFmtId="49" fontId="5" fillId="0" borderId="8" xfId="0" applyNumberFormat="1" applyFont="1" applyBorder="1"/>
    <xf numFmtId="4" fontId="0" fillId="7" borderId="0" xfId="0" applyNumberFormat="1" applyFill="1"/>
    <xf numFmtId="4" fontId="6" fillId="0" borderId="28" xfId="0" applyNumberFormat="1" applyFont="1" applyBorder="1" applyAlignment="1">
      <alignment horizontal="center"/>
    </xf>
    <xf numFmtId="10" fontId="0" fillId="0" borderId="0" xfId="14" applyNumberFormat="1" applyFont="1"/>
    <xf numFmtId="3" fontId="0" fillId="10" borderId="10" xfId="0" applyNumberFormat="1" applyFill="1" applyBorder="1"/>
    <xf numFmtId="3" fontId="7" fillId="10" borderId="0" xfId="0" applyNumberFormat="1" applyFont="1" applyFill="1" applyAlignment="1">
      <alignment vertical="top" wrapText="1"/>
    </xf>
    <xf numFmtId="3" fontId="0" fillId="10" borderId="0" xfId="0" applyNumberFormat="1" applyFill="1"/>
    <xf numFmtId="3" fontId="0" fillId="0" borderId="13" xfId="0" applyNumberFormat="1" applyBorder="1"/>
    <xf numFmtId="3" fontId="0" fillId="10" borderId="14" xfId="0" applyNumberFormat="1" applyFill="1" applyBorder="1"/>
    <xf numFmtId="3" fontId="0" fillId="0" borderId="11" xfId="0" applyNumberFormat="1" applyBorder="1"/>
    <xf numFmtId="0" fontId="6" fillId="12" borderId="1" xfId="0" applyFont="1" applyFill="1" applyBorder="1" applyAlignment="1">
      <alignment horizontal="center"/>
    </xf>
    <xf numFmtId="4" fontId="6" fillId="12" borderId="2" xfId="0" quotePrefix="1" applyNumberFormat="1" applyFont="1" applyFill="1" applyBorder="1" applyAlignment="1">
      <alignment horizontal="center"/>
    </xf>
    <xf numFmtId="0" fontId="6" fillId="8" borderId="1" xfId="0" applyFont="1" applyFill="1" applyBorder="1" applyAlignment="1">
      <alignment horizontal="center"/>
    </xf>
    <xf numFmtId="3" fontId="0" fillId="0" borderId="22" xfId="0" applyNumberFormat="1" applyBorder="1"/>
    <xf numFmtId="3" fontId="17" fillId="10" borderId="11" xfId="0" applyNumberFormat="1" applyFont="1" applyFill="1" applyBorder="1"/>
    <xf numFmtId="0" fontId="6" fillId="0" borderId="1" xfId="0" applyFont="1" applyBorder="1" applyAlignment="1">
      <alignment horizontal="center" wrapText="1"/>
    </xf>
    <xf numFmtId="49" fontId="29" fillId="0" borderId="9" xfId="0" applyNumberFormat="1" applyFont="1" applyBorder="1" applyAlignment="1" applyProtection="1">
      <alignment horizontal="left" wrapText="1"/>
      <protection locked="0"/>
    </xf>
    <xf numFmtId="4" fontId="6" fillId="0" borderId="9" xfId="0" applyNumberFormat="1" applyFont="1" applyBorder="1" applyAlignment="1" applyProtection="1">
      <alignment horizontal="left" wrapText="1"/>
      <protection locked="0"/>
    </xf>
    <xf numFmtId="4" fontId="6" fillId="0" borderId="9" xfId="0" applyNumberFormat="1" applyFont="1" applyBorder="1" applyAlignment="1">
      <alignment horizontal="left" wrapText="1"/>
    </xf>
    <xf numFmtId="4" fontId="6" fillId="0" borderId="7" xfId="0" applyNumberFormat="1" applyFont="1" applyBorder="1" applyAlignment="1">
      <alignment horizontal="left" wrapText="1"/>
    </xf>
    <xf numFmtId="4" fontId="6" fillId="10" borderId="12" xfId="0" applyNumberFormat="1" applyFont="1" applyFill="1" applyBorder="1" applyAlignment="1">
      <alignment horizontal="center" wrapText="1"/>
    </xf>
    <xf numFmtId="0" fontId="6" fillId="10" borderId="12" xfId="0" applyFont="1" applyFill="1" applyBorder="1" applyAlignment="1">
      <alignment horizontal="center" wrapText="1"/>
    </xf>
    <xf numFmtId="0" fontId="6" fillId="10" borderId="9" xfId="0" applyFont="1" applyFill="1" applyBorder="1" applyAlignment="1">
      <alignment horizontal="center" wrapText="1"/>
    </xf>
    <xf numFmtId="0" fontId="6" fillId="6" borderId="9" xfId="0" applyFont="1" applyFill="1" applyBorder="1" applyAlignment="1">
      <alignment horizontal="center" wrapText="1"/>
    </xf>
    <xf numFmtId="49" fontId="6" fillId="0" borderId="19" xfId="0" applyNumberFormat="1" applyFont="1" applyBorder="1" applyAlignment="1">
      <alignment horizontal="center"/>
    </xf>
    <xf numFmtId="4" fontId="6" fillId="0" borderId="35" xfId="0" applyNumberFormat="1" applyFont="1" applyBorder="1" applyAlignment="1">
      <alignment horizontal="center"/>
    </xf>
    <xf numFmtId="4" fontId="6" fillId="0" borderId="27" xfId="0" applyNumberFormat="1" applyFont="1" applyBorder="1" applyAlignment="1">
      <alignment horizontal="center"/>
    </xf>
    <xf numFmtId="0" fontId="6" fillId="0" borderId="36" xfId="0" applyFont="1" applyBorder="1" applyAlignment="1">
      <alignment horizontal="center"/>
    </xf>
    <xf numFmtId="0" fontId="6" fillId="10" borderId="37" xfId="0" applyFont="1" applyFill="1" applyBorder="1" applyAlignment="1">
      <alignment horizontal="center"/>
    </xf>
    <xf numFmtId="0" fontId="6" fillId="10" borderId="36" xfId="0" applyFont="1" applyFill="1" applyBorder="1" applyAlignment="1">
      <alignment horizontal="center"/>
    </xf>
    <xf numFmtId="0" fontId="6" fillId="0" borderId="35" xfId="0" applyFont="1" applyBorder="1" applyAlignment="1">
      <alignment horizontal="center"/>
    </xf>
    <xf numFmtId="0" fontId="6" fillId="9" borderId="37" xfId="0" applyFont="1" applyFill="1" applyBorder="1" applyAlignment="1">
      <alignment horizontal="center"/>
    </xf>
    <xf numFmtId="0" fontId="0" fillId="0" borderId="36" xfId="0" applyBorder="1"/>
    <xf numFmtId="4" fontId="0" fillId="0" borderId="38" xfId="0" applyNumberFormat="1" applyBorder="1"/>
    <xf numFmtId="49" fontId="6" fillId="0" borderId="39" xfId="0" applyNumberFormat="1" applyFont="1" applyBorder="1" applyAlignment="1">
      <alignment horizontal="center"/>
    </xf>
    <xf numFmtId="4" fontId="6" fillId="0" borderId="40" xfId="0" applyNumberFormat="1" applyFont="1" applyBorder="1" applyAlignment="1">
      <alignment horizontal="center"/>
    </xf>
    <xf numFmtId="0" fontId="6" fillId="0" borderId="41" xfId="0" quotePrefix="1" applyFont="1" applyBorder="1" applyAlignment="1">
      <alignment horizontal="center"/>
    </xf>
    <xf numFmtId="4" fontId="6" fillId="10" borderId="29" xfId="0" quotePrefix="1" applyNumberFormat="1" applyFont="1" applyFill="1" applyBorder="1" applyAlignment="1">
      <alignment horizontal="center"/>
    </xf>
    <xf numFmtId="4" fontId="6" fillId="10" borderId="41" xfId="0" quotePrefix="1" applyNumberFormat="1" applyFont="1" applyFill="1" applyBorder="1" applyAlignment="1">
      <alignment horizontal="center"/>
    </xf>
    <xf numFmtId="4" fontId="6" fillId="0" borderId="28" xfId="0" quotePrefix="1" applyNumberFormat="1" applyFont="1" applyBorder="1" applyAlignment="1">
      <alignment horizontal="center"/>
    </xf>
    <xf numFmtId="4" fontId="6" fillId="9" borderId="29" xfId="0" quotePrefix="1" applyNumberFormat="1" applyFont="1" applyFill="1" applyBorder="1" applyAlignment="1">
      <alignment horizontal="center"/>
    </xf>
    <xf numFmtId="0" fontId="0" fillId="0" borderId="41" xfId="0" applyBorder="1"/>
    <xf numFmtId="4" fontId="0" fillId="0" borderId="42" xfId="0" applyNumberFormat="1" applyBorder="1"/>
    <xf numFmtId="4" fontId="0" fillId="12" borderId="2" xfId="0" applyNumberFormat="1" applyFill="1" applyBorder="1"/>
    <xf numFmtId="4" fontId="0" fillId="12" borderId="10" xfId="0" applyNumberFormat="1" applyFill="1" applyBorder="1"/>
    <xf numFmtId="0" fontId="6" fillId="0" borderId="0" xfId="0" applyFont="1" applyAlignment="1">
      <alignment horizontal="center"/>
    </xf>
    <xf numFmtId="0" fontId="6" fillId="0" borderId="33" xfId="0" applyFont="1" applyBorder="1" applyAlignment="1">
      <alignment wrapText="1"/>
    </xf>
    <xf numFmtId="0" fontId="0" fillId="0" borderId="19" xfId="0" applyBorder="1"/>
    <xf numFmtId="0" fontId="0" fillId="0" borderId="20" xfId="0" applyBorder="1"/>
    <xf numFmtId="0" fontId="5" fillId="0" borderId="20" xfId="0" applyFont="1" applyBorder="1"/>
    <xf numFmtId="0" fontId="6" fillId="0" borderId="19" xfId="0" applyFont="1" applyBorder="1" applyAlignment="1">
      <alignment wrapText="1"/>
    </xf>
    <xf numFmtId="0" fontId="0" fillId="0" borderId="39" xfId="0" applyBorder="1"/>
    <xf numFmtId="4" fontId="6" fillId="0" borderId="45" xfId="0" applyNumberFormat="1" applyFont="1" applyBorder="1" applyAlignment="1">
      <alignment horizontal="center" wrapText="1"/>
    </xf>
    <xf numFmtId="0" fontId="6" fillId="0" borderId="24" xfId="0" applyFont="1" applyBorder="1" applyAlignment="1">
      <alignment horizontal="center" wrapText="1"/>
    </xf>
    <xf numFmtId="4" fontId="6" fillId="0" borderId="45" xfId="0" applyNumberFormat="1" applyFont="1" applyBorder="1" applyAlignment="1">
      <alignment wrapText="1"/>
    </xf>
    <xf numFmtId="164" fontId="0" fillId="0" borderId="38" xfId="1" applyNumberFormat="1" applyFont="1" applyFill="1" applyBorder="1"/>
    <xf numFmtId="164" fontId="0" fillId="0" borderId="47" xfId="1" applyNumberFormat="1" applyFont="1" applyFill="1" applyBorder="1"/>
    <xf numFmtId="164" fontId="5" fillId="0" borderId="47" xfId="1" applyNumberFormat="1" applyFont="1" applyFill="1" applyBorder="1"/>
    <xf numFmtId="164" fontId="0" fillId="0" borderId="38" xfId="1" applyNumberFormat="1" applyFont="1" applyBorder="1"/>
    <xf numFmtId="0" fontId="6" fillId="0" borderId="45" xfId="0" applyFont="1" applyBorder="1" applyAlignment="1">
      <alignment horizontal="center" wrapText="1"/>
    </xf>
    <xf numFmtId="9" fontId="0" fillId="0" borderId="48" xfId="14" applyFont="1" applyBorder="1"/>
    <xf numFmtId="9" fontId="0" fillId="0" borderId="51" xfId="14" applyFont="1" applyBorder="1"/>
    <xf numFmtId="0" fontId="0" fillId="0" borderId="48" xfId="0" applyBorder="1"/>
    <xf numFmtId="3" fontId="0" fillId="0" borderId="31" xfId="0" applyNumberFormat="1" applyBorder="1"/>
    <xf numFmtId="3" fontId="0" fillId="0" borderId="52" xfId="0" applyNumberFormat="1" applyBorder="1"/>
    <xf numFmtId="3" fontId="33" fillId="0" borderId="52" xfId="0" applyNumberFormat="1" applyFont="1" applyBorder="1"/>
    <xf numFmtId="10" fontId="0" fillId="0" borderId="52" xfId="0" applyNumberFormat="1" applyBorder="1"/>
    <xf numFmtId="0" fontId="0" fillId="0" borderId="52" xfId="0" applyBorder="1"/>
    <xf numFmtId="0" fontId="0" fillId="0" borderId="49" xfId="0" applyBorder="1"/>
    <xf numFmtId="0" fontId="5" fillId="0" borderId="8" xfId="0" applyFont="1" applyBorder="1" applyAlignment="1">
      <alignment vertical="center" wrapText="1"/>
    </xf>
    <xf numFmtId="0" fontId="6" fillId="0" borderId="0" xfId="0" quotePrefix="1" applyFont="1" applyAlignment="1">
      <alignment horizontal="center"/>
    </xf>
    <xf numFmtId="4" fontId="6" fillId="0" borderId="0" xfId="0" applyNumberFormat="1" applyFont="1" applyAlignment="1">
      <alignment horizontal="center" wrapText="1"/>
    </xf>
    <xf numFmtId="4" fontId="17" fillId="0" borderId="0" xfId="0" applyNumberFormat="1" applyFont="1"/>
    <xf numFmtId="0" fontId="0" fillId="2" borderId="6" xfId="0" applyFill="1" applyBorder="1"/>
    <xf numFmtId="0" fontId="0" fillId="2" borderId="7" xfId="0" applyFill="1" applyBorder="1"/>
    <xf numFmtId="0" fontId="0" fillId="2" borderId="22" xfId="0" applyFill="1" applyBorder="1"/>
    <xf numFmtId="0" fontId="0" fillId="2" borderId="3" xfId="0" applyFill="1" applyBorder="1"/>
    <xf numFmtId="43" fontId="0" fillId="0" borderId="0" xfId="0" applyNumberFormat="1" applyAlignment="1">
      <alignment wrapText="1"/>
    </xf>
    <xf numFmtId="0" fontId="6" fillId="8" borderId="3" xfId="0" applyFont="1" applyFill="1" applyBorder="1" applyAlignment="1">
      <alignment horizontal="center"/>
    </xf>
    <xf numFmtId="0" fontId="6" fillId="0" borderId="4" xfId="0" applyFont="1" applyBorder="1" applyAlignment="1">
      <alignment horizontal="center"/>
    </xf>
    <xf numFmtId="0" fontId="0" fillId="2" borderId="0" xfId="0" applyFill="1"/>
    <xf numFmtId="0" fontId="6" fillId="0" borderId="1" xfId="0" applyFont="1" applyBorder="1" applyAlignment="1">
      <alignment horizontal="center" vertical="center" wrapText="1"/>
    </xf>
    <xf numFmtId="0" fontId="6" fillId="12" borderId="35" xfId="0" applyFont="1" applyFill="1" applyBorder="1" applyAlignment="1">
      <alignment horizontal="center"/>
    </xf>
    <xf numFmtId="4" fontId="6" fillId="12" borderId="40" xfId="0" quotePrefix="1" applyNumberFormat="1" applyFont="1" applyFill="1" applyBorder="1" applyAlignment="1">
      <alignment horizontal="center"/>
    </xf>
    <xf numFmtId="3" fontId="0" fillId="12" borderId="6" xfId="0" applyNumberFormat="1" applyFill="1" applyBorder="1"/>
    <xf numFmtId="0" fontId="6" fillId="12" borderId="16" xfId="0" applyFont="1" applyFill="1" applyBorder="1" applyAlignment="1">
      <alignment horizontal="center"/>
    </xf>
    <xf numFmtId="4" fontId="6" fillId="12" borderId="18" xfId="0" quotePrefix="1" applyNumberFormat="1" applyFont="1" applyFill="1" applyBorder="1" applyAlignment="1">
      <alignment horizontal="center"/>
    </xf>
    <xf numFmtId="3" fontId="0" fillId="12" borderId="17" xfId="0" applyNumberFormat="1" applyFill="1" applyBorder="1"/>
    <xf numFmtId="0" fontId="6" fillId="12" borderId="27" xfId="0" applyFont="1" applyFill="1" applyBorder="1" applyAlignment="1">
      <alignment horizontal="center"/>
    </xf>
    <xf numFmtId="4" fontId="6" fillId="12" borderId="34" xfId="0" quotePrefix="1" applyNumberFormat="1" applyFont="1" applyFill="1" applyBorder="1" applyAlignment="1">
      <alignment horizontal="center"/>
    </xf>
    <xf numFmtId="3" fontId="0" fillId="12" borderId="32" xfId="0" applyNumberFormat="1" applyFill="1" applyBorder="1"/>
    <xf numFmtId="3" fontId="0" fillId="12" borderId="56" xfId="0" applyNumberFormat="1" applyFill="1" applyBorder="1"/>
    <xf numFmtId="3" fontId="0" fillId="12" borderId="54" xfId="0" applyNumberFormat="1" applyFill="1" applyBorder="1"/>
    <xf numFmtId="0" fontId="6" fillId="12" borderId="3" xfId="0" applyFont="1" applyFill="1" applyBorder="1" applyAlignment="1">
      <alignment horizontal="center"/>
    </xf>
    <xf numFmtId="4" fontId="6" fillId="12" borderId="9" xfId="0" applyNumberFormat="1" applyFont="1" applyFill="1" applyBorder="1" applyAlignment="1">
      <alignment horizontal="center" wrapText="1"/>
    </xf>
    <xf numFmtId="4" fontId="6" fillId="12" borderId="7" xfId="0" applyNumberFormat="1" applyFont="1" applyFill="1" applyBorder="1" applyAlignment="1">
      <alignment horizontal="center" wrapText="1"/>
    </xf>
    <xf numFmtId="4" fontId="5" fillId="0" borderId="57" xfId="0" applyNumberFormat="1" applyFont="1" applyBorder="1"/>
    <xf numFmtId="0" fontId="5" fillId="0" borderId="0" xfId="0" applyFont="1" applyAlignment="1">
      <alignment horizontal="right"/>
    </xf>
    <xf numFmtId="0" fontId="6" fillId="0" borderId="0" xfId="0" applyFont="1" applyAlignment="1">
      <alignment horizontal="center" vertical="center" wrapText="1"/>
    </xf>
    <xf numFmtId="4" fontId="0" fillId="4" borderId="10" xfId="0" applyNumberFormat="1" applyFill="1" applyBorder="1"/>
    <xf numFmtId="0" fontId="0" fillId="0" borderId="5" xfId="0" applyBorder="1"/>
    <xf numFmtId="3" fontId="0" fillId="0" borderId="11" xfId="0" applyNumberFormat="1" applyBorder="1" applyAlignment="1">
      <alignment horizontal="right"/>
    </xf>
    <xf numFmtId="0" fontId="6" fillId="12" borderId="9" xfId="0" applyFont="1" applyFill="1" applyBorder="1" applyAlignment="1">
      <alignment horizontal="center" wrapText="1"/>
    </xf>
    <xf numFmtId="4" fontId="6" fillId="0" borderId="0" xfId="0" quotePrefix="1" applyNumberFormat="1" applyFont="1" applyAlignment="1">
      <alignment horizontal="center"/>
    </xf>
    <xf numFmtId="49" fontId="7" fillId="0" borderId="0" xfId="0" applyNumberFormat="1" applyFont="1"/>
    <xf numFmtId="43" fontId="6" fillId="0" borderId="0" xfId="0" applyNumberFormat="1" applyFont="1" applyAlignment="1">
      <alignment horizontal="center"/>
    </xf>
    <xf numFmtId="43" fontId="6" fillId="0" borderId="10" xfId="0" applyNumberFormat="1" applyFont="1" applyBorder="1" applyAlignment="1">
      <alignment vertical="center"/>
    </xf>
    <xf numFmtId="43" fontId="0" fillId="0" borderId="0" xfId="1" applyFont="1" applyBorder="1"/>
    <xf numFmtId="0" fontId="6" fillId="0" borderId="5" xfId="0" applyFont="1" applyBorder="1" applyAlignment="1">
      <alignment horizontal="center" vertical="center"/>
    </xf>
    <xf numFmtId="0" fontId="6" fillId="0" borderId="10" xfId="0" applyFont="1" applyBorder="1" applyAlignment="1">
      <alignment horizontal="center" vertical="center"/>
    </xf>
    <xf numFmtId="43" fontId="5" fillId="0" borderId="0" xfId="1" applyFont="1" applyFill="1" applyBorder="1"/>
    <xf numFmtId="4" fontId="6" fillId="0" borderId="0" xfId="0" applyNumberFormat="1" applyFont="1"/>
    <xf numFmtId="43" fontId="0" fillId="0" borderId="0" xfId="1" applyFont="1" applyFill="1" applyBorder="1"/>
    <xf numFmtId="0" fontId="7" fillId="0" borderId="0" xfId="0" quotePrefix="1" applyFont="1" applyAlignment="1">
      <alignment horizontal="center" wrapText="1"/>
    </xf>
    <xf numFmtId="4" fontId="21" fillId="0" borderId="0" xfId="0" applyNumberFormat="1" applyFont="1" applyAlignment="1">
      <alignment wrapText="1"/>
    </xf>
    <xf numFmtId="0" fontId="6" fillId="12" borderId="7" xfId="0" applyFont="1" applyFill="1" applyBorder="1" applyAlignment="1">
      <alignment horizontal="center" wrapText="1"/>
    </xf>
    <xf numFmtId="0" fontId="6" fillId="11" borderId="10" xfId="0" applyFont="1" applyFill="1" applyBorder="1" applyAlignment="1">
      <alignment horizontal="center"/>
    </xf>
    <xf numFmtId="164" fontId="0" fillId="12" borderId="6" xfId="1" applyNumberFormat="1" applyFont="1" applyFill="1" applyBorder="1"/>
    <xf numFmtId="164" fontId="0" fillId="11" borderId="1" xfId="1" applyNumberFormat="1" applyFont="1" applyFill="1" applyBorder="1"/>
    <xf numFmtId="164" fontId="0" fillId="11" borderId="2" xfId="1" applyNumberFormat="1" applyFont="1" applyFill="1" applyBorder="1"/>
    <xf numFmtId="164" fontId="0" fillId="11" borderId="9" xfId="1" applyNumberFormat="1" applyFont="1" applyFill="1" applyBorder="1"/>
    <xf numFmtId="164" fontId="0" fillId="12" borderId="22" xfId="1" applyNumberFormat="1" applyFont="1" applyFill="1" applyBorder="1"/>
    <xf numFmtId="0" fontId="0" fillId="5" borderId="1" xfId="0" applyFill="1" applyBorder="1"/>
    <xf numFmtId="0" fontId="6" fillId="5" borderId="9" xfId="0" applyFont="1" applyFill="1" applyBorder="1" applyAlignment="1">
      <alignment horizontal="center"/>
    </xf>
    <xf numFmtId="164" fontId="0" fillId="0" borderId="0" xfId="1" applyNumberFormat="1" applyFont="1" applyFill="1"/>
    <xf numFmtId="0" fontId="0" fillId="5" borderId="9" xfId="0" applyFill="1" applyBorder="1"/>
    <xf numFmtId="0" fontId="6" fillId="5" borderId="3" xfId="0" applyFont="1" applyFill="1" applyBorder="1" applyAlignment="1">
      <alignment horizontal="center"/>
    </xf>
    <xf numFmtId="0" fontId="6" fillId="5" borderId="4" xfId="0" applyFont="1" applyFill="1" applyBorder="1" applyAlignment="1">
      <alignment horizontal="center"/>
    </xf>
    <xf numFmtId="0" fontId="6" fillId="5" borderId="5" xfId="0" applyFont="1" applyFill="1" applyBorder="1" applyAlignment="1">
      <alignment horizontal="center"/>
    </xf>
    <xf numFmtId="0" fontId="6" fillId="11" borderId="10" xfId="0" applyFont="1" applyFill="1" applyBorder="1" applyAlignment="1">
      <alignment horizontal="center" wrapText="1"/>
    </xf>
    <xf numFmtId="4" fontId="0" fillId="11" borderId="10" xfId="0" applyNumberFormat="1" applyFill="1" applyBorder="1"/>
    <xf numFmtId="49" fontId="23" fillId="0" borderId="0" xfId="0" applyNumberFormat="1" applyFont="1" applyAlignment="1">
      <alignment wrapText="1"/>
    </xf>
    <xf numFmtId="3" fontId="5" fillId="0" borderId="57" xfId="0" applyNumberFormat="1" applyFont="1" applyBorder="1"/>
    <xf numFmtId="3" fontId="0" fillId="12" borderId="10" xfId="0" applyNumberFormat="1" applyFill="1" applyBorder="1"/>
    <xf numFmtId="0" fontId="6" fillId="11" borderId="11" xfId="0" applyFont="1" applyFill="1" applyBorder="1" applyAlignment="1">
      <alignment wrapText="1"/>
    </xf>
    <xf numFmtId="3" fontId="0" fillId="12" borderId="2" xfId="0" applyNumberFormat="1" applyFill="1" applyBorder="1"/>
    <xf numFmtId="3" fontId="0" fillId="11" borderId="11" xfId="0" applyNumberFormat="1" applyFill="1" applyBorder="1"/>
    <xf numFmtId="3" fontId="0" fillId="12" borderId="9" xfId="0" applyNumberFormat="1" applyFill="1" applyBorder="1"/>
    <xf numFmtId="3" fontId="0" fillId="11" borderId="12" xfId="0" applyNumberFormat="1" applyFill="1" applyBorder="1"/>
    <xf numFmtId="164" fontId="0" fillId="12" borderId="2" xfId="1" applyNumberFormat="1" applyFont="1" applyFill="1" applyBorder="1"/>
    <xf numFmtId="164" fontId="0" fillId="12" borderId="9" xfId="1" applyNumberFormat="1" applyFont="1" applyFill="1" applyBorder="1"/>
    <xf numFmtId="164" fontId="5" fillId="0" borderId="2" xfId="1" applyNumberFormat="1" applyFont="1" applyBorder="1"/>
    <xf numFmtId="164" fontId="0" fillId="2" borderId="0" xfId="1" applyNumberFormat="1" applyFont="1" applyFill="1"/>
    <xf numFmtId="164" fontId="0" fillId="2" borderId="13" xfId="1" applyNumberFormat="1" applyFont="1" applyFill="1" applyBorder="1"/>
    <xf numFmtId="164" fontId="5" fillId="12" borderId="10" xfId="1" applyNumberFormat="1" applyFont="1" applyFill="1" applyBorder="1"/>
    <xf numFmtId="0" fontId="6" fillId="11" borderId="11" xfId="0" applyFont="1" applyFill="1" applyBorder="1" applyAlignment="1">
      <alignment horizontal="center"/>
    </xf>
    <xf numFmtId="4" fontId="6" fillId="11" borderId="1" xfId="0" applyNumberFormat="1" applyFont="1" applyFill="1" applyBorder="1" applyAlignment="1">
      <alignment horizontal="center" wrapText="1"/>
    </xf>
    <xf numFmtId="164" fontId="5" fillId="11" borderId="10" xfId="1" applyNumberFormat="1" applyFont="1" applyFill="1" applyBorder="1"/>
    <xf numFmtId="0" fontId="0" fillId="5" borderId="5" xfId="0" applyFill="1" applyBorder="1"/>
    <xf numFmtId="0" fontId="0" fillId="5" borderId="12" xfId="0" applyFill="1" applyBorder="1"/>
    <xf numFmtId="4" fontId="6" fillId="5" borderId="7" xfId="0" quotePrefix="1" applyNumberFormat="1" applyFont="1" applyFill="1" applyBorder="1" applyAlignment="1">
      <alignment horizontal="left"/>
    </xf>
    <xf numFmtId="4" fontId="6" fillId="5" borderId="8" xfId="0" quotePrefix="1" applyNumberFormat="1" applyFont="1" applyFill="1" applyBorder="1" applyAlignment="1">
      <alignment horizontal="center"/>
    </xf>
    <xf numFmtId="4" fontId="6" fillId="5" borderId="12" xfId="0" quotePrefix="1" applyNumberFormat="1" applyFont="1" applyFill="1" applyBorder="1" applyAlignment="1">
      <alignment horizontal="center"/>
    </xf>
    <xf numFmtId="164" fontId="0" fillId="0" borderId="11" xfId="1" applyNumberFormat="1" applyFont="1" applyFill="1" applyBorder="1"/>
    <xf numFmtId="0" fontId="6" fillId="8" borderId="2" xfId="0" quotePrefix="1" applyFont="1" applyFill="1" applyBorder="1" applyAlignment="1">
      <alignment horizontal="center"/>
    </xf>
    <xf numFmtId="0" fontId="6" fillId="10" borderId="1" xfId="0" applyFont="1" applyFill="1" applyBorder="1" applyAlignment="1">
      <alignment horizontal="center"/>
    </xf>
    <xf numFmtId="0" fontId="0" fillId="10" borderId="2" xfId="0" applyFill="1" applyBorder="1"/>
    <xf numFmtId="2" fontId="6" fillId="10" borderId="9" xfId="0" applyNumberFormat="1" applyFont="1" applyFill="1" applyBorder="1" applyAlignment="1">
      <alignment horizontal="center" wrapText="1"/>
    </xf>
    <xf numFmtId="0" fontId="6" fillId="5" borderId="1" xfId="0" applyFont="1" applyFill="1" applyBorder="1" applyAlignment="1">
      <alignment horizontal="center"/>
    </xf>
    <xf numFmtId="164" fontId="5" fillId="0" borderId="2" xfId="1" applyNumberFormat="1" applyFont="1" applyFill="1" applyBorder="1"/>
    <xf numFmtId="164" fontId="5" fillId="4" borderId="2" xfId="1" applyNumberFormat="1" applyFont="1" applyFill="1" applyBorder="1"/>
    <xf numFmtId="164" fontId="5" fillId="0" borderId="10" xfId="1" applyNumberFormat="1" applyFont="1" applyFill="1" applyBorder="1"/>
    <xf numFmtId="164" fontId="6" fillId="4" borderId="13" xfId="1" applyNumberFormat="1" applyFont="1" applyFill="1" applyBorder="1"/>
    <xf numFmtId="4" fontId="6" fillId="5" borderId="9" xfId="0" applyNumberFormat="1" applyFont="1" applyFill="1" applyBorder="1" applyAlignment="1">
      <alignment horizontal="center" wrapText="1"/>
    </xf>
    <xf numFmtId="164" fontId="5" fillId="5" borderId="2" xfId="1" applyNumberFormat="1" applyFont="1" applyFill="1" applyBorder="1"/>
    <xf numFmtId="164" fontId="6" fillId="5" borderId="10" xfId="1" applyNumberFormat="1" applyFont="1" applyFill="1" applyBorder="1"/>
    <xf numFmtId="0" fontId="6" fillId="4" borderId="1" xfId="0" applyFont="1" applyFill="1" applyBorder="1" applyAlignment="1">
      <alignment horizontal="center"/>
    </xf>
    <xf numFmtId="4" fontId="6" fillId="4" borderId="12" xfId="0" applyNumberFormat="1" applyFont="1" applyFill="1" applyBorder="1" applyAlignment="1">
      <alignment horizontal="center" wrapText="1"/>
    </xf>
    <xf numFmtId="164" fontId="5" fillId="12" borderId="2" xfId="1" applyNumberFormat="1" applyFont="1" applyFill="1" applyBorder="1"/>
    <xf numFmtId="4" fontId="6" fillId="10" borderId="8" xfId="0" applyNumberFormat="1" applyFont="1" applyFill="1" applyBorder="1" applyAlignment="1">
      <alignment horizontal="center" wrapText="1"/>
    </xf>
    <xf numFmtId="164" fontId="0" fillId="10" borderId="0" xfId="1" applyNumberFormat="1" applyFont="1" applyFill="1" applyBorder="1"/>
    <xf numFmtId="164" fontId="6" fillId="10" borderId="22" xfId="1" applyNumberFormat="1" applyFont="1" applyFill="1" applyBorder="1"/>
    <xf numFmtId="0" fontId="6" fillId="10" borderId="3" xfId="0" applyFont="1" applyFill="1" applyBorder="1" applyAlignment="1">
      <alignment horizontal="center"/>
    </xf>
    <xf numFmtId="0" fontId="0" fillId="11" borderId="1" xfId="0" applyFill="1" applyBorder="1"/>
    <xf numFmtId="164" fontId="0" fillId="11" borderId="10" xfId="1" applyNumberFormat="1" applyFont="1" applyFill="1" applyBorder="1"/>
    <xf numFmtId="49" fontId="21" fillId="0" borderId="0" xfId="0" applyNumberFormat="1" applyFont="1" applyAlignment="1">
      <alignment wrapText="1"/>
    </xf>
    <xf numFmtId="0" fontId="0" fillId="0" borderId="4" xfId="0" applyBorder="1"/>
    <xf numFmtId="0" fontId="0" fillId="0" borderId="8" xfId="0" applyBorder="1"/>
    <xf numFmtId="0" fontId="0" fillId="0" borderId="13" xfId="0" applyBorder="1"/>
    <xf numFmtId="0" fontId="6" fillId="10" borderId="10" xfId="0" applyFont="1" applyFill="1" applyBorder="1" applyAlignment="1">
      <alignment horizontal="center" wrapText="1"/>
    </xf>
    <xf numFmtId="164" fontId="5" fillId="0" borderId="48" xfId="1" applyNumberFormat="1" applyFont="1" applyFill="1" applyBorder="1"/>
    <xf numFmtId="164" fontId="5" fillId="0" borderId="0" xfId="1" applyNumberFormat="1" applyFont="1"/>
    <xf numFmtId="4" fontId="0" fillId="12" borderId="6" xfId="0" applyNumberFormat="1" applyFill="1" applyBorder="1"/>
    <xf numFmtId="4" fontId="31" fillId="0" borderId="0" xfId="0" applyNumberFormat="1" applyFont="1" applyAlignment="1">
      <alignment horizontal="center"/>
    </xf>
    <xf numFmtId="164" fontId="0" fillId="10" borderId="2" xfId="1" applyNumberFormat="1" applyFont="1" applyFill="1" applyBorder="1"/>
    <xf numFmtId="164" fontId="5" fillId="11" borderId="2" xfId="1" applyNumberFormat="1" applyFont="1" applyFill="1" applyBorder="1"/>
    <xf numFmtId="164" fontId="6" fillId="10" borderId="10" xfId="1" applyNumberFormat="1" applyFont="1" applyFill="1" applyBorder="1"/>
    <xf numFmtId="164" fontId="7" fillId="0" borderId="2" xfId="1" applyNumberFormat="1" applyFont="1" applyFill="1" applyBorder="1" applyAlignment="1" applyProtection="1">
      <protection hidden="1"/>
    </xf>
    <xf numFmtId="164" fontId="0" fillId="2" borderId="2" xfId="1" applyNumberFormat="1" applyFont="1" applyFill="1" applyBorder="1"/>
    <xf numFmtId="164" fontId="5" fillId="0" borderId="2" xfId="1" applyNumberFormat="1" applyFont="1" applyFill="1" applyBorder="1" applyAlignment="1" applyProtection="1">
      <protection hidden="1"/>
    </xf>
    <xf numFmtId="164" fontId="5" fillId="2" borderId="2" xfId="1" applyNumberFormat="1" applyFont="1" applyFill="1" applyBorder="1"/>
    <xf numFmtId="164" fontId="6" fillId="0" borderId="10" xfId="1" applyNumberFormat="1" applyFont="1" applyBorder="1"/>
    <xf numFmtId="164" fontId="6" fillId="2" borderId="10" xfId="1" applyNumberFormat="1" applyFont="1" applyFill="1" applyBorder="1"/>
    <xf numFmtId="164" fontId="6" fillId="11" borderId="10" xfId="1" applyNumberFormat="1" applyFont="1" applyFill="1" applyBorder="1"/>
    <xf numFmtId="0" fontId="6" fillId="11" borderId="10" xfId="0" applyFont="1" applyFill="1" applyBorder="1" applyAlignment="1">
      <alignment wrapText="1"/>
    </xf>
    <xf numFmtId="43" fontId="6" fillId="10" borderId="1" xfId="0" applyNumberFormat="1" applyFont="1" applyFill="1" applyBorder="1" applyAlignment="1">
      <alignment horizontal="center"/>
    </xf>
    <xf numFmtId="4" fontId="6" fillId="10" borderId="2" xfId="0" quotePrefix="1" applyNumberFormat="1" applyFont="1" applyFill="1" applyBorder="1" applyAlignment="1">
      <alignment horizontal="center"/>
    </xf>
    <xf numFmtId="4" fontId="32" fillId="0" borderId="0" xfId="0" applyNumberFormat="1" applyFont="1"/>
    <xf numFmtId="3" fontId="0" fillId="12" borderId="48" xfId="0" applyNumberFormat="1" applyFill="1" applyBorder="1"/>
    <xf numFmtId="4" fontId="6" fillId="12" borderId="59" xfId="0" applyNumberFormat="1" applyFont="1" applyFill="1" applyBorder="1" applyAlignment="1">
      <alignment horizontal="center" wrapText="1"/>
    </xf>
    <xf numFmtId="4" fontId="6" fillId="12" borderId="15" xfId="0" applyNumberFormat="1" applyFont="1" applyFill="1" applyBorder="1" applyAlignment="1">
      <alignment horizontal="center" wrapText="1"/>
    </xf>
    <xf numFmtId="0" fontId="6" fillId="12" borderId="34" xfId="0" applyFont="1" applyFill="1" applyBorder="1" applyAlignment="1">
      <alignment horizontal="center" wrapText="1"/>
    </xf>
    <xf numFmtId="0" fontId="6" fillId="12" borderId="15" xfId="0" applyFont="1" applyFill="1" applyBorder="1" applyAlignment="1">
      <alignment horizontal="center" wrapText="1"/>
    </xf>
    <xf numFmtId="4" fontId="31" fillId="0" borderId="9" xfId="0" applyNumberFormat="1" applyFont="1" applyBorder="1" applyAlignment="1">
      <alignment horizontal="center" wrapText="1"/>
    </xf>
    <xf numFmtId="3" fontId="6" fillId="0" borderId="25" xfId="0" applyNumberFormat="1" applyFont="1" applyBorder="1" applyAlignment="1">
      <alignment horizontal="center" wrapText="1"/>
    </xf>
    <xf numFmtId="0" fontId="6" fillId="0" borderId="40" xfId="0" quotePrefix="1" applyFont="1" applyBorder="1" applyAlignment="1">
      <alignment horizontal="center"/>
    </xf>
    <xf numFmtId="9" fontId="0" fillId="0" borderId="18" xfId="14" applyFont="1" applyBorder="1"/>
    <xf numFmtId="0" fontId="5" fillId="0" borderId="2" xfId="0" applyFont="1" applyBorder="1" applyAlignment="1">
      <alignment horizontal="center" wrapText="1"/>
    </xf>
    <xf numFmtId="9" fontId="0" fillId="0" borderId="0" xfId="0" applyNumberFormat="1"/>
    <xf numFmtId="0" fontId="0" fillId="0" borderId="24" xfId="0" applyBorder="1"/>
    <xf numFmtId="164" fontId="0" fillId="10" borderId="11" xfId="1" applyNumberFormat="1" applyFont="1" applyFill="1" applyBorder="1"/>
    <xf numFmtId="164" fontId="0" fillId="0" borderId="10" xfId="1" applyNumberFormat="1" applyFont="1" applyBorder="1"/>
    <xf numFmtId="164" fontId="0" fillId="0" borderId="11" xfId="1" applyNumberFormat="1" applyFont="1" applyBorder="1"/>
    <xf numFmtId="164" fontId="0" fillId="10" borderId="10" xfId="1" applyNumberFormat="1" applyFont="1" applyFill="1" applyBorder="1"/>
    <xf numFmtId="49" fontId="36" fillId="0" borderId="0" xfId="0" applyNumberFormat="1" applyFont="1" applyAlignment="1">
      <alignment wrapText="1"/>
    </xf>
    <xf numFmtId="9" fontId="0" fillId="0" borderId="0" xfId="14" applyFont="1" applyFill="1"/>
    <xf numFmtId="165" fontId="0" fillId="0" borderId="0" xfId="14" applyNumberFormat="1" applyFont="1" applyFill="1"/>
    <xf numFmtId="165" fontId="0" fillId="0" borderId="0" xfId="0" applyNumberFormat="1"/>
    <xf numFmtId="4" fontId="0" fillId="0" borderId="0" xfId="0" quotePrefix="1" applyNumberFormat="1"/>
    <xf numFmtId="0" fontId="5" fillId="0" borderId="0" xfId="0" applyFont="1" applyAlignment="1">
      <alignment wrapText="1"/>
    </xf>
    <xf numFmtId="0" fontId="5" fillId="0" borderId="0" xfId="8" quotePrefix="1" applyFont="1"/>
    <xf numFmtId="0" fontId="7" fillId="0" borderId="0" xfId="0" quotePrefix="1" applyFont="1"/>
    <xf numFmtId="164" fontId="0" fillId="0" borderId="0" xfId="1" applyNumberFormat="1" applyFont="1" applyFill="1" applyBorder="1"/>
    <xf numFmtId="0" fontId="5" fillId="0" borderId="0" xfId="0" applyFont="1" applyAlignment="1">
      <alignment horizontal="center"/>
    </xf>
    <xf numFmtId="0" fontId="7" fillId="0" borderId="0" xfId="0" applyFont="1" applyAlignment="1">
      <alignment horizontal="center"/>
    </xf>
    <xf numFmtId="0" fontId="26" fillId="0" borderId="0" xfId="0" applyFont="1" applyAlignment="1">
      <alignment horizontal="center"/>
    </xf>
    <xf numFmtId="0" fontId="5" fillId="0" borderId="0" xfId="0" quotePrefix="1" applyFont="1"/>
    <xf numFmtId="0" fontId="26" fillId="0" borderId="0" xfId="0" quotePrefix="1" applyFont="1" applyAlignment="1">
      <alignment horizontal="center"/>
    </xf>
    <xf numFmtId="0" fontId="6" fillId="5" borderId="6" xfId="0" quotePrefix="1" applyFont="1" applyFill="1" applyBorder="1" applyAlignment="1">
      <alignment horizontal="center"/>
    </xf>
    <xf numFmtId="4" fontId="6" fillId="5" borderId="2" xfId="0" quotePrefix="1" applyNumberFormat="1" applyFont="1" applyFill="1" applyBorder="1" applyAlignment="1">
      <alignment horizontal="center"/>
    </xf>
    <xf numFmtId="4" fontId="6" fillId="5" borderId="7" xfId="0" applyNumberFormat="1" applyFont="1" applyFill="1" applyBorder="1" applyAlignment="1">
      <alignment horizontal="center" wrapText="1"/>
    </xf>
    <xf numFmtId="3" fontId="0" fillId="5" borderId="6" xfId="0" applyNumberFormat="1" applyFill="1" applyBorder="1"/>
    <xf numFmtId="3" fontId="0" fillId="5" borderId="2" xfId="0" applyNumberFormat="1" applyFill="1" applyBorder="1"/>
    <xf numFmtId="164" fontId="0" fillId="5" borderId="6" xfId="1" applyNumberFormat="1" applyFont="1" applyFill="1" applyBorder="1"/>
    <xf numFmtId="3" fontId="0" fillId="5" borderId="10" xfId="0" applyNumberFormat="1" applyFill="1" applyBorder="1"/>
    <xf numFmtId="0" fontId="6" fillId="5" borderId="13" xfId="0" applyFont="1" applyFill="1" applyBorder="1" applyAlignment="1">
      <alignment horizontal="centerContinuous" vertical="center"/>
    </xf>
    <xf numFmtId="0" fontId="6" fillId="5" borderId="14" xfId="0" applyFont="1" applyFill="1" applyBorder="1" applyAlignment="1">
      <alignment horizontal="centerContinuous" vertical="center"/>
    </xf>
    <xf numFmtId="0" fontId="6" fillId="12" borderId="13" xfId="0" applyFont="1" applyFill="1" applyBorder="1" applyAlignment="1">
      <alignment horizontal="centerContinuous" vertical="center" wrapText="1"/>
    </xf>
    <xf numFmtId="0" fontId="6" fillId="12" borderId="14" xfId="0" applyFont="1" applyFill="1" applyBorder="1" applyAlignment="1">
      <alignment horizontal="centerContinuous" vertical="center" wrapText="1"/>
    </xf>
    <xf numFmtId="0" fontId="6" fillId="5" borderId="22" xfId="0" applyFont="1" applyFill="1" applyBorder="1" applyAlignment="1">
      <alignment horizontal="centerContinuous" vertical="center"/>
    </xf>
    <xf numFmtId="4" fontId="6" fillId="5" borderId="3" xfId="0" quotePrefix="1" applyNumberFormat="1" applyFont="1" applyFill="1" applyBorder="1" applyAlignment="1">
      <alignment horizontal="centerContinuous"/>
    </xf>
    <xf numFmtId="4" fontId="6" fillId="5" borderId="4" xfId="0" quotePrefix="1" applyNumberFormat="1" applyFont="1" applyFill="1" applyBorder="1" applyAlignment="1">
      <alignment horizontal="centerContinuous"/>
    </xf>
    <xf numFmtId="0" fontId="0" fillId="5" borderId="5" xfId="0" applyFill="1" applyBorder="1" applyAlignment="1">
      <alignment horizontal="centerContinuous"/>
    </xf>
    <xf numFmtId="0" fontId="0" fillId="5" borderId="7" xfId="0" applyFill="1" applyBorder="1" applyAlignment="1">
      <alignment horizontal="centerContinuous"/>
    </xf>
    <xf numFmtId="0" fontId="0" fillId="5" borderId="8" xfId="0" applyFill="1" applyBorder="1" applyAlignment="1">
      <alignment horizontal="centerContinuous"/>
    </xf>
    <xf numFmtId="0" fontId="0" fillId="5" borderId="12" xfId="0" applyFill="1" applyBorder="1" applyAlignment="1">
      <alignment horizontal="centerContinuous"/>
    </xf>
    <xf numFmtId="3" fontId="37" fillId="5" borderId="9" xfId="0" applyNumberFormat="1" applyFont="1" applyFill="1" applyBorder="1"/>
    <xf numFmtId="0" fontId="6" fillId="0" borderId="43" xfId="0" applyFont="1" applyBorder="1" applyAlignment="1">
      <alignment horizontal="centerContinuous" vertical="center"/>
    </xf>
    <xf numFmtId="0" fontId="6" fillId="0" borderId="50" xfId="0" applyFont="1" applyBorder="1" applyAlignment="1">
      <alignment horizontal="centerContinuous" vertical="center"/>
    </xf>
    <xf numFmtId="0" fontId="6" fillId="0" borderId="44" xfId="0" applyFont="1" applyBorder="1" applyAlignment="1">
      <alignment horizontal="centerContinuous" vertical="center"/>
    </xf>
    <xf numFmtId="0" fontId="6" fillId="5" borderId="3" xfId="0" applyFont="1" applyFill="1" applyBorder="1" applyAlignment="1">
      <alignment horizontal="centerContinuous" wrapText="1"/>
    </xf>
    <xf numFmtId="0" fontId="6" fillId="5" borderId="4" xfId="0" applyFont="1" applyFill="1" applyBorder="1" applyAlignment="1">
      <alignment horizontal="centerContinuous" wrapText="1"/>
    </xf>
    <xf numFmtId="0" fontId="6" fillId="5" borderId="0" xfId="0" applyFont="1" applyFill="1" applyAlignment="1">
      <alignment horizontal="centerContinuous" wrapText="1"/>
    </xf>
    <xf numFmtId="0" fontId="6" fillId="5" borderId="11" xfId="0" applyFont="1" applyFill="1" applyBorder="1" applyAlignment="1">
      <alignment horizontal="centerContinuous" wrapText="1"/>
    </xf>
    <xf numFmtId="0" fontId="7" fillId="5" borderId="6" xfId="0" applyFont="1" applyFill="1" applyBorder="1" applyAlignment="1">
      <alignment horizontal="centerContinuous" wrapText="1"/>
    </xf>
    <xf numFmtId="0" fontId="7" fillId="5" borderId="0" xfId="8" applyFill="1" applyAlignment="1">
      <alignment horizontal="centerContinuous" wrapText="1"/>
    </xf>
    <xf numFmtId="0" fontId="0" fillId="5" borderId="0" xfId="0" quotePrefix="1" applyFill="1" applyAlignment="1">
      <alignment horizontal="centerContinuous" wrapText="1"/>
    </xf>
    <xf numFmtId="0" fontId="0" fillId="5" borderId="11" xfId="0" quotePrefix="1" applyFill="1" applyBorder="1" applyAlignment="1">
      <alignment horizontal="centerContinuous" wrapText="1"/>
    </xf>
    <xf numFmtId="0" fontId="6" fillId="5" borderId="36" xfId="0" applyFont="1" applyFill="1" applyBorder="1" applyAlignment="1">
      <alignment horizontal="center"/>
    </xf>
    <xf numFmtId="0" fontId="6" fillId="5" borderId="16" xfId="0" applyFont="1" applyFill="1" applyBorder="1" applyAlignment="1">
      <alignment horizontal="center"/>
    </xf>
    <xf numFmtId="0" fontId="6" fillId="5" borderId="46" xfId="0" applyFont="1" applyFill="1" applyBorder="1" applyAlignment="1">
      <alignment horizontal="center"/>
    </xf>
    <xf numFmtId="0" fontId="6" fillId="5" borderId="41" xfId="0" quotePrefix="1" applyFont="1" applyFill="1" applyBorder="1" applyAlignment="1">
      <alignment horizontal="center"/>
    </xf>
    <xf numFmtId="4" fontId="6" fillId="5" borderId="18" xfId="0" quotePrefix="1" applyNumberFormat="1" applyFont="1" applyFill="1" applyBorder="1" applyAlignment="1">
      <alignment horizontal="center"/>
    </xf>
    <xf numFmtId="4" fontId="6" fillId="5" borderId="51" xfId="0" quotePrefix="1" applyNumberFormat="1" applyFont="1" applyFill="1" applyBorder="1" applyAlignment="1">
      <alignment horizontal="center"/>
    </xf>
    <xf numFmtId="4" fontId="6" fillId="5" borderId="26" xfId="0" applyNumberFormat="1" applyFont="1" applyFill="1" applyBorder="1" applyAlignment="1">
      <alignment horizontal="center" wrapText="1"/>
    </xf>
    <xf numFmtId="0" fontId="6" fillId="5" borderId="26" xfId="0" applyFont="1" applyFill="1" applyBorder="1" applyAlignment="1">
      <alignment horizontal="center" wrapText="1"/>
    </xf>
    <xf numFmtId="0" fontId="6" fillId="5" borderId="49" xfId="0" applyFont="1" applyFill="1" applyBorder="1" applyAlignment="1">
      <alignment horizontal="center" wrapText="1"/>
    </xf>
    <xf numFmtId="3" fontId="0" fillId="5" borderId="1" xfId="0" applyNumberFormat="1" applyFill="1" applyBorder="1"/>
    <xf numFmtId="164" fontId="17" fillId="5" borderId="4" xfId="1" applyNumberFormat="1" applyFont="1" applyFill="1" applyBorder="1"/>
    <xf numFmtId="3" fontId="7" fillId="5" borderId="58" xfId="0" applyNumberFormat="1" applyFont="1" applyFill="1" applyBorder="1" applyAlignment="1">
      <alignment vertical="top" wrapText="1"/>
    </xf>
    <xf numFmtId="3" fontId="7" fillId="5" borderId="23" xfId="0" applyNumberFormat="1" applyFont="1" applyFill="1" applyBorder="1" applyAlignment="1">
      <alignment vertical="top" wrapText="1"/>
    </xf>
    <xf numFmtId="164" fontId="17" fillId="5" borderId="0" xfId="1" applyNumberFormat="1" applyFont="1" applyFill="1" applyBorder="1"/>
    <xf numFmtId="3" fontId="7" fillId="5" borderId="17" xfId="0" applyNumberFormat="1" applyFont="1" applyFill="1" applyBorder="1" applyAlignment="1">
      <alignment vertical="top" wrapText="1"/>
    </xf>
    <xf numFmtId="3" fontId="7" fillId="5" borderId="48" xfId="0" applyNumberFormat="1" applyFont="1" applyFill="1" applyBorder="1" applyAlignment="1">
      <alignment vertical="top" wrapText="1"/>
    </xf>
    <xf numFmtId="166" fontId="17" fillId="5" borderId="0" xfId="1" applyNumberFormat="1" applyFont="1" applyFill="1" applyBorder="1"/>
    <xf numFmtId="164" fontId="17" fillId="5" borderId="8" xfId="1" applyNumberFormat="1" applyFont="1" applyFill="1" applyBorder="1"/>
    <xf numFmtId="3" fontId="7" fillId="5" borderId="49" xfId="0" applyNumberFormat="1" applyFont="1" applyFill="1" applyBorder="1" applyAlignment="1">
      <alignment vertical="top" wrapText="1"/>
    </xf>
    <xf numFmtId="3" fontId="0" fillId="5" borderId="22" xfId="0" applyNumberFormat="1" applyFill="1" applyBorder="1"/>
    <xf numFmtId="3" fontId="0" fillId="5" borderId="55" xfId="0" applyNumberFormat="1" applyFill="1" applyBorder="1"/>
    <xf numFmtId="0" fontId="6" fillId="12" borderId="6" xfId="0" applyFont="1" applyFill="1" applyBorder="1" applyAlignment="1">
      <alignment horizontal="centerContinuous" wrapText="1"/>
    </xf>
    <xf numFmtId="0" fontId="6" fillId="12" borderId="0" xfId="0" applyFont="1" applyFill="1" applyAlignment="1">
      <alignment horizontal="centerContinuous" wrapText="1"/>
    </xf>
    <xf numFmtId="0" fontId="6" fillId="12" borderId="11" xfId="0" applyFont="1" applyFill="1" applyBorder="1" applyAlignment="1">
      <alignment horizontal="centerContinuous" wrapText="1"/>
    </xf>
    <xf numFmtId="49" fontId="7" fillId="12" borderId="6" xfId="0" applyNumberFormat="1" applyFont="1" applyFill="1" applyBorder="1" applyAlignment="1">
      <alignment horizontal="centerContinuous" wrapText="1"/>
    </xf>
    <xf numFmtId="49" fontId="7" fillId="12" borderId="0" xfId="0" applyNumberFormat="1" applyFont="1" applyFill="1" applyAlignment="1">
      <alignment horizontal="centerContinuous" wrapText="1"/>
    </xf>
    <xf numFmtId="0" fontId="0" fillId="12" borderId="0" xfId="0" quotePrefix="1" applyFill="1" applyAlignment="1">
      <alignment horizontal="centerContinuous"/>
    </xf>
    <xf numFmtId="49" fontId="7" fillId="12" borderId="11" xfId="0" applyNumberFormat="1" applyFont="1" applyFill="1" applyBorder="1" applyAlignment="1">
      <alignment horizontal="centerContinuous" wrapText="1"/>
    </xf>
    <xf numFmtId="0" fontId="7" fillId="0" borderId="0" xfId="0" applyFont="1" applyAlignment="1">
      <alignment horizontal="centerContinuous" vertical="top" wrapText="1"/>
    </xf>
    <xf numFmtId="0" fontId="6" fillId="5" borderId="9" xfId="0" applyFont="1" applyFill="1" applyBorder="1" applyAlignment="1">
      <alignment horizontal="center" wrapText="1"/>
    </xf>
    <xf numFmtId="43" fontId="0" fillId="5" borderId="2" xfId="1" applyFont="1" applyFill="1" applyBorder="1"/>
    <xf numFmtId="164" fontId="0" fillId="5" borderId="2" xfId="1" applyNumberFormat="1" applyFont="1" applyFill="1" applyBorder="1"/>
    <xf numFmtId="2" fontId="0" fillId="5" borderId="2" xfId="1" applyNumberFormat="1" applyFont="1" applyFill="1" applyBorder="1"/>
    <xf numFmtId="164" fontId="0" fillId="5" borderId="10" xfId="1" applyNumberFormat="1" applyFont="1" applyFill="1" applyBorder="1"/>
    <xf numFmtId="0" fontId="6" fillId="5" borderId="22" xfId="0" applyFont="1" applyFill="1" applyBorder="1" applyAlignment="1">
      <alignment horizontal="centerContinuous" vertical="center" wrapText="1"/>
    </xf>
    <xf numFmtId="0" fontId="6" fillId="5" borderId="14" xfId="0" applyFont="1" applyFill="1" applyBorder="1" applyAlignment="1">
      <alignment horizontal="centerContinuous" vertical="center" wrapText="1"/>
    </xf>
    <xf numFmtId="0" fontId="6" fillId="5" borderId="30" xfId="0" applyFont="1" applyFill="1" applyBorder="1" applyAlignment="1">
      <alignment horizontal="center"/>
    </xf>
    <xf numFmtId="0" fontId="6" fillId="5" borderId="47" xfId="0" quotePrefix="1" applyFont="1" applyFill="1" applyBorder="1" applyAlignment="1">
      <alignment horizontal="center"/>
    </xf>
    <xf numFmtId="0" fontId="6" fillId="5" borderId="11" xfId="0" quotePrefix="1" applyFont="1" applyFill="1" applyBorder="1" applyAlignment="1">
      <alignment horizontal="center"/>
    </xf>
    <xf numFmtId="4" fontId="6" fillId="5" borderId="31" xfId="0" applyNumberFormat="1" applyFont="1" applyFill="1" applyBorder="1" applyAlignment="1">
      <alignment horizontal="center" wrapText="1"/>
    </xf>
    <xf numFmtId="4" fontId="6" fillId="5" borderId="49" xfId="0" applyNumberFormat="1" applyFont="1" applyFill="1" applyBorder="1" applyAlignment="1">
      <alignment horizontal="center" wrapText="1"/>
    </xf>
    <xf numFmtId="4" fontId="0" fillId="5" borderId="47" xfId="0" applyNumberFormat="1" applyFill="1" applyBorder="1"/>
    <xf numFmtId="4" fontId="0" fillId="5" borderId="11" xfId="0" applyNumberFormat="1" applyFill="1" applyBorder="1"/>
    <xf numFmtId="4" fontId="0" fillId="5" borderId="53" xfId="0" applyNumberFormat="1" applyFill="1" applyBorder="1"/>
    <xf numFmtId="4" fontId="0" fillId="5" borderId="14" xfId="0" applyNumberFormat="1" applyFill="1" applyBorder="1"/>
    <xf numFmtId="4" fontId="6" fillId="5" borderId="47" xfId="0" quotePrefix="1" applyNumberFormat="1" applyFont="1" applyFill="1" applyBorder="1" applyAlignment="1">
      <alignment horizontal="center"/>
    </xf>
    <xf numFmtId="4" fontId="6" fillId="5" borderId="11" xfId="0" quotePrefix="1" applyNumberFormat="1" applyFont="1" applyFill="1" applyBorder="1" applyAlignment="1">
      <alignment horizontal="center"/>
    </xf>
    <xf numFmtId="4" fontId="6" fillId="5" borderId="47" xfId="0" applyNumberFormat="1" applyFont="1" applyFill="1" applyBorder="1" applyAlignment="1">
      <alignment horizontal="center" wrapText="1"/>
    </xf>
    <xf numFmtId="4" fontId="0" fillId="5" borderId="2" xfId="0" applyNumberFormat="1" applyFill="1" applyBorder="1"/>
    <xf numFmtId="4" fontId="0" fillId="5" borderId="10" xfId="0" applyNumberFormat="1" applyFill="1" applyBorder="1"/>
    <xf numFmtId="4" fontId="6" fillId="5" borderId="7" xfId="0" quotePrefix="1" applyNumberFormat="1" applyFont="1" applyFill="1" applyBorder="1" applyAlignment="1">
      <alignment horizontal="centerContinuous"/>
    </xf>
    <xf numFmtId="4" fontId="6" fillId="5" borderId="8" xfId="0" quotePrefix="1" applyNumberFormat="1" applyFont="1" applyFill="1" applyBorder="1" applyAlignment="1">
      <alignment horizontal="centerContinuous"/>
    </xf>
    <xf numFmtId="4" fontId="6" fillId="5" borderId="12" xfId="0" quotePrefix="1" applyNumberFormat="1" applyFont="1" applyFill="1" applyBorder="1" applyAlignment="1">
      <alignment horizontal="centerContinuous"/>
    </xf>
    <xf numFmtId="0" fontId="6" fillId="5" borderId="13" xfId="0" applyFont="1" applyFill="1" applyBorder="1" applyAlignment="1">
      <alignment horizontal="centerContinuous" vertical="center" wrapText="1"/>
    </xf>
    <xf numFmtId="0" fontId="6" fillId="5" borderId="2" xfId="0" quotePrefix="1" applyFont="1" applyFill="1" applyBorder="1" applyAlignment="1">
      <alignment horizontal="center"/>
    </xf>
    <xf numFmtId="4" fontId="6" fillId="5" borderId="5" xfId="0" quotePrefix="1" applyNumberFormat="1" applyFont="1" applyFill="1" applyBorder="1" applyAlignment="1">
      <alignment horizontal="centerContinuous"/>
    </xf>
    <xf numFmtId="43" fontId="6" fillId="5" borderId="1" xfId="0" applyNumberFormat="1" applyFont="1" applyFill="1" applyBorder="1" applyAlignment="1">
      <alignment horizontal="center"/>
    </xf>
    <xf numFmtId="43" fontId="6" fillId="5" borderId="2" xfId="0" quotePrefix="1" applyNumberFormat="1" applyFont="1" applyFill="1" applyBorder="1" applyAlignment="1">
      <alignment horizontal="center"/>
    </xf>
    <xf numFmtId="43" fontId="6" fillId="5" borderId="9" xfId="0" applyNumberFormat="1" applyFont="1" applyFill="1" applyBorder="1" applyAlignment="1">
      <alignment horizontal="center" wrapText="1"/>
    </xf>
    <xf numFmtId="164" fontId="7" fillId="5" borderId="2" xfId="1" applyNumberFormat="1" applyFont="1" applyFill="1" applyBorder="1" applyAlignment="1" applyProtection="1">
      <protection hidden="1"/>
    </xf>
    <xf numFmtId="164" fontId="5" fillId="5" borderId="2" xfId="1" applyNumberFormat="1" applyFont="1" applyFill="1" applyBorder="1" applyAlignment="1" applyProtection="1">
      <protection hidden="1"/>
    </xf>
    <xf numFmtId="164" fontId="7" fillId="5" borderId="9" xfId="1" applyNumberFormat="1" applyFont="1" applyFill="1" applyBorder="1" applyAlignment="1" applyProtection="1">
      <protection hidden="1"/>
    </xf>
    <xf numFmtId="164" fontId="0" fillId="5" borderId="9" xfId="1" applyNumberFormat="1" applyFont="1" applyFill="1" applyBorder="1"/>
    <xf numFmtId="0" fontId="6" fillId="0" borderId="22" xfId="0" applyFont="1" applyBorder="1" applyAlignment="1">
      <alignment horizontal="centerContinuous" vertical="center"/>
    </xf>
    <xf numFmtId="0" fontId="6" fillId="0" borderId="13" xfId="0" applyFont="1" applyBorder="1" applyAlignment="1">
      <alignment horizontal="centerContinuous" vertical="center"/>
    </xf>
    <xf numFmtId="164" fontId="5" fillId="5" borderId="10" xfId="1" applyNumberFormat="1" applyFont="1" applyFill="1" applyBorder="1"/>
    <xf numFmtId="0" fontId="6" fillId="0" borderId="14" xfId="0" applyFont="1" applyBorder="1" applyAlignment="1">
      <alignment horizontal="centerContinuous" vertical="center"/>
    </xf>
    <xf numFmtId="0" fontId="30" fillId="12" borderId="22" xfId="0" applyFont="1" applyFill="1" applyBorder="1" applyAlignment="1">
      <alignment horizontal="centerContinuous" vertical="center"/>
    </xf>
    <xf numFmtId="0" fontId="30" fillId="12" borderId="13" xfId="0" applyFont="1" applyFill="1" applyBorder="1" applyAlignment="1">
      <alignment horizontal="centerContinuous" vertical="center"/>
    </xf>
    <xf numFmtId="0" fontId="30" fillId="12" borderId="14" xfId="0" applyFont="1" applyFill="1" applyBorder="1" applyAlignment="1">
      <alignment horizontal="centerContinuous" vertical="center"/>
    </xf>
    <xf numFmtId="164" fontId="5" fillId="5" borderId="22" xfId="1" applyNumberFormat="1" applyFont="1" applyFill="1" applyBorder="1"/>
    <xf numFmtId="0" fontId="30" fillId="5" borderId="22" xfId="0" applyFont="1" applyFill="1" applyBorder="1" applyAlignment="1">
      <alignment horizontal="centerContinuous" vertical="center"/>
    </xf>
    <xf numFmtId="0" fontId="30" fillId="5" borderId="13" xfId="0" applyFont="1" applyFill="1" applyBorder="1" applyAlignment="1">
      <alignment horizontal="centerContinuous" vertical="center"/>
    </xf>
    <xf numFmtId="0" fontId="30" fillId="5" borderId="14" xfId="0" applyFont="1" applyFill="1" applyBorder="1" applyAlignment="1">
      <alignment horizontal="centerContinuous" vertical="center"/>
    </xf>
    <xf numFmtId="3" fontId="5" fillId="5" borderId="6" xfId="0" applyNumberFormat="1" applyFont="1" applyFill="1" applyBorder="1" applyAlignment="1">
      <alignment horizontal="right"/>
    </xf>
    <xf numFmtId="3" fontId="5" fillId="5" borderId="2" xfId="0" applyNumberFormat="1" applyFont="1" applyFill="1" applyBorder="1"/>
    <xf numFmtId="3" fontId="5" fillId="5" borderId="9" xfId="0" applyNumberFormat="1" applyFont="1" applyFill="1" applyBorder="1"/>
    <xf numFmtId="4" fontId="5" fillId="5" borderId="10" xfId="0" applyNumberFormat="1" applyFont="1" applyFill="1" applyBorder="1"/>
    <xf numFmtId="3" fontId="5" fillId="5" borderId="6" xfId="0" applyNumberFormat="1" applyFont="1" applyFill="1" applyBorder="1"/>
    <xf numFmtId="164" fontId="5" fillId="5" borderId="6" xfId="1" applyNumberFormat="1" applyFont="1" applyFill="1" applyBorder="1"/>
    <xf numFmtId="3" fontId="5" fillId="5" borderId="10" xfId="0" applyNumberFormat="1" applyFont="1" applyFill="1" applyBorder="1"/>
    <xf numFmtId="4" fontId="6" fillId="0" borderId="43" xfId="0" applyNumberFormat="1" applyFont="1" applyBorder="1" applyAlignment="1">
      <alignment horizontal="centerContinuous" vertical="center"/>
    </xf>
    <xf numFmtId="4" fontId="6" fillId="0" borderId="44" xfId="0" applyNumberFormat="1" applyFont="1" applyBorder="1" applyAlignment="1">
      <alignment horizontal="centerContinuous" vertical="center"/>
    </xf>
    <xf numFmtId="164" fontId="5" fillId="0" borderId="38" xfId="1" applyNumberFormat="1" applyFont="1" applyFill="1" applyBorder="1"/>
    <xf numFmtId="164" fontId="5" fillId="0" borderId="46" xfId="1" applyNumberFormat="1" applyFont="1" applyFill="1" applyBorder="1"/>
    <xf numFmtId="164" fontId="5" fillId="0" borderId="38" xfId="1" applyNumberFormat="1" applyFont="1" applyBorder="1"/>
    <xf numFmtId="164" fontId="5" fillId="0" borderId="46" xfId="1" applyNumberFormat="1" applyFont="1" applyBorder="1"/>
    <xf numFmtId="4" fontId="5" fillId="0" borderId="31" xfId="0" applyNumberFormat="1" applyFont="1" applyBorder="1"/>
    <xf numFmtId="3" fontId="5" fillId="0" borderId="49" xfId="0" applyNumberFormat="1" applyFont="1" applyBorder="1"/>
    <xf numFmtId="0" fontId="25" fillId="0" borderId="6" xfId="0" applyFont="1" applyBorder="1"/>
    <xf numFmtId="0" fontId="25" fillId="0" borderId="0" xfId="0" applyFont="1" applyAlignment="1">
      <alignment horizontal="center" wrapText="1"/>
    </xf>
    <xf numFmtId="0" fontId="6" fillId="12" borderId="22" xfId="0" applyFont="1" applyFill="1" applyBorder="1" applyAlignment="1">
      <alignment horizontal="centerContinuous" vertical="center"/>
    </xf>
    <xf numFmtId="0" fontId="7" fillId="0" borderId="0" xfId="0" applyFont="1" applyAlignment="1">
      <alignment horizontal="left" vertical="top"/>
    </xf>
    <xf numFmtId="0" fontId="5" fillId="0" borderId="0" xfId="0" quotePrefix="1" applyFont="1" applyAlignment="1">
      <alignment horizontal="center" wrapText="1"/>
    </xf>
    <xf numFmtId="0" fontId="7" fillId="0" borderId="0" xfId="0" quotePrefix="1" applyFont="1" applyAlignment="1">
      <alignment horizontal="center" wrapText="1"/>
    </xf>
    <xf numFmtId="4" fontId="6" fillId="5" borderId="7" xfId="0" quotePrefix="1" applyNumberFormat="1" applyFont="1" applyFill="1" applyBorder="1" applyAlignment="1">
      <alignment horizontal="center"/>
    </xf>
    <xf numFmtId="4" fontId="6" fillId="5" borderId="8" xfId="0" quotePrefix="1" applyNumberFormat="1" applyFont="1" applyFill="1" applyBorder="1" applyAlignment="1">
      <alignment horizontal="center"/>
    </xf>
    <xf numFmtId="4" fontId="6" fillId="5" borderId="12" xfId="0" quotePrefix="1" applyNumberFormat="1" applyFont="1" applyFill="1" applyBorder="1" applyAlignment="1">
      <alignment horizontal="center"/>
    </xf>
    <xf numFmtId="0" fontId="6" fillId="5" borderId="3" xfId="0" applyFont="1" applyFill="1" applyBorder="1" applyAlignment="1">
      <alignment horizontal="center"/>
    </xf>
    <xf numFmtId="0" fontId="6" fillId="5" borderId="4" xfId="0" applyFont="1" applyFill="1" applyBorder="1" applyAlignment="1">
      <alignment horizontal="center"/>
    </xf>
    <xf numFmtId="0" fontId="6" fillId="5" borderId="5" xfId="0" applyFont="1" applyFill="1" applyBorder="1" applyAlignment="1">
      <alignment horizontal="center"/>
    </xf>
    <xf numFmtId="0" fontId="7" fillId="0" borderId="0" xfId="0" applyFont="1" applyAlignment="1">
      <alignment horizontal="center" wrapText="1"/>
    </xf>
    <xf numFmtId="0" fontId="7" fillId="0" borderId="8" xfId="0" applyFont="1" applyBorder="1" applyAlignment="1">
      <alignment horizontal="center" wrapText="1"/>
    </xf>
    <xf numFmtId="4" fontId="6" fillId="12" borderId="22" xfId="0" applyNumberFormat="1" applyFont="1" applyFill="1" applyBorder="1" applyAlignment="1">
      <alignment horizontal="center" vertical="center"/>
    </xf>
    <xf numFmtId="4" fontId="6" fillId="12" borderId="14" xfId="0" applyNumberFormat="1" applyFont="1" applyFill="1" applyBorder="1" applyAlignment="1">
      <alignment horizontal="center" vertical="center"/>
    </xf>
    <xf numFmtId="4" fontId="6" fillId="5" borderId="22" xfId="0" applyNumberFormat="1" applyFont="1" applyFill="1" applyBorder="1" applyAlignment="1">
      <alignment horizontal="center" vertical="center"/>
    </xf>
    <xf numFmtId="4" fontId="6" fillId="5" borderId="14" xfId="0" applyNumberFormat="1" applyFont="1" applyFill="1" applyBorder="1" applyAlignment="1">
      <alignment horizontal="center" vertical="center"/>
    </xf>
  </cellXfs>
  <cellStyles count="45">
    <cellStyle name="Comma" xfId="1" builtinId="3"/>
    <cellStyle name="Comma 2" xfId="2" xr:uid="{00000000-0005-0000-0000-000001000000}"/>
    <cellStyle name="Comma 2 2" xfId="3" xr:uid="{00000000-0005-0000-0000-000002000000}"/>
    <cellStyle name="Comma 2 3" xfId="44" xr:uid="{37066D76-E039-4B1E-8854-6FE19D5E66B4}"/>
    <cellStyle name="Comma 3" xfId="4" xr:uid="{00000000-0005-0000-0000-000003000000}"/>
    <cellStyle name="Comma 4" xfId="20" xr:uid="{00000000-0005-0000-0000-000004000000}"/>
    <cellStyle name="Comma 5" xfId="41" xr:uid="{25BE1B14-396D-427E-B67F-735AE2E36EA3}"/>
    <cellStyle name="Comma 6" xfId="42" xr:uid="{242925CD-69A0-4D5D-8881-E8C1EAB22A91}"/>
    <cellStyle name="Comma0" xfId="5" xr:uid="{00000000-0005-0000-0000-000005000000}"/>
    <cellStyle name="Comma0 2" xfId="36" xr:uid="{AE3BCCCF-6C36-4D3A-ADB1-72ACDD1F2602}"/>
    <cellStyle name="Currency 2" xfId="6" xr:uid="{00000000-0005-0000-0000-000007000000}"/>
    <cellStyle name="Currency 2 2" xfId="23" xr:uid="{00000000-0005-0000-0000-000008000000}"/>
    <cellStyle name="Currency 2 3" xfId="39" xr:uid="{749BA96A-E02A-44B2-8552-D1BC16786C54}"/>
    <cellStyle name="Currency 3" xfId="25" xr:uid="{00000000-0005-0000-0000-000009000000}"/>
    <cellStyle name="Currency 4" xfId="31" xr:uid="{00000000-0005-0000-0000-00000A000000}"/>
    <cellStyle name="headerStyle" xfId="7" xr:uid="{00000000-0005-0000-0000-00000B000000}"/>
    <cellStyle name="Hyperlink 2" xfId="24" xr:uid="{00000000-0005-0000-0000-00000D000000}"/>
    <cellStyle name="Normal" xfId="0" builtinId="0"/>
    <cellStyle name="Normal 10" xfId="29" xr:uid="{00000000-0005-0000-0000-00000F000000}"/>
    <cellStyle name="Normal 11" xfId="30" xr:uid="{00000000-0005-0000-0000-000010000000}"/>
    <cellStyle name="Normal 12" xfId="33" xr:uid="{00000000-0005-0000-0000-000011000000}"/>
    <cellStyle name="Normal 13" xfId="34" xr:uid="{C2F6FD47-201A-47F6-B958-88E90D6ECA3A}"/>
    <cellStyle name="Normal 14" xfId="40" xr:uid="{582509B4-D3B6-4EFC-B18A-B5112B9409CD}"/>
    <cellStyle name="Normal 2" xfId="8" xr:uid="{00000000-0005-0000-0000-000012000000}"/>
    <cellStyle name="Normal 2 2" xfId="9" xr:uid="{00000000-0005-0000-0000-000013000000}"/>
    <cellStyle name="Normal 2 2 2" xfId="32" xr:uid="{00000000-0005-0000-0000-000014000000}"/>
    <cellStyle name="Normal 2 3" xfId="22" xr:uid="{00000000-0005-0000-0000-000015000000}"/>
    <cellStyle name="Normal 3" xfId="10" xr:uid="{00000000-0005-0000-0000-000016000000}"/>
    <cellStyle name="Normal 3 3" xfId="43" xr:uid="{DF5097DE-6A07-445D-8EEE-7CBC5B57BABF}"/>
    <cellStyle name="Normal 4" xfId="11" xr:uid="{00000000-0005-0000-0000-000017000000}"/>
    <cellStyle name="Normal 5" xfId="12" xr:uid="{00000000-0005-0000-0000-000018000000}"/>
    <cellStyle name="Normal 5 2" xfId="28" xr:uid="{00000000-0005-0000-0000-000019000000}"/>
    <cellStyle name="Normal 5 2 2" xfId="38" xr:uid="{F3ED1CB3-2348-4C99-B36B-FF7EA9BB30A6}"/>
    <cellStyle name="Normal 5 3" xfId="37" xr:uid="{8E74C3E5-6373-47B1-BE34-375AD6908CEF}"/>
    <cellStyle name="Normal 6" xfId="13" xr:uid="{00000000-0005-0000-0000-00001A000000}"/>
    <cellStyle name="Normal 7" xfId="19" xr:uid="{00000000-0005-0000-0000-00001B000000}"/>
    <cellStyle name="Normal 8" xfId="21" xr:uid="{00000000-0005-0000-0000-00001C000000}"/>
    <cellStyle name="Normal 9" xfId="26" xr:uid="{00000000-0005-0000-0000-00001D000000}"/>
    <cellStyle name="Percent" xfId="14" builtinId="5"/>
    <cellStyle name="Percent 2" xfId="15" xr:uid="{00000000-0005-0000-0000-00001F000000}"/>
    <cellStyle name="Percent 2 2" xfId="16" xr:uid="{00000000-0005-0000-0000-000020000000}"/>
    <cellStyle name="Percent 3" xfId="17" xr:uid="{00000000-0005-0000-0000-000021000000}"/>
    <cellStyle name="Percent 4" xfId="18" xr:uid="{00000000-0005-0000-0000-000022000000}"/>
    <cellStyle name="Percent 5" xfId="27" xr:uid="{00000000-0005-0000-0000-000023000000}"/>
    <cellStyle name="Percent 6" xfId="35" xr:uid="{8007E423-5E4C-4B65-9761-28B074E18FD6}"/>
  </cellStyles>
  <dxfs count="28">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4"/>
  <sheetViews>
    <sheetView zoomScaleNormal="100" workbookViewId="0">
      <selection activeCell="M19" sqref="M19"/>
    </sheetView>
  </sheetViews>
  <sheetFormatPr defaultRowHeight="12.75" x14ac:dyDescent="0.2"/>
  <cols>
    <col min="1" max="1" width="47.140625" bestFit="1" customWidth="1"/>
    <col min="2" max="2" width="17.5703125" style="3" customWidth="1"/>
    <col min="3" max="3" width="16.7109375" customWidth="1"/>
    <col min="4" max="4" width="14.85546875" customWidth="1"/>
    <col min="5" max="5" width="14.85546875" hidden="1" customWidth="1"/>
    <col min="6" max="6" width="17.85546875" bestFit="1" customWidth="1"/>
    <col min="7" max="7" width="16.5703125" customWidth="1"/>
    <col min="8" max="8" width="14.85546875" style="48" customWidth="1"/>
    <col min="11" max="11" width="10" bestFit="1" customWidth="1"/>
    <col min="12" max="12" width="11.42578125" bestFit="1" customWidth="1"/>
  </cols>
  <sheetData>
    <row r="1" spans="1:12" ht="37.5" customHeight="1" x14ac:dyDescent="0.2">
      <c r="B1" s="486" t="s">
        <v>593</v>
      </c>
      <c r="C1" s="487"/>
      <c r="D1" s="394" t="s">
        <v>643</v>
      </c>
      <c r="E1" s="395"/>
      <c r="F1" s="395"/>
      <c r="G1" s="395"/>
      <c r="H1" s="395"/>
      <c r="I1" s="395"/>
      <c r="J1" s="396"/>
    </row>
    <row r="2" spans="1:12" ht="81" customHeight="1" x14ac:dyDescent="0.2">
      <c r="A2" s="193" t="s">
        <v>468</v>
      </c>
      <c r="B2" s="199" t="s">
        <v>667</v>
      </c>
      <c r="C2" s="200" t="s">
        <v>668</v>
      </c>
      <c r="D2" s="206" t="s">
        <v>651</v>
      </c>
      <c r="E2" s="57" t="s">
        <v>625</v>
      </c>
      <c r="F2" s="57" t="s">
        <v>652</v>
      </c>
      <c r="G2" s="57" t="s">
        <v>653</v>
      </c>
      <c r="H2" s="58" t="s">
        <v>474</v>
      </c>
      <c r="I2" s="200" t="s">
        <v>565</v>
      </c>
      <c r="J2" s="200" t="s">
        <v>561</v>
      </c>
    </row>
    <row r="3" spans="1:12" ht="21.2" customHeight="1" x14ac:dyDescent="0.2">
      <c r="A3" s="193"/>
      <c r="B3" s="201"/>
      <c r="C3" s="200" t="s">
        <v>479</v>
      </c>
      <c r="D3" s="206" t="s">
        <v>480</v>
      </c>
      <c r="E3" s="57" t="s">
        <v>480</v>
      </c>
      <c r="F3" s="57" t="s">
        <v>481</v>
      </c>
      <c r="G3" s="57" t="s">
        <v>482</v>
      </c>
      <c r="H3" s="64" t="s">
        <v>483</v>
      </c>
      <c r="I3" s="59"/>
      <c r="J3" s="356"/>
      <c r="K3" s="129"/>
    </row>
    <row r="4" spans="1:12" x14ac:dyDescent="0.2">
      <c r="A4" s="194" t="s">
        <v>469</v>
      </c>
      <c r="B4" s="488">
        <v>341049394</v>
      </c>
      <c r="C4" s="489">
        <f>SpEd!E209+SpEd!F209</f>
        <v>340857611.23000002</v>
      </c>
      <c r="D4" s="202">
        <f>SpEd!H209+SpEd!I209+SpEd!J209+SpEd!K209</f>
        <v>511220829.75999975</v>
      </c>
      <c r="E4" s="67">
        <f>SpEd!L209+SpEd!M209</f>
        <v>0</v>
      </c>
      <c r="F4" s="67">
        <f>SpEd!O209+SpEd!P209+SpEd!Q209+SpEd!R209</f>
        <v>1325624999.4100001</v>
      </c>
      <c r="G4" s="68">
        <f t="shared" ref="G4:G11" si="0">F4-D4</f>
        <v>814404169.65000033</v>
      </c>
      <c r="H4" s="72">
        <f>G4/$G$12</f>
        <v>0.60447737722626593</v>
      </c>
      <c r="I4" s="124">
        <f t="shared" ref="I4:I11" si="1">+D4/F4</f>
        <v>0.38564513341822187</v>
      </c>
      <c r="J4" s="207">
        <f t="shared" ref="J4:J11" si="2">1-I4</f>
        <v>0.61435486658177818</v>
      </c>
      <c r="L4" s="355"/>
    </row>
    <row r="5" spans="1:12" x14ac:dyDescent="0.2">
      <c r="A5" s="196" t="s">
        <v>641</v>
      </c>
      <c r="B5" s="204">
        <v>31294098</v>
      </c>
      <c r="C5" s="327">
        <f>+ELPA!D209+ELPA!E209</f>
        <v>83586157.801160276</v>
      </c>
      <c r="D5" s="203">
        <f>ELPA!G209+ELPA!H209+ELPA!I209+ELPA!J209</f>
        <v>79430123.10379824</v>
      </c>
      <c r="E5" s="70"/>
      <c r="F5" s="70">
        <f>+ELPA!L209+ELPA!M209+ELPA!N209+ELPA!O209</f>
        <v>255957444.52999988</v>
      </c>
      <c r="G5" s="71">
        <f t="shared" si="0"/>
        <v>176527321.42620164</v>
      </c>
      <c r="H5" s="73">
        <f t="shared" ref="H5:H11" si="3">G5/$G$12</f>
        <v>0.13102434422744527</v>
      </c>
      <c r="I5" s="123">
        <f t="shared" si="1"/>
        <v>0.31032550449802804</v>
      </c>
      <c r="J5" s="207">
        <f t="shared" si="2"/>
        <v>0.68967449550197202</v>
      </c>
    </row>
    <row r="6" spans="1:12" x14ac:dyDescent="0.2">
      <c r="A6" s="195" t="s">
        <v>473</v>
      </c>
      <c r="B6" s="204">
        <v>68899402</v>
      </c>
      <c r="C6" s="327">
        <f>Transportation!D209</f>
        <v>74404440.990000069</v>
      </c>
      <c r="D6" s="203">
        <f>Transportation!I209</f>
        <v>64439895.280000001</v>
      </c>
      <c r="E6" s="70"/>
      <c r="F6" s="70">
        <f>Transportation!K209</f>
        <v>290292950.44999993</v>
      </c>
      <c r="G6" s="71">
        <f t="shared" si="0"/>
        <v>225853055.16999993</v>
      </c>
      <c r="H6" s="73">
        <f t="shared" si="3"/>
        <v>0.16763551503717505</v>
      </c>
      <c r="I6" s="123">
        <f t="shared" si="1"/>
        <v>0.22198229471335071</v>
      </c>
      <c r="J6" s="207">
        <f t="shared" si="2"/>
        <v>0.77801770528664926</v>
      </c>
    </row>
    <row r="7" spans="1:12" x14ac:dyDescent="0.2">
      <c r="A7" s="195" t="s">
        <v>470</v>
      </c>
      <c r="B7" s="204">
        <v>14677532</v>
      </c>
      <c r="C7" s="327">
        <f>GT!D209</f>
        <v>11103514.849999996</v>
      </c>
      <c r="D7" s="203">
        <f>GT!F209+GT!G209</f>
        <v>12538874.229999999</v>
      </c>
      <c r="E7" s="70"/>
      <c r="F7" s="70">
        <f>GT!I209+GT!J209</f>
        <v>44722100.779999986</v>
      </c>
      <c r="G7" s="71">
        <f t="shared" si="0"/>
        <v>32183226.54999999</v>
      </c>
      <c r="H7" s="73">
        <f t="shared" si="3"/>
        <v>2.3887442010498691E-2</v>
      </c>
      <c r="I7" s="123">
        <f t="shared" si="1"/>
        <v>0.28037310437812585</v>
      </c>
      <c r="J7" s="207">
        <f t="shared" si="2"/>
        <v>0.7196268956218741</v>
      </c>
    </row>
    <row r="8" spans="1:12" x14ac:dyDescent="0.2">
      <c r="A8" s="196" t="s">
        <v>490</v>
      </c>
      <c r="B8" s="204">
        <v>30514944</v>
      </c>
      <c r="C8" s="327">
        <f>CTA!D209</f>
        <v>30409006</v>
      </c>
      <c r="D8" s="204">
        <f>+CTA!F209+CTA!G209</f>
        <v>34385323.800000004</v>
      </c>
      <c r="E8" s="135"/>
      <c r="F8" s="135">
        <f>+CTA!I209+CTA!J209</f>
        <v>131582164.99999993</v>
      </c>
      <c r="G8" s="71">
        <f t="shared" si="0"/>
        <v>97196841.199999928</v>
      </c>
      <c r="H8" s="73">
        <f t="shared" si="3"/>
        <v>7.2142670473437948E-2</v>
      </c>
      <c r="I8" s="123">
        <f t="shared" si="1"/>
        <v>0.26132207051008793</v>
      </c>
      <c r="J8" s="207">
        <f t="shared" si="2"/>
        <v>0.73867792948991207</v>
      </c>
    </row>
    <row r="9" spans="1:12" x14ac:dyDescent="0.2">
      <c r="A9" s="195" t="s">
        <v>471</v>
      </c>
      <c r="B9" s="204">
        <v>9606542</v>
      </c>
      <c r="C9" s="327">
        <f>'Expelled At-Risk'!F208</f>
        <v>8261044</v>
      </c>
      <c r="D9" s="204">
        <f>'Expelled At-Risk'!H208+'Expelled At-Risk'!I208</f>
        <v>8820400</v>
      </c>
      <c r="E9" s="135"/>
      <c r="F9" s="135">
        <f>'Expelled At-Risk'!N208</f>
        <v>9209453.0199999977</v>
      </c>
      <c r="G9" s="71">
        <f t="shared" si="0"/>
        <v>389053.01999999769</v>
      </c>
      <c r="H9" s="73">
        <f t="shared" si="3"/>
        <v>2.8876785986081731E-4</v>
      </c>
      <c r="I9" s="123">
        <f t="shared" si="1"/>
        <v>0.95775503505418846</v>
      </c>
      <c r="J9" s="207">
        <f t="shared" si="2"/>
        <v>4.2244964945811536E-2</v>
      </c>
    </row>
    <row r="10" spans="1:12" x14ac:dyDescent="0.2">
      <c r="A10" s="196" t="s">
        <v>642</v>
      </c>
      <c r="B10" s="204">
        <v>1599991</v>
      </c>
      <c r="C10" s="327">
        <f>'Small Attendance'!D205</f>
        <v>1599990.98</v>
      </c>
      <c r="D10" s="203">
        <f>'Small Attendance'!F205</f>
        <v>1314249.9900000002</v>
      </c>
      <c r="E10" s="70"/>
      <c r="F10" s="70">
        <v>1619967.54</v>
      </c>
      <c r="G10" s="71">
        <f t="shared" si="0"/>
        <v>305717.54999999981</v>
      </c>
      <c r="H10" s="73">
        <f t="shared" si="3"/>
        <v>2.2691355187370833E-4</v>
      </c>
      <c r="I10" s="123">
        <f t="shared" si="1"/>
        <v>0.81128168160702785</v>
      </c>
      <c r="J10" s="207">
        <f t="shared" si="2"/>
        <v>0.18871831839297215</v>
      </c>
    </row>
    <row r="11" spans="1:12" x14ac:dyDescent="0.2">
      <c r="A11" s="195" t="s">
        <v>472</v>
      </c>
      <c r="B11" s="204">
        <v>1171284</v>
      </c>
      <c r="C11" s="327">
        <f>'Comp Health'!D208</f>
        <v>666041.28</v>
      </c>
      <c r="D11" s="203">
        <f>'Comp Health'!F208</f>
        <v>699412.05</v>
      </c>
      <c r="E11" s="70"/>
      <c r="F11" s="70">
        <f>'Comp Health'!G208</f>
        <v>1126460.9099999999</v>
      </c>
      <c r="G11" s="71">
        <f t="shared" si="0"/>
        <v>427048.85999999987</v>
      </c>
      <c r="H11" s="73">
        <f t="shared" si="3"/>
        <v>3.1696961344292477E-4</v>
      </c>
      <c r="I11" s="353">
        <f t="shared" si="1"/>
        <v>0.62089331621813681</v>
      </c>
      <c r="J11" s="208">
        <f t="shared" si="2"/>
        <v>0.37910668378186319</v>
      </c>
    </row>
    <row r="12" spans="1:12" x14ac:dyDescent="0.2">
      <c r="A12" s="197" t="s">
        <v>475</v>
      </c>
      <c r="B12" s="490">
        <f>SUM(B4:B11)</f>
        <v>498813187</v>
      </c>
      <c r="C12" s="491">
        <f t="shared" ref="C12:H12" si="4">SUM(C4:C11)</f>
        <v>550887807.13116038</v>
      </c>
      <c r="D12" s="205">
        <f t="shared" si="4"/>
        <v>712849108.21379793</v>
      </c>
      <c r="E12" s="69">
        <f t="shared" si="4"/>
        <v>0</v>
      </c>
      <c r="F12" s="69">
        <f t="shared" si="4"/>
        <v>2060135541.6399999</v>
      </c>
      <c r="G12" s="69">
        <f t="shared" si="4"/>
        <v>1347286433.4262013</v>
      </c>
      <c r="H12" s="72">
        <f t="shared" si="4"/>
        <v>1.0000000000000002</v>
      </c>
      <c r="I12" s="60"/>
      <c r="J12" s="209"/>
    </row>
    <row r="13" spans="1:12" ht="13.5" thickBot="1" x14ac:dyDescent="0.25">
      <c r="A13" s="198"/>
      <c r="B13" s="492"/>
      <c r="C13" s="493"/>
      <c r="D13" s="210"/>
      <c r="E13" s="211"/>
      <c r="F13" s="212"/>
      <c r="G13" s="211"/>
      <c r="H13" s="213"/>
      <c r="I13" s="214"/>
      <c r="J13" s="215"/>
    </row>
    <row r="14" spans="1:12" ht="25.5" hidden="1" x14ac:dyDescent="0.2">
      <c r="A14" s="61" t="s">
        <v>476</v>
      </c>
      <c r="B14" s="66"/>
      <c r="C14" s="63">
        <f>SUM(C4:C8)</f>
        <v>540360730.87116039</v>
      </c>
      <c r="D14" s="63"/>
      <c r="E14" s="63"/>
      <c r="F14" s="63">
        <f>SUM(F5:F9)</f>
        <v>731764113.77999961</v>
      </c>
      <c r="G14" s="63">
        <f>SUM(G5:G9)</f>
        <v>532149497.36620146</v>
      </c>
      <c r="H14" s="62"/>
    </row>
    <row r="15" spans="1:12" x14ac:dyDescent="0.2">
      <c r="D15" s="127"/>
    </row>
    <row r="16" spans="1:12" x14ac:dyDescent="0.2">
      <c r="A16" s="132" t="s">
        <v>640</v>
      </c>
      <c r="F16" s="127"/>
    </row>
    <row r="17" spans="1:10" x14ac:dyDescent="0.2">
      <c r="A17" s="132" t="s">
        <v>661</v>
      </c>
      <c r="E17" s="128" t="s">
        <v>579</v>
      </c>
      <c r="G17" s="127"/>
      <c r="H17" s="150"/>
    </row>
    <row r="18" spans="1:10" ht="36" customHeight="1" x14ac:dyDescent="0.2">
      <c r="A18" s="494" t="s">
        <v>662</v>
      </c>
      <c r="B18" s="132"/>
      <c r="C18" s="132"/>
      <c r="D18" s="132"/>
      <c r="E18" s="132"/>
      <c r="F18" s="132"/>
      <c r="G18" s="132"/>
      <c r="H18" s="132"/>
      <c r="J18" s="127"/>
    </row>
    <row r="19" spans="1:10" ht="28.5" customHeight="1" x14ac:dyDescent="0.2">
      <c r="A19" s="494" t="s">
        <v>663</v>
      </c>
      <c r="B19" s="495"/>
      <c r="C19" s="495"/>
      <c r="D19" s="495"/>
      <c r="E19" s="495"/>
      <c r="F19" s="495"/>
      <c r="G19" s="495"/>
      <c r="H19" s="495"/>
    </row>
    <row r="20" spans="1:10" ht="31.7" customHeight="1" x14ac:dyDescent="0.2">
      <c r="A20" s="494" t="s">
        <v>650</v>
      </c>
      <c r="B20" s="495"/>
      <c r="C20" s="495"/>
      <c r="D20" s="495"/>
      <c r="E20" s="495"/>
      <c r="F20" s="495"/>
      <c r="G20" s="495"/>
      <c r="H20" s="495"/>
    </row>
    <row r="21" spans="1:10" ht="28.5" customHeight="1" x14ac:dyDescent="0.2">
      <c r="A21" s="494" t="s">
        <v>633</v>
      </c>
      <c r="B21" s="495"/>
      <c r="C21" s="495"/>
      <c r="D21" s="495"/>
      <c r="E21" s="495"/>
      <c r="F21" s="495"/>
      <c r="G21" s="495"/>
      <c r="H21" s="495"/>
    </row>
    <row r="22" spans="1:10" ht="17.45" customHeight="1" x14ac:dyDescent="0.2">
      <c r="A22" s="494" t="s">
        <v>634</v>
      </c>
      <c r="B22" s="495"/>
      <c r="C22" s="495"/>
      <c r="D22" s="495"/>
      <c r="E22" s="495"/>
      <c r="F22" s="495"/>
      <c r="G22" s="495"/>
      <c r="H22" s="495"/>
    </row>
    <row r="23" spans="1:10" x14ac:dyDescent="0.2">
      <c r="A23" s="132"/>
      <c r="B23" s="133"/>
      <c r="C23" s="132"/>
      <c r="D23" s="132"/>
      <c r="E23" s="132"/>
      <c r="F23" s="132"/>
      <c r="G23" s="132"/>
      <c r="H23" s="134"/>
    </row>
    <row r="24" spans="1:10" x14ac:dyDescent="0.2">
      <c r="H24" s="91"/>
    </row>
  </sheetData>
  <phoneticPr fontId="9" type="noConversion"/>
  <pageMargins left="0.75" right="0.75" top="1" bottom="1" header="0.5" footer="0.5"/>
  <pageSetup scale="71" orientation="landscape" r:id="rId1"/>
  <headerFooter alignWithMargins="0">
    <oddFooter>&amp;LCDE, Public School Finance&amp;C&amp;P&amp;R&amp;D</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18"/>
  <sheetViews>
    <sheetView tabSelected="1" zoomScale="82" zoomScaleNormal="82" workbookViewId="0">
      <pane xSplit="4" ySplit="7" topLeftCell="J173" activePane="bottomRight" state="frozen"/>
      <selection activeCell="B1" sqref="B1"/>
      <selection pane="topRight" activeCell="B1" sqref="B1"/>
      <selection pane="bottomLeft" activeCell="B1" sqref="B1"/>
      <selection pane="bottomRight" activeCell="V7" sqref="V7"/>
    </sheetView>
  </sheetViews>
  <sheetFormatPr defaultRowHeight="12.75" x14ac:dyDescent="0.2"/>
  <cols>
    <col min="1" max="1" width="9" style="111" customWidth="1"/>
    <col min="2" max="2" width="11.7109375" style="1" customWidth="1"/>
    <col min="3" max="3" width="14.42578125" style="1" bestFit="1" customWidth="1"/>
    <col min="4" max="4" width="75.42578125" style="1" customWidth="1"/>
    <col min="5" max="5" width="17.140625" customWidth="1"/>
    <col min="6" max="6" width="14.5703125" hidden="1" customWidth="1"/>
    <col min="7" max="7" width="2.42578125" customWidth="1"/>
    <col min="8" max="8" width="20.140625" bestFit="1" customWidth="1"/>
    <col min="9" max="9" width="14.5703125" customWidth="1"/>
    <col min="10" max="10" width="15.42578125" style="3" customWidth="1"/>
    <col min="11" max="11" width="17.140625" customWidth="1"/>
    <col min="12" max="12" width="15.42578125" style="3" hidden="1" customWidth="1"/>
    <col min="13" max="13" width="14.5703125" hidden="1" customWidth="1"/>
    <col min="14" max="14" width="4" customWidth="1"/>
    <col min="15" max="15" width="18.7109375" style="3" customWidth="1"/>
    <col min="16" max="16" width="21.140625" style="3" customWidth="1"/>
    <col min="17" max="17" width="16.7109375" style="3" customWidth="1"/>
    <col min="18" max="18" width="15.85546875" customWidth="1"/>
    <col min="19" max="19" width="15.140625" style="3" hidden="1" customWidth="1"/>
    <col min="20" max="20" width="14.85546875" hidden="1" customWidth="1"/>
    <col min="21" max="21" width="13.140625" customWidth="1"/>
    <col min="22" max="22" width="10.5703125" style="3" customWidth="1"/>
    <col min="24" max="24" width="21.7109375" customWidth="1"/>
    <col min="25" max="25" width="19.140625" customWidth="1"/>
    <col min="26" max="26" width="17.140625" customWidth="1"/>
    <col min="27" max="27" width="24.7109375" bestFit="1" customWidth="1"/>
  </cols>
  <sheetData>
    <row r="1" spans="1:27" s="86" customFormat="1" ht="16.5" customHeight="1" x14ac:dyDescent="0.2">
      <c r="A1" s="140"/>
      <c r="B1" s="93"/>
      <c r="C1" s="93"/>
      <c r="D1" s="261"/>
      <c r="E1" s="100" t="s">
        <v>497</v>
      </c>
      <c r="F1" s="100" t="s">
        <v>498</v>
      </c>
      <c r="H1" s="99" t="s">
        <v>501</v>
      </c>
      <c r="I1" s="110" t="s">
        <v>638</v>
      </c>
      <c r="J1" s="366"/>
      <c r="K1" s="366"/>
      <c r="L1" s="85"/>
      <c r="M1" s="85"/>
      <c r="N1" s="367"/>
      <c r="O1" s="85"/>
      <c r="P1" s="85"/>
      <c r="Q1" s="85"/>
      <c r="R1" s="85"/>
      <c r="S1" s="85"/>
      <c r="T1" s="85"/>
      <c r="U1" s="498"/>
      <c r="V1" s="95"/>
      <c r="X1" s="85"/>
      <c r="Y1" s="85"/>
      <c r="Z1" s="85"/>
    </row>
    <row r="2" spans="1:27" s="86" customFormat="1" ht="14.25" customHeight="1" thickBot="1" x14ac:dyDescent="0.25">
      <c r="A2" s="140"/>
      <c r="B2" s="93"/>
      <c r="C2" s="93"/>
      <c r="D2" s="95"/>
      <c r="E2" s="96" t="s">
        <v>499</v>
      </c>
      <c r="F2" s="126" t="s">
        <v>575</v>
      </c>
      <c r="H2" s="85"/>
      <c r="I2" s="98" t="s">
        <v>503</v>
      </c>
      <c r="J2" s="44"/>
      <c r="K2" s="44"/>
      <c r="L2" s="101"/>
      <c r="M2" s="101"/>
      <c r="N2" s="98"/>
      <c r="O2" s="101"/>
      <c r="P2" s="101"/>
      <c r="Q2" s="44"/>
      <c r="R2" s="44"/>
      <c r="S2" s="101"/>
      <c r="T2" s="101"/>
      <c r="U2" s="499"/>
      <c r="V2" s="94"/>
      <c r="X2" s="101"/>
      <c r="Y2" s="101"/>
      <c r="Z2" s="101"/>
    </row>
    <row r="3" spans="1:27" s="86" customFormat="1" ht="38.25" customHeight="1" x14ac:dyDescent="0.2">
      <c r="A3" s="140"/>
      <c r="B3" s="93"/>
      <c r="C3" s="93"/>
      <c r="D3" s="95"/>
      <c r="E3" s="162" t="s">
        <v>591</v>
      </c>
      <c r="F3" s="126"/>
      <c r="H3" s="397" t="s">
        <v>589</v>
      </c>
      <c r="I3" s="398"/>
      <c r="J3" s="399"/>
      <c r="K3" s="400"/>
      <c r="L3" s="101"/>
      <c r="M3" s="101"/>
      <c r="N3" s="98"/>
      <c r="O3" s="426" t="s">
        <v>590</v>
      </c>
      <c r="P3" s="427"/>
      <c r="Q3" s="427"/>
      <c r="R3" s="427"/>
      <c r="S3" s="428"/>
      <c r="T3" s="101"/>
      <c r="U3" s="260"/>
      <c r="V3" s="94"/>
      <c r="X3" s="278"/>
      <c r="Y3" s="101"/>
      <c r="Z3" s="101"/>
      <c r="AA3" s="224"/>
    </row>
    <row r="4" spans="1:27" s="86" customFormat="1" ht="13.5" thickBot="1" x14ac:dyDescent="0.25">
      <c r="A4" s="140"/>
      <c r="B4" s="93"/>
      <c r="C4" s="93"/>
      <c r="D4" s="95"/>
      <c r="E4" s="354" t="s">
        <v>644</v>
      </c>
      <c r="F4" s="126"/>
      <c r="H4" s="401"/>
      <c r="I4" s="402"/>
      <c r="J4" s="403"/>
      <c r="K4" s="404"/>
      <c r="L4" s="101"/>
      <c r="M4" s="101"/>
      <c r="N4" s="98"/>
      <c r="O4" s="429"/>
      <c r="P4" s="430"/>
      <c r="Q4" s="431"/>
      <c r="R4" s="431"/>
      <c r="S4" s="432"/>
      <c r="T4" s="101"/>
      <c r="U4" s="260"/>
      <c r="V4" s="94"/>
      <c r="X4" s="101"/>
      <c r="Y4" s="101"/>
      <c r="Z4" s="101"/>
    </row>
    <row r="5" spans="1:27" x14ac:dyDescent="0.2">
      <c r="A5" s="171"/>
      <c r="B5" s="172"/>
      <c r="C5" s="173"/>
      <c r="D5" s="173"/>
      <c r="E5" s="174" t="s">
        <v>654</v>
      </c>
      <c r="F5" s="175" t="s">
        <v>577</v>
      </c>
      <c r="G5" s="177"/>
      <c r="H5" s="405" t="s">
        <v>645</v>
      </c>
      <c r="I5" s="406" t="str">
        <f>+H5</f>
        <v>FY22-23</v>
      </c>
      <c r="J5" s="406" t="str">
        <f>+H5</f>
        <v>FY22-23</v>
      </c>
      <c r="K5" s="407" t="str">
        <f>+H5</f>
        <v>FY22-23</v>
      </c>
      <c r="L5" s="175" t="str">
        <f>H5</f>
        <v>FY22-23</v>
      </c>
      <c r="M5" s="176" t="str">
        <f>H5</f>
        <v>FY22-23</v>
      </c>
      <c r="N5" s="177"/>
      <c r="O5" s="229" t="str">
        <f>+H5</f>
        <v>FY22-23</v>
      </c>
      <c r="P5" s="232" t="str">
        <f>+H5</f>
        <v>FY22-23</v>
      </c>
      <c r="Q5" s="235" t="str">
        <f>+H5</f>
        <v>FY22-23</v>
      </c>
      <c r="R5" s="232" t="str">
        <f>+H5</f>
        <v>FY22-23</v>
      </c>
      <c r="S5" s="178" t="str">
        <f>H5</f>
        <v>FY22-23</v>
      </c>
      <c r="T5" s="178" t="str">
        <f>H5</f>
        <v>FY22-23</v>
      </c>
      <c r="U5" s="179"/>
      <c r="V5" s="180"/>
      <c r="X5" s="503"/>
      <c r="Y5" s="504"/>
      <c r="Z5" s="505"/>
      <c r="AA5" s="269"/>
    </row>
    <row r="6" spans="1:27" ht="13.5" thickBot="1" x14ac:dyDescent="0.25">
      <c r="A6" s="181"/>
      <c r="B6" s="182"/>
      <c r="C6" s="149"/>
      <c r="D6" s="149"/>
      <c r="E6" s="183" t="s">
        <v>400</v>
      </c>
      <c r="F6" s="184" t="s">
        <v>400</v>
      </c>
      <c r="G6" s="352"/>
      <c r="H6" s="408" t="s">
        <v>400</v>
      </c>
      <c r="I6" s="409" t="s">
        <v>477</v>
      </c>
      <c r="J6" s="409" t="s">
        <v>462</v>
      </c>
      <c r="K6" s="410" t="s">
        <v>463</v>
      </c>
      <c r="L6" s="184" t="s">
        <v>485</v>
      </c>
      <c r="M6" s="185" t="s">
        <v>486</v>
      </c>
      <c r="N6" s="186"/>
      <c r="O6" s="230" t="s">
        <v>400</v>
      </c>
      <c r="P6" s="233" t="s">
        <v>477</v>
      </c>
      <c r="Q6" s="236" t="s">
        <v>462</v>
      </c>
      <c r="R6" s="233" t="s">
        <v>463</v>
      </c>
      <c r="S6" s="187" t="s">
        <v>485</v>
      </c>
      <c r="T6" s="187" t="s">
        <v>486</v>
      </c>
      <c r="U6" s="188"/>
      <c r="V6" s="189"/>
      <c r="X6" s="500" t="s">
        <v>550</v>
      </c>
      <c r="Y6" s="501"/>
      <c r="Z6" s="502"/>
      <c r="AA6" s="270" t="s">
        <v>628</v>
      </c>
    </row>
    <row r="7" spans="1:27" ht="72.75" customHeight="1" thickBot="1" x14ac:dyDescent="0.25">
      <c r="A7" s="163" t="s">
        <v>580</v>
      </c>
      <c r="B7" s="164" t="s">
        <v>0</v>
      </c>
      <c r="C7" s="165" t="s">
        <v>1</v>
      </c>
      <c r="D7" s="166" t="s">
        <v>2</v>
      </c>
      <c r="E7" s="350" t="s">
        <v>584</v>
      </c>
      <c r="F7" s="167" t="s">
        <v>585</v>
      </c>
      <c r="G7" s="14"/>
      <c r="H7" s="310" t="s">
        <v>594</v>
      </c>
      <c r="I7" s="411" t="s">
        <v>586</v>
      </c>
      <c r="J7" s="412" t="s">
        <v>595</v>
      </c>
      <c r="K7" s="413" t="s">
        <v>596</v>
      </c>
      <c r="L7" s="168" t="s">
        <v>588</v>
      </c>
      <c r="M7" s="169" t="s">
        <v>587</v>
      </c>
      <c r="N7" s="14"/>
      <c r="O7" s="346" t="s">
        <v>597</v>
      </c>
      <c r="P7" s="347" t="s">
        <v>646</v>
      </c>
      <c r="Q7" s="348" t="s">
        <v>626</v>
      </c>
      <c r="R7" s="349" t="s">
        <v>627</v>
      </c>
      <c r="S7" s="168" t="s">
        <v>488</v>
      </c>
      <c r="T7" s="168" t="s">
        <v>489</v>
      </c>
      <c r="U7" s="170" t="s">
        <v>655</v>
      </c>
      <c r="V7" s="122" t="s">
        <v>494</v>
      </c>
      <c r="X7" s="434" t="s">
        <v>547</v>
      </c>
      <c r="Y7" s="434" t="s">
        <v>548</v>
      </c>
      <c r="Z7" s="262" t="s">
        <v>549</v>
      </c>
      <c r="AA7" s="263" t="s">
        <v>610</v>
      </c>
    </row>
    <row r="8" spans="1:27" x14ac:dyDescent="0.2">
      <c r="A8" s="141">
        <v>1010</v>
      </c>
      <c r="B8" s="19" t="s">
        <v>3</v>
      </c>
      <c r="C8" s="12" t="s">
        <v>4</v>
      </c>
      <c r="D8" s="55" t="s">
        <v>5</v>
      </c>
      <c r="E8" s="92">
        <v>2595227.13</v>
      </c>
      <c r="F8" s="92"/>
      <c r="G8" s="87"/>
      <c r="H8" s="414">
        <v>2786116.69</v>
      </c>
      <c r="I8" s="415">
        <v>466195.5</v>
      </c>
      <c r="J8" s="416">
        <v>2111831.84</v>
      </c>
      <c r="K8" s="417">
        <v>47406.7</v>
      </c>
      <c r="L8" s="152">
        <v>0</v>
      </c>
      <c r="M8" s="152">
        <v>0</v>
      </c>
      <c r="N8" s="87"/>
      <c r="O8" s="231">
        <v>8357653.7300000023</v>
      </c>
      <c r="P8" s="234">
        <v>644039.8899999999</v>
      </c>
      <c r="Q8" s="237">
        <v>1602137</v>
      </c>
      <c r="R8" s="345">
        <v>46457.57</v>
      </c>
      <c r="S8" s="156">
        <v>0</v>
      </c>
      <c r="T8" s="156">
        <v>0</v>
      </c>
      <c r="U8" s="107">
        <v>882</v>
      </c>
      <c r="V8" s="107">
        <v>12075.15667800454</v>
      </c>
      <c r="X8" s="435">
        <f>+H8+I8</f>
        <v>3252312.19</v>
      </c>
      <c r="Y8" s="436">
        <f t="shared" ref="Y8:Y39" si="0">J8+K8+L8+M8</f>
        <v>2159238.54</v>
      </c>
      <c r="Z8" s="264">
        <f t="shared" ref="Z8:Z39" si="1">O8+P8+Q8+R8+S8+T8</f>
        <v>10650288.190000003</v>
      </c>
      <c r="AA8" s="265">
        <f>+Z8-(X8+Y8)</f>
        <v>5238737.4600000028</v>
      </c>
    </row>
    <row r="9" spans="1:27" x14ac:dyDescent="0.2">
      <c r="A9" s="141" t="s">
        <v>130</v>
      </c>
      <c r="B9" s="19" t="s">
        <v>6</v>
      </c>
      <c r="C9" s="12" t="s">
        <v>4</v>
      </c>
      <c r="D9" s="55" t="s">
        <v>7</v>
      </c>
      <c r="E9" s="92">
        <v>14231104.200000001</v>
      </c>
      <c r="F9" s="161"/>
      <c r="G9" s="87"/>
      <c r="H9" s="379">
        <v>12427470.869999999</v>
      </c>
      <c r="I9" s="418">
        <v>1615459.04</v>
      </c>
      <c r="J9" s="419">
        <v>8496973.3599999994</v>
      </c>
      <c r="K9" s="420">
        <v>268944.39</v>
      </c>
      <c r="L9" s="152">
        <v>0</v>
      </c>
      <c r="M9" s="153">
        <v>0</v>
      </c>
      <c r="N9" s="87"/>
      <c r="O9" s="231">
        <v>36709403.080000013</v>
      </c>
      <c r="P9" s="234">
        <v>3470504.8300000005</v>
      </c>
      <c r="Q9" s="237">
        <v>7206258.950000003</v>
      </c>
      <c r="R9" s="345">
        <v>167808.89</v>
      </c>
      <c r="S9" s="156">
        <v>0</v>
      </c>
      <c r="T9" s="156">
        <v>0</v>
      </c>
      <c r="U9" s="107">
        <v>4560</v>
      </c>
      <c r="V9" s="107">
        <v>10428.503453947371</v>
      </c>
      <c r="X9" s="435">
        <f t="shared" ref="X9:X72" si="2">+H9+I9</f>
        <v>14042929.91</v>
      </c>
      <c r="Y9" s="436">
        <f t="shared" si="0"/>
        <v>8765917.75</v>
      </c>
      <c r="Z9" s="264">
        <f t="shared" si="1"/>
        <v>47553975.750000015</v>
      </c>
      <c r="AA9" s="266">
        <f t="shared" ref="AA9:AA72" si="3">+Z9-(X9+Y9)</f>
        <v>24745128.090000015</v>
      </c>
    </row>
    <row r="10" spans="1:27" x14ac:dyDescent="0.2">
      <c r="A10" s="141" t="s">
        <v>132</v>
      </c>
      <c r="B10" s="19" t="s">
        <v>8</v>
      </c>
      <c r="C10" s="12" t="s">
        <v>4</v>
      </c>
      <c r="D10" s="55" t="s">
        <v>9</v>
      </c>
      <c r="E10" s="92">
        <v>2606351.1599999997</v>
      </c>
      <c r="F10" s="161"/>
      <c r="G10" s="87"/>
      <c r="H10" s="379">
        <v>2337908.02</v>
      </c>
      <c r="I10" s="418">
        <v>386416.74</v>
      </c>
      <c r="J10" s="419">
        <v>1217155.32</v>
      </c>
      <c r="K10" s="420">
        <v>53300.14</v>
      </c>
      <c r="L10" s="152">
        <v>0</v>
      </c>
      <c r="M10" s="153">
        <v>0</v>
      </c>
      <c r="N10" s="87"/>
      <c r="O10" s="231">
        <v>9012930.290000001</v>
      </c>
      <c r="P10" s="234">
        <v>0</v>
      </c>
      <c r="Q10" s="237">
        <v>1163933.8099999998</v>
      </c>
      <c r="R10" s="345">
        <v>60360.17</v>
      </c>
      <c r="S10" s="156">
        <v>0</v>
      </c>
      <c r="T10" s="156">
        <v>0</v>
      </c>
      <c r="U10" s="107">
        <v>820</v>
      </c>
      <c r="V10" s="107">
        <v>12484.419841463416</v>
      </c>
      <c r="X10" s="435">
        <f t="shared" si="2"/>
        <v>2724324.76</v>
      </c>
      <c r="Y10" s="436">
        <f t="shared" si="0"/>
        <v>1270455.46</v>
      </c>
      <c r="Z10" s="264">
        <f t="shared" si="1"/>
        <v>10237224.270000001</v>
      </c>
      <c r="AA10" s="266">
        <f t="shared" si="3"/>
        <v>6242444.0500000017</v>
      </c>
    </row>
    <row r="11" spans="1:27" x14ac:dyDescent="0.2">
      <c r="A11" s="141" t="s">
        <v>134</v>
      </c>
      <c r="B11" s="19" t="s">
        <v>10</v>
      </c>
      <c r="C11" s="12" t="s">
        <v>4</v>
      </c>
      <c r="D11" s="55" t="s">
        <v>11</v>
      </c>
      <c r="E11" s="92">
        <v>7897390.3799999999</v>
      </c>
      <c r="F11" s="161"/>
      <c r="G11" s="87"/>
      <c r="H11" s="379">
        <v>6330511.7299999995</v>
      </c>
      <c r="I11" s="418">
        <v>1209521.25</v>
      </c>
      <c r="J11" s="419">
        <v>2965946.31</v>
      </c>
      <c r="K11" s="420">
        <v>83645.25</v>
      </c>
      <c r="L11" s="152">
        <v>0</v>
      </c>
      <c r="M11" s="153">
        <v>0</v>
      </c>
      <c r="N11" s="87"/>
      <c r="O11" s="231">
        <v>20270826.680000003</v>
      </c>
      <c r="P11" s="234">
        <v>2513506.7100000018</v>
      </c>
      <c r="Q11" s="237">
        <v>2864770.1599999997</v>
      </c>
      <c r="R11" s="345">
        <v>37999.49</v>
      </c>
      <c r="S11" s="156">
        <v>0</v>
      </c>
      <c r="T11" s="156">
        <v>0</v>
      </c>
      <c r="U11" s="107">
        <v>2731</v>
      </c>
      <c r="V11" s="107">
        <v>9405.7499231050915</v>
      </c>
      <c r="X11" s="435">
        <f t="shared" si="2"/>
        <v>7540032.9799999995</v>
      </c>
      <c r="Y11" s="436">
        <f t="shared" si="0"/>
        <v>3049591.56</v>
      </c>
      <c r="Z11" s="264">
        <f t="shared" si="1"/>
        <v>25687103.040000003</v>
      </c>
      <c r="AA11" s="266">
        <f t="shared" si="3"/>
        <v>15097478.500000004</v>
      </c>
    </row>
    <row r="12" spans="1:27" x14ac:dyDescent="0.2">
      <c r="A12" s="141" t="s">
        <v>518</v>
      </c>
      <c r="B12" s="19" t="s">
        <v>12</v>
      </c>
      <c r="C12" s="12" t="s">
        <v>4</v>
      </c>
      <c r="D12" s="55" t="s">
        <v>13</v>
      </c>
      <c r="E12" s="92">
        <v>0</v>
      </c>
      <c r="F12" s="161"/>
      <c r="G12" s="87"/>
      <c r="H12" s="379">
        <v>0</v>
      </c>
      <c r="I12" s="418">
        <v>51612.600000000006</v>
      </c>
      <c r="J12" s="419">
        <v>0</v>
      </c>
      <c r="K12" s="420">
        <v>0</v>
      </c>
      <c r="L12" s="152">
        <v>0</v>
      </c>
      <c r="M12" s="153">
        <v>0</v>
      </c>
      <c r="N12" s="87"/>
      <c r="O12" s="231">
        <v>757699.61000000022</v>
      </c>
      <c r="P12" s="234">
        <v>0</v>
      </c>
      <c r="Q12" s="237">
        <v>0</v>
      </c>
      <c r="R12" s="345">
        <v>0</v>
      </c>
      <c r="S12" s="156">
        <v>0</v>
      </c>
      <c r="T12" s="156">
        <v>0</v>
      </c>
      <c r="U12" s="107">
        <v>168</v>
      </c>
      <c r="V12" s="107">
        <v>4510.1167261904775</v>
      </c>
      <c r="X12" s="435">
        <f t="shared" si="2"/>
        <v>51612.600000000006</v>
      </c>
      <c r="Y12" s="436">
        <f t="shared" si="0"/>
        <v>0</v>
      </c>
      <c r="Z12" s="264">
        <f t="shared" si="1"/>
        <v>757699.61000000022</v>
      </c>
      <c r="AA12" s="266">
        <f t="shared" si="3"/>
        <v>706087.01000000024</v>
      </c>
    </row>
    <row r="13" spans="1:27" x14ac:dyDescent="0.2">
      <c r="A13" s="141" t="s">
        <v>518</v>
      </c>
      <c r="B13" s="19" t="s">
        <v>14</v>
      </c>
      <c r="C13" s="12" t="s">
        <v>4</v>
      </c>
      <c r="D13" s="55" t="s">
        <v>15</v>
      </c>
      <c r="E13" s="92">
        <v>0</v>
      </c>
      <c r="F13" s="161"/>
      <c r="G13" s="87"/>
      <c r="H13" s="379">
        <v>0</v>
      </c>
      <c r="I13" s="418">
        <v>112689.94</v>
      </c>
      <c r="J13" s="419">
        <v>0</v>
      </c>
      <c r="K13" s="420">
        <v>0</v>
      </c>
      <c r="L13" s="152">
        <v>0</v>
      </c>
      <c r="M13" s="153">
        <v>0</v>
      </c>
      <c r="N13" s="87"/>
      <c r="O13" s="231">
        <v>832801.83</v>
      </c>
      <c r="P13" s="234">
        <v>0</v>
      </c>
      <c r="Q13" s="237">
        <v>0</v>
      </c>
      <c r="R13" s="345">
        <v>0</v>
      </c>
      <c r="S13" s="156">
        <v>0</v>
      </c>
      <c r="T13" s="156">
        <v>0</v>
      </c>
      <c r="U13" s="107">
        <v>229</v>
      </c>
      <c r="V13" s="107">
        <v>3636.6892139737988</v>
      </c>
      <c r="X13" s="435">
        <f t="shared" si="2"/>
        <v>112689.94</v>
      </c>
      <c r="Y13" s="436">
        <f t="shared" si="0"/>
        <v>0</v>
      </c>
      <c r="Z13" s="264">
        <f t="shared" si="1"/>
        <v>832801.83</v>
      </c>
      <c r="AA13" s="266">
        <f t="shared" si="3"/>
        <v>720111.8899999999</v>
      </c>
    </row>
    <row r="14" spans="1:27" x14ac:dyDescent="0.2">
      <c r="A14" s="141" t="s">
        <v>140</v>
      </c>
      <c r="B14" s="19" t="s">
        <v>16</v>
      </c>
      <c r="C14" s="12" t="s">
        <v>4</v>
      </c>
      <c r="D14" s="55" t="s">
        <v>17</v>
      </c>
      <c r="E14" s="92">
        <v>3337500.5500000003</v>
      </c>
      <c r="F14" s="161"/>
      <c r="G14" s="87"/>
      <c r="H14" s="379">
        <v>3086711.19</v>
      </c>
      <c r="I14" s="418">
        <v>523956.68999999994</v>
      </c>
      <c r="J14" s="419">
        <v>2424081.6100000008</v>
      </c>
      <c r="K14" s="420">
        <v>49433.030000000006</v>
      </c>
      <c r="L14" s="152">
        <v>0</v>
      </c>
      <c r="M14" s="153">
        <v>0</v>
      </c>
      <c r="N14" s="87"/>
      <c r="O14" s="231">
        <v>14620223.769999992</v>
      </c>
      <c r="P14" s="234">
        <v>0</v>
      </c>
      <c r="Q14" s="237">
        <v>2525520.2000000002</v>
      </c>
      <c r="R14" s="345">
        <v>47488.08</v>
      </c>
      <c r="S14" s="156">
        <v>0</v>
      </c>
      <c r="T14" s="156">
        <v>0</v>
      </c>
      <c r="U14" s="107">
        <v>1096</v>
      </c>
      <c r="V14" s="107">
        <v>15687.255520072984</v>
      </c>
      <c r="X14" s="435">
        <f t="shared" si="2"/>
        <v>3610667.88</v>
      </c>
      <c r="Y14" s="436">
        <f t="shared" si="0"/>
        <v>2473514.6400000006</v>
      </c>
      <c r="Z14" s="264">
        <f t="shared" si="1"/>
        <v>17193232.04999999</v>
      </c>
      <c r="AA14" s="266">
        <f t="shared" si="3"/>
        <v>11109049.52999999</v>
      </c>
    </row>
    <row r="15" spans="1:27" x14ac:dyDescent="0.2">
      <c r="A15" s="141" t="s">
        <v>516</v>
      </c>
      <c r="B15" s="19" t="s">
        <v>18</v>
      </c>
      <c r="C15" s="12" t="s">
        <v>19</v>
      </c>
      <c r="D15" s="55" t="s">
        <v>20</v>
      </c>
      <c r="E15" s="92">
        <v>0</v>
      </c>
      <c r="F15" s="161"/>
      <c r="G15" s="87"/>
      <c r="H15" s="379">
        <v>0</v>
      </c>
      <c r="I15" s="418">
        <v>62387.195000000007</v>
      </c>
      <c r="J15" s="419">
        <v>0</v>
      </c>
      <c r="K15" s="420">
        <v>0</v>
      </c>
      <c r="L15" s="152">
        <v>0</v>
      </c>
      <c r="M15" s="153">
        <v>0</v>
      </c>
      <c r="N15" s="87"/>
      <c r="O15" s="231">
        <v>1190016.4899999998</v>
      </c>
      <c r="P15" s="234">
        <v>0</v>
      </c>
      <c r="Q15" s="237">
        <v>0</v>
      </c>
      <c r="R15" s="345">
        <v>0</v>
      </c>
      <c r="S15" s="156">
        <v>0</v>
      </c>
      <c r="T15" s="156">
        <v>0</v>
      </c>
      <c r="U15" s="107">
        <v>293</v>
      </c>
      <c r="V15" s="107">
        <v>4061.4897269624566</v>
      </c>
      <c r="X15" s="435">
        <f t="shared" si="2"/>
        <v>62387.195000000007</v>
      </c>
      <c r="Y15" s="436">
        <f t="shared" si="0"/>
        <v>0</v>
      </c>
      <c r="Z15" s="264">
        <f t="shared" si="1"/>
        <v>1190016.4899999998</v>
      </c>
      <c r="AA15" s="266">
        <f t="shared" si="3"/>
        <v>1127629.2949999997</v>
      </c>
    </row>
    <row r="16" spans="1:27" x14ac:dyDescent="0.2">
      <c r="A16" s="141" t="s">
        <v>516</v>
      </c>
      <c r="B16" s="19" t="s">
        <v>21</v>
      </c>
      <c r="C16" s="12" t="s">
        <v>19</v>
      </c>
      <c r="D16" s="55" t="s">
        <v>22</v>
      </c>
      <c r="E16" s="92">
        <v>0</v>
      </c>
      <c r="F16" s="161"/>
      <c r="G16" s="87"/>
      <c r="H16" s="379">
        <v>0</v>
      </c>
      <c r="I16" s="418">
        <v>6986.5249999999996</v>
      </c>
      <c r="J16" s="419">
        <v>0</v>
      </c>
      <c r="K16" s="420">
        <v>0</v>
      </c>
      <c r="L16" s="152">
        <v>0</v>
      </c>
      <c r="M16" s="153">
        <v>0</v>
      </c>
      <c r="N16" s="87"/>
      <c r="O16" s="231">
        <v>124609.03</v>
      </c>
      <c r="P16" s="234">
        <v>0</v>
      </c>
      <c r="Q16" s="237">
        <v>0</v>
      </c>
      <c r="R16" s="345">
        <v>0</v>
      </c>
      <c r="S16" s="156">
        <v>0</v>
      </c>
      <c r="T16" s="156">
        <v>0</v>
      </c>
      <c r="U16" s="107">
        <v>21</v>
      </c>
      <c r="V16" s="107">
        <v>5933.7633333333333</v>
      </c>
      <c r="X16" s="435">
        <f t="shared" si="2"/>
        <v>6986.5249999999996</v>
      </c>
      <c r="Y16" s="436">
        <f t="shared" si="0"/>
        <v>0</v>
      </c>
      <c r="Z16" s="264">
        <f t="shared" si="1"/>
        <v>124609.03</v>
      </c>
      <c r="AA16" s="266">
        <f t="shared" si="3"/>
        <v>117622.505</v>
      </c>
    </row>
    <row r="17" spans="1:27" x14ac:dyDescent="0.2">
      <c r="A17" s="141" t="s">
        <v>371</v>
      </c>
      <c r="B17" s="19" t="s">
        <v>23</v>
      </c>
      <c r="C17" s="12" t="s">
        <v>24</v>
      </c>
      <c r="D17" s="55" t="s">
        <v>25</v>
      </c>
      <c r="E17" s="92">
        <v>1323349.75</v>
      </c>
      <c r="F17" s="161"/>
      <c r="G17" s="87"/>
      <c r="H17" s="379">
        <v>1145818.51</v>
      </c>
      <c r="I17" s="418">
        <v>196110.78000000003</v>
      </c>
      <c r="J17" s="419">
        <v>809985</v>
      </c>
      <c r="K17" s="420">
        <v>39461</v>
      </c>
      <c r="L17" s="152">
        <v>0</v>
      </c>
      <c r="M17" s="153">
        <v>0</v>
      </c>
      <c r="N17" s="87"/>
      <c r="O17" s="231">
        <v>5048283.2499999981</v>
      </c>
      <c r="P17" s="234">
        <v>590105.82999999996</v>
      </c>
      <c r="Q17" s="237">
        <v>848285.99999999977</v>
      </c>
      <c r="R17" s="345">
        <v>34109</v>
      </c>
      <c r="S17" s="156">
        <v>0</v>
      </c>
      <c r="T17" s="156">
        <v>0</v>
      </c>
      <c r="U17" s="107">
        <v>395</v>
      </c>
      <c r="V17" s="107">
        <v>16508.314126582274</v>
      </c>
      <c r="X17" s="435">
        <f t="shared" si="2"/>
        <v>1341929.29</v>
      </c>
      <c r="Y17" s="436">
        <f t="shared" si="0"/>
        <v>849446</v>
      </c>
      <c r="Z17" s="264">
        <f t="shared" si="1"/>
        <v>6520784.0799999982</v>
      </c>
      <c r="AA17" s="266">
        <f t="shared" si="3"/>
        <v>4329408.7899999982</v>
      </c>
    </row>
    <row r="18" spans="1:27" x14ac:dyDescent="0.2">
      <c r="A18" s="141" t="s">
        <v>374</v>
      </c>
      <c r="B18" s="19" t="s">
        <v>26</v>
      </c>
      <c r="C18" s="12" t="s">
        <v>24</v>
      </c>
      <c r="D18" s="55" t="s">
        <v>27</v>
      </c>
      <c r="E18" s="92">
        <v>442689.28000000003</v>
      </c>
      <c r="F18" s="161"/>
      <c r="G18" s="87"/>
      <c r="H18" s="379">
        <v>418515.66000000003</v>
      </c>
      <c r="I18" s="418">
        <v>58924.799999999996</v>
      </c>
      <c r="J18" s="419">
        <v>281362.84999999998</v>
      </c>
      <c r="K18" s="420">
        <v>12474.760000000002</v>
      </c>
      <c r="L18" s="152">
        <v>0</v>
      </c>
      <c r="M18" s="153">
        <v>0</v>
      </c>
      <c r="N18" s="87"/>
      <c r="O18" s="231">
        <v>2014701.2</v>
      </c>
      <c r="P18" s="234">
        <v>0</v>
      </c>
      <c r="Q18" s="237">
        <v>275226.33</v>
      </c>
      <c r="R18" s="345">
        <v>13153.57</v>
      </c>
      <c r="S18" s="156">
        <v>0</v>
      </c>
      <c r="T18" s="156">
        <v>0</v>
      </c>
      <c r="U18" s="107">
        <v>162</v>
      </c>
      <c r="V18" s="107">
        <v>14216.549999999997</v>
      </c>
      <c r="X18" s="435">
        <f t="shared" si="2"/>
        <v>477440.46</v>
      </c>
      <c r="Y18" s="436">
        <f t="shared" si="0"/>
        <v>293837.61</v>
      </c>
      <c r="Z18" s="264">
        <f t="shared" si="1"/>
        <v>2303081.0999999996</v>
      </c>
      <c r="AA18" s="266">
        <f t="shared" si="3"/>
        <v>1531803.0299999996</v>
      </c>
    </row>
    <row r="19" spans="1:27" x14ac:dyDescent="0.2">
      <c r="A19" s="141" t="s">
        <v>376</v>
      </c>
      <c r="B19" s="19" t="s">
        <v>28</v>
      </c>
      <c r="C19" s="12" t="s">
        <v>24</v>
      </c>
      <c r="D19" s="55" t="s">
        <v>29</v>
      </c>
      <c r="E19" s="92">
        <v>23117189.879999999</v>
      </c>
      <c r="F19" s="161"/>
      <c r="G19" s="87"/>
      <c r="H19" s="379">
        <v>20526871.639999997</v>
      </c>
      <c r="I19" s="418">
        <v>2524920.02</v>
      </c>
      <c r="J19" s="419">
        <v>17508864.000000004</v>
      </c>
      <c r="K19" s="420">
        <v>422774.58</v>
      </c>
      <c r="L19" s="152">
        <v>0</v>
      </c>
      <c r="M19" s="153">
        <v>0</v>
      </c>
      <c r="N19" s="87"/>
      <c r="O19" s="231">
        <v>114349001.26000008</v>
      </c>
      <c r="P19" s="234">
        <v>0</v>
      </c>
      <c r="Q19" s="237">
        <v>8424374.6499999966</v>
      </c>
      <c r="R19" s="345">
        <v>118455.76</v>
      </c>
      <c r="S19" s="156">
        <v>0</v>
      </c>
      <c r="T19" s="156">
        <v>0</v>
      </c>
      <c r="U19" s="107">
        <v>7323</v>
      </c>
      <c r="V19" s="107">
        <v>16781.62387955757</v>
      </c>
      <c r="X19" s="435">
        <f t="shared" si="2"/>
        <v>23051791.659999996</v>
      </c>
      <c r="Y19" s="436">
        <f t="shared" si="0"/>
        <v>17931638.580000002</v>
      </c>
      <c r="Z19" s="264">
        <f t="shared" si="1"/>
        <v>122891831.67000008</v>
      </c>
      <c r="AA19" s="266">
        <f t="shared" si="3"/>
        <v>81908401.430000082</v>
      </c>
    </row>
    <row r="20" spans="1:27" x14ac:dyDescent="0.2">
      <c r="A20" s="141" t="s">
        <v>379</v>
      </c>
      <c r="B20" s="19" t="s">
        <v>30</v>
      </c>
      <c r="C20" s="12" t="s">
        <v>24</v>
      </c>
      <c r="D20" s="55" t="s">
        <v>31</v>
      </c>
      <c r="E20" s="92">
        <v>5646415.6799999997</v>
      </c>
      <c r="F20" s="161"/>
      <c r="G20" s="87"/>
      <c r="H20" s="379">
        <v>5014439.8199999994</v>
      </c>
      <c r="I20" s="418">
        <v>665155.39999999991</v>
      </c>
      <c r="J20" s="419">
        <v>3173355.57</v>
      </c>
      <c r="K20" s="420">
        <v>119234.90000000002</v>
      </c>
      <c r="L20" s="152">
        <v>0</v>
      </c>
      <c r="M20" s="153">
        <v>0</v>
      </c>
      <c r="N20" s="87"/>
      <c r="O20" s="231">
        <v>27332648.619999997</v>
      </c>
      <c r="P20" s="234">
        <v>0</v>
      </c>
      <c r="Q20" s="237">
        <v>2788452.2799999989</v>
      </c>
      <c r="R20" s="345">
        <v>95829.79</v>
      </c>
      <c r="S20" s="156">
        <v>0</v>
      </c>
      <c r="T20" s="156">
        <v>0</v>
      </c>
      <c r="U20" s="107">
        <v>1782</v>
      </c>
      <c r="V20" s="107">
        <v>16956.751228956226</v>
      </c>
      <c r="X20" s="435">
        <f t="shared" si="2"/>
        <v>5679595.2199999988</v>
      </c>
      <c r="Y20" s="436">
        <f t="shared" si="0"/>
        <v>3292590.4699999997</v>
      </c>
      <c r="Z20" s="264">
        <f t="shared" si="1"/>
        <v>30216930.689999994</v>
      </c>
      <c r="AA20" s="266">
        <f t="shared" si="3"/>
        <v>21244744.999999996</v>
      </c>
    </row>
    <row r="21" spans="1:27" x14ac:dyDescent="0.2">
      <c r="A21" s="141" t="s">
        <v>518</v>
      </c>
      <c r="B21" s="19" t="s">
        <v>32</v>
      </c>
      <c r="C21" s="12" t="s">
        <v>24</v>
      </c>
      <c r="D21" s="55" t="s">
        <v>33</v>
      </c>
      <c r="E21" s="92">
        <v>0</v>
      </c>
      <c r="F21" s="161"/>
      <c r="G21" s="87"/>
      <c r="H21" s="379">
        <v>0</v>
      </c>
      <c r="I21" s="418">
        <v>6949.91</v>
      </c>
      <c r="J21" s="419">
        <v>0</v>
      </c>
      <c r="K21" s="420">
        <v>0</v>
      </c>
      <c r="L21" s="152">
        <v>0</v>
      </c>
      <c r="M21" s="153">
        <v>0</v>
      </c>
      <c r="N21" s="87"/>
      <c r="O21" s="231">
        <v>193334.6</v>
      </c>
      <c r="P21" s="234">
        <v>0</v>
      </c>
      <c r="Q21" s="237">
        <v>0</v>
      </c>
      <c r="R21" s="345">
        <v>0</v>
      </c>
      <c r="S21" s="156">
        <v>0</v>
      </c>
      <c r="T21" s="156">
        <v>0</v>
      </c>
      <c r="U21" s="107">
        <v>51</v>
      </c>
      <c r="V21" s="107">
        <v>3790.8745098039217</v>
      </c>
      <c r="X21" s="435">
        <f t="shared" si="2"/>
        <v>6949.91</v>
      </c>
      <c r="Y21" s="436">
        <f t="shared" si="0"/>
        <v>0</v>
      </c>
      <c r="Z21" s="264">
        <f t="shared" si="1"/>
        <v>193334.6</v>
      </c>
      <c r="AA21" s="266">
        <f t="shared" si="3"/>
        <v>186384.69</v>
      </c>
    </row>
    <row r="22" spans="1:27" x14ac:dyDescent="0.2">
      <c r="A22" s="141" t="s">
        <v>383</v>
      </c>
      <c r="B22" s="19" t="s">
        <v>34</v>
      </c>
      <c r="C22" s="12" t="s">
        <v>24</v>
      </c>
      <c r="D22" s="55" t="s">
        <v>35</v>
      </c>
      <c r="E22" s="92">
        <v>15687078.800000001</v>
      </c>
      <c r="F22" s="161"/>
      <c r="G22" s="87"/>
      <c r="H22" s="379">
        <v>14180443.5</v>
      </c>
      <c r="I22" s="418">
        <v>2079987.6150000002</v>
      </c>
      <c r="J22" s="419">
        <v>7577654.1900000004</v>
      </c>
      <c r="K22" s="420">
        <v>245352.97999999998</v>
      </c>
      <c r="L22" s="152">
        <v>0</v>
      </c>
      <c r="M22" s="153">
        <v>0</v>
      </c>
      <c r="N22" s="87"/>
      <c r="O22" s="231">
        <v>39527442.149999999</v>
      </c>
      <c r="P22" s="234">
        <v>0</v>
      </c>
      <c r="Q22" s="237">
        <v>7929831.9999999981</v>
      </c>
      <c r="R22" s="345">
        <v>237725.00000000003</v>
      </c>
      <c r="S22" s="156">
        <v>0</v>
      </c>
      <c r="T22" s="156">
        <v>0</v>
      </c>
      <c r="U22" s="107">
        <v>5461</v>
      </c>
      <c r="V22" s="107">
        <v>8733.7482420802044</v>
      </c>
      <c r="X22" s="435">
        <f t="shared" si="2"/>
        <v>16260431.115</v>
      </c>
      <c r="Y22" s="436">
        <f t="shared" si="0"/>
        <v>7823007.1699999999</v>
      </c>
      <c r="Z22" s="264">
        <f t="shared" si="1"/>
        <v>47694999.149999999</v>
      </c>
      <c r="AA22" s="266">
        <f t="shared" si="3"/>
        <v>23611560.864999998</v>
      </c>
    </row>
    <row r="23" spans="1:27" x14ac:dyDescent="0.2">
      <c r="A23" s="141" t="s">
        <v>518</v>
      </c>
      <c r="B23" s="19" t="s">
        <v>36</v>
      </c>
      <c r="C23" s="12" t="s">
        <v>24</v>
      </c>
      <c r="D23" s="55" t="s">
        <v>37</v>
      </c>
      <c r="E23" s="92">
        <v>0</v>
      </c>
      <c r="F23" s="161"/>
      <c r="G23" s="87"/>
      <c r="H23" s="379">
        <v>0</v>
      </c>
      <c r="I23" s="418">
        <v>38080.6</v>
      </c>
      <c r="J23" s="419">
        <v>0</v>
      </c>
      <c r="K23" s="420">
        <v>0</v>
      </c>
      <c r="L23" s="152">
        <v>0</v>
      </c>
      <c r="M23" s="153">
        <v>0</v>
      </c>
      <c r="N23" s="87"/>
      <c r="O23" s="231">
        <v>1570006.96</v>
      </c>
      <c r="P23" s="234">
        <v>0</v>
      </c>
      <c r="Q23" s="237">
        <v>657483.99999999988</v>
      </c>
      <c r="R23" s="345">
        <v>0</v>
      </c>
      <c r="S23" s="156">
        <v>0</v>
      </c>
      <c r="T23" s="156">
        <v>0</v>
      </c>
      <c r="U23" s="107">
        <v>635</v>
      </c>
      <c r="V23" s="107">
        <v>3507.8597795275591</v>
      </c>
      <c r="X23" s="435">
        <f t="shared" si="2"/>
        <v>38080.6</v>
      </c>
      <c r="Y23" s="436">
        <f t="shared" si="0"/>
        <v>0</v>
      </c>
      <c r="Z23" s="264">
        <f t="shared" si="1"/>
        <v>2227490.96</v>
      </c>
      <c r="AA23" s="266">
        <f t="shared" si="3"/>
        <v>2189410.36</v>
      </c>
    </row>
    <row r="24" spans="1:27" x14ac:dyDescent="0.2">
      <c r="A24" s="141" t="s">
        <v>517</v>
      </c>
      <c r="B24" s="19" t="s">
        <v>38</v>
      </c>
      <c r="C24" s="12" t="s">
        <v>39</v>
      </c>
      <c r="D24" s="55" t="s">
        <v>40</v>
      </c>
      <c r="E24" s="92">
        <v>0</v>
      </c>
      <c r="F24" s="161"/>
      <c r="G24" s="87"/>
      <c r="H24" s="379">
        <v>0</v>
      </c>
      <c r="I24" s="418">
        <v>50243.05</v>
      </c>
      <c r="J24" s="419">
        <v>0</v>
      </c>
      <c r="K24" s="420">
        <v>0</v>
      </c>
      <c r="L24" s="152">
        <v>0</v>
      </c>
      <c r="M24" s="153">
        <v>0</v>
      </c>
      <c r="N24" s="87"/>
      <c r="O24" s="231">
        <v>1509220.5400000003</v>
      </c>
      <c r="P24" s="234">
        <v>0</v>
      </c>
      <c r="Q24" s="237">
        <v>0</v>
      </c>
      <c r="R24" s="345">
        <v>0</v>
      </c>
      <c r="S24" s="156">
        <v>0</v>
      </c>
      <c r="T24" s="156">
        <v>0</v>
      </c>
      <c r="U24" s="107">
        <v>189</v>
      </c>
      <c r="V24" s="107">
        <v>7985.293862433864</v>
      </c>
      <c r="X24" s="435">
        <f t="shared" si="2"/>
        <v>50243.05</v>
      </c>
      <c r="Y24" s="436">
        <f t="shared" si="0"/>
        <v>0</v>
      </c>
      <c r="Z24" s="264">
        <f t="shared" si="1"/>
        <v>1509220.5400000003</v>
      </c>
      <c r="AA24" s="266">
        <f t="shared" si="3"/>
        <v>1458977.4900000002</v>
      </c>
    </row>
    <row r="25" spans="1:27" x14ac:dyDescent="0.2">
      <c r="A25" s="141" t="s">
        <v>514</v>
      </c>
      <c r="B25" s="19" t="s">
        <v>41</v>
      </c>
      <c r="C25" s="12" t="s">
        <v>42</v>
      </c>
      <c r="D25" s="55" t="s">
        <v>43</v>
      </c>
      <c r="E25" s="92">
        <v>0</v>
      </c>
      <c r="F25" s="161"/>
      <c r="G25" s="87"/>
      <c r="H25" s="379">
        <v>0</v>
      </c>
      <c r="I25" s="418">
        <v>41537.75</v>
      </c>
      <c r="J25" s="419">
        <v>0</v>
      </c>
      <c r="K25" s="420">
        <v>0</v>
      </c>
      <c r="L25" s="152">
        <v>0</v>
      </c>
      <c r="M25" s="153">
        <v>0</v>
      </c>
      <c r="N25" s="87"/>
      <c r="O25" s="231">
        <v>106407.53</v>
      </c>
      <c r="P25" s="234">
        <v>0</v>
      </c>
      <c r="Q25" s="237">
        <v>0</v>
      </c>
      <c r="R25" s="345">
        <v>0</v>
      </c>
      <c r="S25" s="156">
        <v>0</v>
      </c>
      <c r="T25" s="156">
        <v>0</v>
      </c>
      <c r="U25" s="107">
        <v>32</v>
      </c>
      <c r="V25" s="107">
        <v>3325.2353125</v>
      </c>
      <c r="X25" s="435">
        <f t="shared" si="2"/>
        <v>41537.75</v>
      </c>
      <c r="Y25" s="436">
        <f t="shared" si="0"/>
        <v>0</v>
      </c>
      <c r="Z25" s="264">
        <f t="shared" si="1"/>
        <v>106407.53</v>
      </c>
      <c r="AA25" s="266">
        <f t="shared" si="3"/>
        <v>64869.78</v>
      </c>
    </row>
    <row r="26" spans="1:27" x14ac:dyDescent="0.2">
      <c r="A26" s="141" t="s">
        <v>514</v>
      </c>
      <c r="B26" s="19" t="s">
        <v>44</v>
      </c>
      <c r="C26" s="12" t="s">
        <v>42</v>
      </c>
      <c r="D26" s="55" t="s">
        <v>45</v>
      </c>
      <c r="E26" s="92">
        <v>0</v>
      </c>
      <c r="F26" s="161"/>
      <c r="G26" s="87"/>
      <c r="H26" s="379">
        <v>0</v>
      </c>
      <c r="I26" s="418">
        <v>10079.775</v>
      </c>
      <c r="J26" s="419">
        <v>0</v>
      </c>
      <c r="K26" s="420">
        <v>0</v>
      </c>
      <c r="L26" s="152">
        <v>0</v>
      </c>
      <c r="M26" s="153">
        <v>0</v>
      </c>
      <c r="N26" s="87"/>
      <c r="O26" s="231">
        <v>7875.02</v>
      </c>
      <c r="P26" s="234">
        <v>0</v>
      </c>
      <c r="Q26" s="237">
        <v>0</v>
      </c>
      <c r="R26" s="345">
        <v>0</v>
      </c>
      <c r="S26" s="156">
        <v>0</v>
      </c>
      <c r="T26" s="156">
        <v>0</v>
      </c>
      <c r="U26" s="107" t="s">
        <v>495</v>
      </c>
      <c r="V26" s="107" t="s">
        <v>495</v>
      </c>
      <c r="X26" s="435">
        <f t="shared" si="2"/>
        <v>10079.775</v>
      </c>
      <c r="Y26" s="436">
        <f t="shared" si="0"/>
        <v>0</v>
      </c>
      <c r="Z26" s="264">
        <f t="shared" si="1"/>
        <v>7875.02</v>
      </c>
      <c r="AA26" s="266">
        <f t="shared" si="3"/>
        <v>-2204.7549999999992</v>
      </c>
    </row>
    <row r="27" spans="1:27" x14ac:dyDescent="0.2">
      <c r="A27" s="141" t="s">
        <v>514</v>
      </c>
      <c r="B27" s="19" t="s">
        <v>46</v>
      </c>
      <c r="C27" s="12" t="s">
        <v>42</v>
      </c>
      <c r="D27" s="55" t="s">
        <v>47</v>
      </c>
      <c r="E27" s="92">
        <v>0</v>
      </c>
      <c r="F27" s="161"/>
      <c r="G27" s="87"/>
      <c r="H27" s="379">
        <v>0</v>
      </c>
      <c r="I27" s="418">
        <v>72649.774999999994</v>
      </c>
      <c r="J27" s="419">
        <v>0</v>
      </c>
      <c r="K27" s="420">
        <v>0</v>
      </c>
      <c r="L27" s="152">
        <v>0</v>
      </c>
      <c r="M27" s="153">
        <v>0</v>
      </c>
      <c r="N27" s="87"/>
      <c r="O27" s="231">
        <v>297652.61000000004</v>
      </c>
      <c r="P27" s="234">
        <v>0</v>
      </c>
      <c r="Q27" s="237">
        <v>0</v>
      </c>
      <c r="R27" s="345">
        <v>0</v>
      </c>
      <c r="S27" s="156">
        <v>0</v>
      </c>
      <c r="T27" s="156">
        <v>0</v>
      </c>
      <c r="U27" s="107">
        <v>45</v>
      </c>
      <c r="V27" s="107">
        <v>6614.5024444444452</v>
      </c>
      <c r="X27" s="435">
        <f t="shared" si="2"/>
        <v>72649.774999999994</v>
      </c>
      <c r="Y27" s="436">
        <f t="shared" si="0"/>
        <v>0</v>
      </c>
      <c r="Z27" s="264">
        <f t="shared" si="1"/>
        <v>297652.61000000004</v>
      </c>
      <c r="AA27" s="266">
        <f t="shared" si="3"/>
        <v>225002.83500000005</v>
      </c>
    </row>
    <row r="28" spans="1:27" x14ac:dyDescent="0.2">
      <c r="A28" s="141" t="s">
        <v>514</v>
      </c>
      <c r="B28" s="19" t="s">
        <v>48</v>
      </c>
      <c r="C28" s="12" t="s">
        <v>42</v>
      </c>
      <c r="D28" s="55" t="s">
        <v>49</v>
      </c>
      <c r="E28" s="92">
        <v>0</v>
      </c>
      <c r="F28" s="161"/>
      <c r="G28" s="87"/>
      <c r="H28" s="379">
        <v>0</v>
      </c>
      <c r="I28" s="418">
        <v>8703.8649999999998</v>
      </c>
      <c r="J28" s="419">
        <v>0</v>
      </c>
      <c r="K28" s="420">
        <v>0</v>
      </c>
      <c r="L28" s="152">
        <v>0</v>
      </c>
      <c r="M28" s="153">
        <v>0</v>
      </c>
      <c r="N28" s="87"/>
      <c r="O28" s="231">
        <v>41676.92</v>
      </c>
      <c r="P28" s="234">
        <v>0</v>
      </c>
      <c r="Q28" s="237">
        <v>0</v>
      </c>
      <c r="R28" s="345">
        <v>0</v>
      </c>
      <c r="S28" s="156">
        <v>0</v>
      </c>
      <c r="T28" s="156">
        <v>0</v>
      </c>
      <c r="U28" s="107" t="s">
        <v>495</v>
      </c>
      <c r="V28" s="107" t="s">
        <v>495</v>
      </c>
      <c r="X28" s="435">
        <f t="shared" si="2"/>
        <v>8703.8649999999998</v>
      </c>
      <c r="Y28" s="436">
        <f t="shared" si="0"/>
        <v>0</v>
      </c>
      <c r="Z28" s="264">
        <f t="shared" si="1"/>
        <v>41676.92</v>
      </c>
      <c r="AA28" s="266">
        <f t="shared" si="3"/>
        <v>32973.055</v>
      </c>
    </row>
    <row r="29" spans="1:27" x14ac:dyDescent="0.2">
      <c r="A29" s="141" t="s">
        <v>514</v>
      </c>
      <c r="B29" s="19" t="s">
        <v>50</v>
      </c>
      <c r="C29" s="12" t="s">
        <v>42</v>
      </c>
      <c r="D29" s="55" t="s">
        <v>51</v>
      </c>
      <c r="E29" s="92">
        <v>0</v>
      </c>
      <c r="F29" s="161"/>
      <c r="G29" s="87"/>
      <c r="H29" s="379">
        <v>0</v>
      </c>
      <c r="I29" s="418">
        <v>0</v>
      </c>
      <c r="J29" s="419">
        <v>0</v>
      </c>
      <c r="K29" s="420">
        <v>0</v>
      </c>
      <c r="L29" s="152">
        <v>0</v>
      </c>
      <c r="M29" s="153">
        <v>0</v>
      </c>
      <c r="N29" s="87"/>
      <c r="O29" s="231">
        <v>7875</v>
      </c>
      <c r="P29" s="234">
        <v>0</v>
      </c>
      <c r="Q29" s="237">
        <v>0</v>
      </c>
      <c r="R29" s="345">
        <v>0</v>
      </c>
      <c r="S29" s="156">
        <v>0</v>
      </c>
      <c r="T29" s="156">
        <v>0</v>
      </c>
      <c r="U29" s="107" t="s">
        <v>495</v>
      </c>
      <c r="V29" s="107" t="s">
        <v>495</v>
      </c>
      <c r="X29" s="435">
        <f t="shared" si="2"/>
        <v>0</v>
      </c>
      <c r="Y29" s="436">
        <f t="shared" si="0"/>
        <v>0</v>
      </c>
      <c r="Z29" s="264">
        <f t="shared" si="1"/>
        <v>7875</v>
      </c>
      <c r="AA29" s="266">
        <f t="shared" si="3"/>
        <v>7875</v>
      </c>
    </row>
    <row r="30" spans="1:27" x14ac:dyDescent="0.2">
      <c r="A30" s="141" t="s">
        <v>508</v>
      </c>
      <c r="B30" s="19" t="s">
        <v>52</v>
      </c>
      <c r="C30" s="12" t="s">
        <v>53</v>
      </c>
      <c r="D30" s="55" t="s">
        <v>54</v>
      </c>
      <c r="E30" s="92">
        <v>0</v>
      </c>
      <c r="F30" s="161"/>
      <c r="G30" s="87"/>
      <c r="H30" s="379">
        <v>0</v>
      </c>
      <c r="I30" s="418">
        <v>20124.240000000002</v>
      </c>
      <c r="J30" s="419">
        <v>0</v>
      </c>
      <c r="K30" s="420">
        <v>0</v>
      </c>
      <c r="L30" s="152">
        <v>0</v>
      </c>
      <c r="M30" s="153">
        <v>0</v>
      </c>
      <c r="N30" s="87"/>
      <c r="O30" s="231">
        <v>762825.56</v>
      </c>
      <c r="P30" s="234">
        <v>0</v>
      </c>
      <c r="Q30" s="237">
        <v>118265</v>
      </c>
      <c r="R30" s="345">
        <v>0</v>
      </c>
      <c r="S30" s="156">
        <v>0</v>
      </c>
      <c r="T30" s="156">
        <v>0</v>
      </c>
      <c r="U30" s="107">
        <v>139</v>
      </c>
      <c r="V30" s="107">
        <v>6338.7810071942449</v>
      </c>
      <c r="X30" s="435">
        <f t="shared" si="2"/>
        <v>20124.240000000002</v>
      </c>
      <c r="Y30" s="436">
        <f t="shared" si="0"/>
        <v>0</v>
      </c>
      <c r="Z30" s="264">
        <f t="shared" si="1"/>
        <v>881090.56000000006</v>
      </c>
      <c r="AA30" s="266">
        <f t="shared" si="3"/>
        <v>860966.32000000007</v>
      </c>
    </row>
    <row r="31" spans="1:27" x14ac:dyDescent="0.2">
      <c r="A31" s="141" t="s">
        <v>514</v>
      </c>
      <c r="B31" s="19" t="s">
        <v>55</v>
      </c>
      <c r="C31" s="12" t="s">
        <v>53</v>
      </c>
      <c r="D31" s="55" t="s">
        <v>56</v>
      </c>
      <c r="E31" s="92">
        <v>0</v>
      </c>
      <c r="F31" s="161"/>
      <c r="G31" s="87"/>
      <c r="H31" s="379">
        <v>0</v>
      </c>
      <c r="I31" s="418">
        <v>48383.614999999998</v>
      </c>
      <c r="J31" s="419">
        <v>0</v>
      </c>
      <c r="K31" s="420">
        <v>0</v>
      </c>
      <c r="L31" s="152">
        <v>0</v>
      </c>
      <c r="M31" s="153">
        <v>0</v>
      </c>
      <c r="N31" s="87"/>
      <c r="O31" s="231">
        <v>140919.79</v>
      </c>
      <c r="P31" s="234">
        <v>0</v>
      </c>
      <c r="Q31" s="237">
        <v>0</v>
      </c>
      <c r="R31" s="345">
        <v>0</v>
      </c>
      <c r="S31" s="156">
        <v>0</v>
      </c>
      <c r="T31" s="156">
        <v>0</v>
      </c>
      <c r="U31" s="107">
        <v>29</v>
      </c>
      <c r="V31" s="107">
        <v>4859.3031034482765</v>
      </c>
      <c r="X31" s="435">
        <f t="shared" si="2"/>
        <v>48383.614999999998</v>
      </c>
      <c r="Y31" s="436">
        <f t="shared" si="0"/>
        <v>0</v>
      </c>
      <c r="Z31" s="264">
        <f t="shared" si="1"/>
        <v>140919.79</v>
      </c>
      <c r="AA31" s="266">
        <f t="shared" si="3"/>
        <v>92536.175000000017</v>
      </c>
    </row>
    <row r="32" spans="1:27" x14ac:dyDescent="0.2">
      <c r="A32" s="141" t="s">
        <v>506</v>
      </c>
      <c r="B32" s="19" t="s">
        <v>57</v>
      </c>
      <c r="C32" s="12" t="s">
        <v>58</v>
      </c>
      <c r="D32" s="55" t="s">
        <v>59</v>
      </c>
      <c r="E32" s="92">
        <v>12780074.65</v>
      </c>
      <c r="F32" s="161"/>
      <c r="G32" s="87"/>
      <c r="H32" s="379">
        <v>11416811.380000001</v>
      </c>
      <c r="I32" s="418">
        <v>1898162.4550000001</v>
      </c>
      <c r="J32" s="419">
        <v>7209074.2499999991</v>
      </c>
      <c r="K32" s="420">
        <v>78311.539999999994</v>
      </c>
      <c r="L32" s="152">
        <v>0</v>
      </c>
      <c r="M32" s="153">
        <v>0</v>
      </c>
      <c r="N32" s="87"/>
      <c r="O32" s="231">
        <v>39716582.669999979</v>
      </c>
      <c r="P32" s="234">
        <v>0</v>
      </c>
      <c r="Q32" s="237">
        <v>6233997.919999999</v>
      </c>
      <c r="R32" s="345">
        <v>113032.97</v>
      </c>
      <c r="S32" s="156">
        <v>0</v>
      </c>
      <c r="T32" s="156">
        <v>0</v>
      </c>
      <c r="U32" s="107">
        <v>4113</v>
      </c>
      <c r="V32" s="107">
        <v>11199.517033795279</v>
      </c>
      <c r="X32" s="435">
        <f t="shared" si="2"/>
        <v>13314973.835000001</v>
      </c>
      <c r="Y32" s="436">
        <f t="shared" si="0"/>
        <v>7287385.7899999991</v>
      </c>
      <c r="Z32" s="264">
        <f t="shared" si="1"/>
        <v>46063613.55999998</v>
      </c>
      <c r="AA32" s="266">
        <f t="shared" si="3"/>
        <v>25461253.93499998</v>
      </c>
    </row>
    <row r="33" spans="1:27" x14ac:dyDescent="0.2">
      <c r="A33" s="141" t="s">
        <v>581</v>
      </c>
      <c r="B33" s="19" t="s">
        <v>60</v>
      </c>
      <c r="C33" s="12" t="s">
        <v>58</v>
      </c>
      <c r="D33" s="55" t="s">
        <v>61</v>
      </c>
      <c r="E33" s="92">
        <v>11499192.710000001</v>
      </c>
      <c r="F33" s="161"/>
      <c r="G33" s="87"/>
      <c r="H33" s="379">
        <v>10004769.810000001</v>
      </c>
      <c r="I33" s="418">
        <v>1356052.5</v>
      </c>
      <c r="J33" s="419">
        <v>6449723.0899999989</v>
      </c>
      <c r="K33" s="420">
        <v>218991.99</v>
      </c>
      <c r="L33" s="152">
        <v>0</v>
      </c>
      <c r="M33" s="153">
        <v>0</v>
      </c>
      <c r="N33" s="87"/>
      <c r="O33" s="231">
        <v>48061050.960000023</v>
      </c>
      <c r="P33" s="234">
        <v>0</v>
      </c>
      <c r="Q33" s="237">
        <v>5686384.9799999986</v>
      </c>
      <c r="R33" s="345">
        <v>155271.00000000003</v>
      </c>
      <c r="S33" s="156">
        <v>0</v>
      </c>
      <c r="T33" s="156">
        <v>0</v>
      </c>
      <c r="U33" s="107">
        <v>3679</v>
      </c>
      <c r="V33" s="107">
        <v>14651.456085892911</v>
      </c>
      <c r="X33" s="435">
        <f t="shared" si="2"/>
        <v>11360822.310000001</v>
      </c>
      <c r="Y33" s="436">
        <f t="shared" si="0"/>
        <v>6668715.0799999991</v>
      </c>
      <c r="Z33" s="264">
        <f t="shared" si="1"/>
        <v>53902706.94000002</v>
      </c>
      <c r="AA33" s="266">
        <f t="shared" si="3"/>
        <v>35873169.550000019</v>
      </c>
    </row>
    <row r="34" spans="1:27" x14ac:dyDescent="0.2">
      <c r="A34" s="141" t="s">
        <v>505</v>
      </c>
      <c r="B34" s="19" t="s">
        <v>62</v>
      </c>
      <c r="C34" s="12" t="s">
        <v>63</v>
      </c>
      <c r="D34" s="55" t="s">
        <v>64</v>
      </c>
      <c r="E34" s="92">
        <v>0</v>
      </c>
      <c r="F34" s="161"/>
      <c r="G34" s="87"/>
      <c r="H34" s="379">
        <v>0</v>
      </c>
      <c r="I34" s="418">
        <v>70146.510000000009</v>
      </c>
      <c r="J34" s="419">
        <v>0</v>
      </c>
      <c r="K34" s="420">
        <v>0</v>
      </c>
      <c r="L34" s="152">
        <v>0</v>
      </c>
      <c r="M34" s="153">
        <v>0</v>
      </c>
      <c r="N34" s="87"/>
      <c r="O34" s="231">
        <v>985596.42999999993</v>
      </c>
      <c r="P34" s="234">
        <v>0</v>
      </c>
      <c r="Q34" s="237">
        <v>161155.35999999999</v>
      </c>
      <c r="R34" s="345">
        <v>4956.6099999999997</v>
      </c>
      <c r="S34" s="156">
        <v>0</v>
      </c>
      <c r="T34" s="156">
        <v>0</v>
      </c>
      <c r="U34" s="107">
        <v>148</v>
      </c>
      <c r="V34" s="107">
        <v>7781.8135135135144</v>
      </c>
      <c r="X34" s="435">
        <f t="shared" si="2"/>
        <v>70146.510000000009</v>
      </c>
      <c r="Y34" s="436">
        <f t="shared" si="0"/>
        <v>0</v>
      </c>
      <c r="Z34" s="264">
        <f t="shared" si="1"/>
        <v>1151708.4000000001</v>
      </c>
      <c r="AA34" s="266">
        <f t="shared" si="3"/>
        <v>1081561.8900000001</v>
      </c>
    </row>
    <row r="35" spans="1:27" x14ac:dyDescent="0.2">
      <c r="A35" s="141" t="s">
        <v>505</v>
      </c>
      <c r="B35" s="19" t="s">
        <v>65</v>
      </c>
      <c r="C35" s="12" t="s">
        <v>63</v>
      </c>
      <c r="D35" s="55" t="s">
        <v>66</v>
      </c>
      <c r="E35" s="92">
        <v>0</v>
      </c>
      <c r="F35" s="161"/>
      <c r="G35" s="87"/>
      <c r="H35" s="379">
        <v>0</v>
      </c>
      <c r="I35" s="418">
        <v>77336.240000000005</v>
      </c>
      <c r="J35" s="419">
        <v>0</v>
      </c>
      <c r="K35" s="420">
        <v>0</v>
      </c>
      <c r="L35" s="152">
        <v>0</v>
      </c>
      <c r="M35" s="153">
        <v>0</v>
      </c>
      <c r="N35" s="87"/>
      <c r="O35" s="231">
        <v>1782457</v>
      </c>
      <c r="P35" s="234">
        <v>0</v>
      </c>
      <c r="Q35" s="237">
        <v>208765.71999999997</v>
      </c>
      <c r="R35" s="345">
        <v>6420.95</v>
      </c>
      <c r="S35" s="156">
        <v>0</v>
      </c>
      <c r="T35" s="156">
        <v>0</v>
      </c>
      <c r="U35" s="107">
        <v>158</v>
      </c>
      <c r="V35" s="107">
        <v>12643.314367088607</v>
      </c>
      <c r="X35" s="435">
        <f t="shared" si="2"/>
        <v>77336.240000000005</v>
      </c>
      <c r="Y35" s="436">
        <f t="shared" si="0"/>
        <v>0</v>
      </c>
      <c r="Z35" s="264">
        <f t="shared" si="1"/>
        <v>1997643.67</v>
      </c>
      <c r="AA35" s="266">
        <f t="shared" si="3"/>
        <v>1920307.43</v>
      </c>
    </row>
    <row r="36" spans="1:27" x14ac:dyDescent="0.2">
      <c r="A36" s="141" t="s">
        <v>518</v>
      </c>
      <c r="B36" s="19" t="s">
        <v>67</v>
      </c>
      <c r="C36" s="12" t="s">
        <v>68</v>
      </c>
      <c r="D36" s="55" t="s">
        <v>69</v>
      </c>
      <c r="E36" s="92">
        <v>0</v>
      </c>
      <c r="F36" s="161"/>
      <c r="G36" s="87"/>
      <c r="H36" s="379">
        <v>0</v>
      </c>
      <c r="I36" s="418">
        <v>0</v>
      </c>
      <c r="J36" s="419">
        <v>0</v>
      </c>
      <c r="K36" s="420">
        <v>0</v>
      </c>
      <c r="L36" s="152">
        <v>0</v>
      </c>
      <c r="M36" s="153">
        <v>0</v>
      </c>
      <c r="N36" s="87"/>
      <c r="O36" s="231">
        <v>94546.14</v>
      </c>
      <c r="P36" s="234">
        <v>0</v>
      </c>
      <c r="Q36" s="237">
        <v>0</v>
      </c>
      <c r="R36" s="345">
        <v>0</v>
      </c>
      <c r="S36" s="156">
        <v>0</v>
      </c>
      <c r="T36" s="156">
        <v>0</v>
      </c>
      <c r="U36" s="107" t="s">
        <v>495</v>
      </c>
      <c r="V36" s="107" t="s">
        <v>495</v>
      </c>
      <c r="X36" s="435">
        <f t="shared" si="2"/>
        <v>0</v>
      </c>
      <c r="Y36" s="436">
        <f t="shared" si="0"/>
        <v>0</v>
      </c>
      <c r="Z36" s="264">
        <f t="shared" si="1"/>
        <v>94546.14</v>
      </c>
      <c r="AA36" s="266">
        <f t="shared" si="3"/>
        <v>94546.14</v>
      </c>
    </row>
    <row r="37" spans="1:27" x14ac:dyDescent="0.2">
      <c r="A37" s="141" t="s">
        <v>518</v>
      </c>
      <c r="B37" s="19" t="s">
        <v>70</v>
      </c>
      <c r="C37" s="12" t="s">
        <v>68</v>
      </c>
      <c r="D37" s="55" t="s">
        <v>71</v>
      </c>
      <c r="E37" s="92">
        <v>0</v>
      </c>
      <c r="F37" s="161"/>
      <c r="G37" s="87"/>
      <c r="H37" s="379">
        <v>0</v>
      </c>
      <c r="I37" s="418">
        <v>0</v>
      </c>
      <c r="J37" s="419">
        <v>0</v>
      </c>
      <c r="K37" s="420">
        <v>0</v>
      </c>
      <c r="L37" s="152">
        <v>0</v>
      </c>
      <c r="M37" s="153">
        <v>0</v>
      </c>
      <c r="N37" s="87"/>
      <c r="O37" s="231">
        <v>189238.40000000002</v>
      </c>
      <c r="P37" s="234">
        <v>0</v>
      </c>
      <c r="Q37" s="237">
        <v>0</v>
      </c>
      <c r="R37" s="345">
        <v>0</v>
      </c>
      <c r="S37" s="156">
        <v>0</v>
      </c>
      <c r="T37" s="156">
        <v>0</v>
      </c>
      <c r="U37" s="107">
        <v>25</v>
      </c>
      <c r="V37" s="107">
        <v>7569.536000000001</v>
      </c>
      <c r="X37" s="435">
        <f t="shared" si="2"/>
        <v>0</v>
      </c>
      <c r="Y37" s="436">
        <f t="shared" si="0"/>
        <v>0</v>
      </c>
      <c r="Z37" s="264">
        <f t="shared" si="1"/>
        <v>189238.40000000002</v>
      </c>
      <c r="AA37" s="266">
        <f t="shared" si="3"/>
        <v>189238.40000000002</v>
      </c>
    </row>
    <row r="38" spans="1:27" x14ac:dyDescent="0.2">
      <c r="A38" s="141" t="s">
        <v>515</v>
      </c>
      <c r="B38" s="19" t="s">
        <v>72</v>
      </c>
      <c r="C38" s="12" t="s">
        <v>73</v>
      </c>
      <c r="D38" s="55" t="s">
        <v>74</v>
      </c>
      <c r="E38" s="92">
        <v>0</v>
      </c>
      <c r="F38" s="161"/>
      <c r="G38" s="87"/>
      <c r="H38" s="379">
        <v>0</v>
      </c>
      <c r="I38" s="418">
        <v>5440.52</v>
      </c>
      <c r="J38" s="419">
        <v>0</v>
      </c>
      <c r="K38" s="420">
        <v>0</v>
      </c>
      <c r="L38" s="152">
        <v>0</v>
      </c>
      <c r="M38" s="153">
        <v>0</v>
      </c>
      <c r="N38" s="87"/>
      <c r="O38" s="231">
        <v>837085.66000000015</v>
      </c>
      <c r="P38" s="234">
        <v>0</v>
      </c>
      <c r="Q38" s="237">
        <v>133492.79</v>
      </c>
      <c r="R38" s="345">
        <v>3359.62</v>
      </c>
      <c r="S38" s="156">
        <v>0</v>
      </c>
      <c r="T38" s="156">
        <v>0</v>
      </c>
      <c r="U38" s="107">
        <v>76</v>
      </c>
      <c r="V38" s="107">
        <v>12814.97460526316</v>
      </c>
      <c r="X38" s="435">
        <f t="shared" si="2"/>
        <v>5440.52</v>
      </c>
      <c r="Y38" s="436">
        <f t="shared" si="0"/>
        <v>0</v>
      </c>
      <c r="Z38" s="264">
        <f t="shared" si="1"/>
        <v>973938.07000000018</v>
      </c>
      <c r="AA38" s="266">
        <f t="shared" si="3"/>
        <v>968497.55000000016</v>
      </c>
    </row>
    <row r="39" spans="1:27" x14ac:dyDescent="0.2">
      <c r="A39" s="141" t="s">
        <v>516</v>
      </c>
      <c r="B39" s="19" t="s">
        <v>75</v>
      </c>
      <c r="C39" s="12" t="s">
        <v>76</v>
      </c>
      <c r="D39" s="55" t="s">
        <v>77</v>
      </c>
      <c r="E39" s="92">
        <v>0</v>
      </c>
      <c r="F39" s="161"/>
      <c r="G39" s="87"/>
      <c r="H39" s="379">
        <v>0</v>
      </c>
      <c r="I39" s="418">
        <v>35027.86</v>
      </c>
      <c r="J39" s="419">
        <v>0</v>
      </c>
      <c r="K39" s="420">
        <v>0</v>
      </c>
      <c r="L39" s="152">
        <v>0</v>
      </c>
      <c r="M39" s="153">
        <v>0</v>
      </c>
      <c r="N39" s="87"/>
      <c r="O39" s="231">
        <v>261725.61</v>
      </c>
      <c r="P39" s="234">
        <v>0</v>
      </c>
      <c r="Q39" s="237">
        <v>0</v>
      </c>
      <c r="R39" s="345">
        <v>0</v>
      </c>
      <c r="S39" s="156">
        <v>0</v>
      </c>
      <c r="T39" s="156">
        <v>0</v>
      </c>
      <c r="U39" s="107">
        <v>97</v>
      </c>
      <c r="V39" s="107">
        <v>2698.2021649484536</v>
      </c>
      <c r="X39" s="435">
        <f t="shared" si="2"/>
        <v>35027.86</v>
      </c>
      <c r="Y39" s="436">
        <f t="shared" si="0"/>
        <v>0</v>
      </c>
      <c r="Z39" s="264">
        <f t="shared" si="1"/>
        <v>261725.61</v>
      </c>
      <c r="AA39" s="266">
        <f t="shared" si="3"/>
        <v>226697.75</v>
      </c>
    </row>
    <row r="40" spans="1:27" x14ac:dyDescent="0.2">
      <c r="A40" s="141" t="s">
        <v>516</v>
      </c>
      <c r="B40" s="19" t="s">
        <v>78</v>
      </c>
      <c r="C40" s="12" t="s">
        <v>76</v>
      </c>
      <c r="D40" s="55" t="s">
        <v>79</v>
      </c>
      <c r="E40" s="92">
        <v>0</v>
      </c>
      <c r="F40" s="161"/>
      <c r="G40" s="87"/>
      <c r="H40" s="379">
        <v>0</v>
      </c>
      <c r="I40" s="418">
        <v>41524.21</v>
      </c>
      <c r="J40" s="419">
        <v>0</v>
      </c>
      <c r="K40" s="420">
        <v>0</v>
      </c>
      <c r="L40" s="152">
        <v>0</v>
      </c>
      <c r="M40" s="153">
        <v>0</v>
      </c>
      <c r="N40" s="87"/>
      <c r="O40" s="231">
        <v>147963.01</v>
      </c>
      <c r="P40" s="234">
        <v>0</v>
      </c>
      <c r="Q40" s="237">
        <v>0</v>
      </c>
      <c r="R40" s="345">
        <v>0</v>
      </c>
      <c r="S40" s="156">
        <v>0</v>
      </c>
      <c r="T40" s="156">
        <v>0</v>
      </c>
      <c r="U40" s="107">
        <v>32</v>
      </c>
      <c r="V40" s="107">
        <v>4623.8440625000003</v>
      </c>
      <c r="X40" s="435">
        <f t="shared" si="2"/>
        <v>41524.21</v>
      </c>
      <c r="Y40" s="436">
        <f t="shared" ref="Y40:Y71" si="4">J40+K40+L40+M40</f>
        <v>0</v>
      </c>
      <c r="Z40" s="264">
        <f t="shared" ref="Z40:Z71" si="5">O40+P40+Q40+R40+S40+T40</f>
        <v>147963.01</v>
      </c>
      <c r="AA40" s="266">
        <f t="shared" si="3"/>
        <v>106438.80000000002</v>
      </c>
    </row>
    <row r="41" spans="1:27" x14ac:dyDescent="0.2">
      <c r="A41" s="141" t="s">
        <v>516</v>
      </c>
      <c r="B41" s="19" t="s">
        <v>80</v>
      </c>
      <c r="C41" s="12" t="s">
        <v>76</v>
      </c>
      <c r="D41" s="55" t="s">
        <v>81</v>
      </c>
      <c r="E41" s="92">
        <v>0</v>
      </c>
      <c r="F41" s="161"/>
      <c r="G41" s="87"/>
      <c r="H41" s="379">
        <v>0</v>
      </c>
      <c r="I41" s="418">
        <v>17456.259999999998</v>
      </c>
      <c r="J41" s="419">
        <v>0</v>
      </c>
      <c r="K41" s="420">
        <v>0</v>
      </c>
      <c r="L41" s="152">
        <v>0</v>
      </c>
      <c r="M41" s="153">
        <v>0</v>
      </c>
      <c r="N41" s="87"/>
      <c r="O41" s="231">
        <v>72569.53</v>
      </c>
      <c r="P41" s="234">
        <v>0</v>
      </c>
      <c r="Q41" s="237">
        <v>0</v>
      </c>
      <c r="R41" s="345">
        <v>0</v>
      </c>
      <c r="S41" s="156">
        <v>0</v>
      </c>
      <c r="T41" s="156">
        <v>0</v>
      </c>
      <c r="U41" s="107">
        <v>28</v>
      </c>
      <c r="V41" s="107">
        <v>2591.7689285714287</v>
      </c>
      <c r="X41" s="435">
        <f t="shared" si="2"/>
        <v>17456.259999999998</v>
      </c>
      <c r="Y41" s="436">
        <f t="shared" si="4"/>
        <v>0</v>
      </c>
      <c r="Z41" s="264">
        <f t="shared" si="5"/>
        <v>72569.53</v>
      </c>
      <c r="AA41" s="266">
        <f t="shared" si="3"/>
        <v>55113.270000000004</v>
      </c>
    </row>
    <row r="42" spans="1:27" x14ac:dyDescent="0.2">
      <c r="A42" s="141" t="s">
        <v>516</v>
      </c>
      <c r="B42" s="19" t="s">
        <v>82</v>
      </c>
      <c r="C42" s="12" t="s">
        <v>83</v>
      </c>
      <c r="D42" s="55" t="s">
        <v>84</v>
      </c>
      <c r="E42" s="92">
        <v>0</v>
      </c>
      <c r="F42" s="161"/>
      <c r="G42" s="87"/>
      <c r="H42" s="379">
        <v>0</v>
      </c>
      <c r="I42" s="418">
        <v>7841.44</v>
      </c>
      <c r="J42" s="419">
        <v>0</v>
      </c>
      <c r="K42" s="420">
        <v>0</v>
      </c>
      <c r="L42" s="152">
        <v>0</v>
      </c>
      <c r="M42" s="153">
        <v>0</v>
      </c>
      <c r="N42" s="87"/>
      <c r="O42" s="231">
        <v>91446.180000000008</v>
      </c>
      <c r="P42" s="234">
        <v>0</v>
      </c>
      <c r="Q42" s="237">
        <v>0</v>
      </c>
      <c r="R42" s="345">
        <v>0</v>
      </c>
      <c r="S42" s="156">
        <v>0</v>
      </c>
      <c r="T42" s="156">
        <v>0</v>
      </c>
      <c r="U42" s="107">
        <v>25</v>
      </c>
      <c r="V42" s="107">
        <v>3657.8472000000002</v>
      </c>
      <c r="X42" s="435">
        <f t="shared" si="2"/>
        <v>7841.44</v>
      </c>
      <c r="Y42" s="436">
        <f t="shared" si="4"/>
        <v>0</v>
      </c>
      <c r="Z42" s="264">
        <f t="shared" si="5"/>
        <v>91446.180000000008</v>
      </c>
      <c r="AA42" s="266">
        <f t="shared" si="3"/>
        <v>83604.740000000005</v>
      </c>
    </row>
    <row r="43" spans="1:27" x14ac:dyDescent="0.2">
      <c r="A43" s="141" t="s">
        <v>516</v>
      </c>
      <c r="B43" s="19" t="s">
        <v>85</v>
      </c>
      <c r="C43" s="12" t="s">
        <v>83</v>
      </c>
      <c r="D43" s="55" t="s">
        <v>86</v>
      </c>
      <c r="E43" s="92">
        <v>0</v>
      </c>
      <c r="F43" s="161"/>
      <c r="G43" s="87"/>
      <c r="H43" s="379">
        <v>0</v>
      </c>
      <c r="I43" s="418">
        <v>0</v>
      </c>
      <c r="J43" s="419">
        <v>0</v>
      </c>
      <c r="K43" s="420">
        <v>0</v>
      </c>
      <c r="L43" s="152">
        <v>0</v>
      </c>
      <c r="M43" s="153">
        <v>0</v>
      </c>
      <c r="N43" s="87"/>
      <c r="O43" s="231">
        <v>46391.45</v>
      </c>
      <c r="P43" s="234">
        <v>0</v>
      </c>
      <c r="Q43" s="237">
        <v>0</v>
      </c>
      <c r="R43" s="345">
        <v>0</v>
      </c>
      <c r="S43" s="156">
        <v>0</v>
      </c>
      <c r="T43" s="156">
        <v>0</v>
      </c>
      <c r="U43" s="107">
        <v>21</v>
      </c>
      <c r="V43" s="107">
        <v>2209.1166666666663</v>
      </c>
      <c r="X43" s="435">
        <f t="shared" si="2"/>
        <v>0</v>
      </c>
      <c r="Y43" s="436">
        <f t="shared" si="4"/>
        <v>0</v>
      </c>
      <c r="Z43" s="264">
        <f t="shared" si="5"/>
        <v>46391.45</v>
      </c>
      <c r="AA43" s="266">
        <f t="shared" si="3"/>
        <v>46391.45</v>
      </c>
    </row>
    <row r="44" spans="1:27" x14ac:dyDescent="0.2">
      <c r="A44" s="141" t="s">
        <v>510</v>
      </c>
      <c r="B44" s="19" t="s">
        <v>87</v>
      </c>
      <c r="C44" s="12" t="s">
        <v>88</v>
      </c>
      <c r="D44" s="55" t="s">
        <v>89</v>
      </c>
      <c r="E44" s="92">
        <v>0</v>
      </c>
      <c r="F44" s="161"/>
      <c r="G44" s="87"/>
      <c r="H44" s="379">
        <v>0</v>
      </c>
      <c r="I44" s="418">
        <v>22638.02</v>
      </c>
      <c r="J44" s="419">
        <v>0</v>
      </c>
      <c r="K44" s="420">
        <v>0</v>
      </c>
      <c r="L44" s="152">
        <v>0</v>
      </c>
      <c r="M44" s="153">
        <v>0</v>
      </c>
      <c r="N44" s="87"/>
      <c r="O44" s="231">
        <v>239693.35000000003</v>
      </c>
      <c r="P44" s="234">
        <v>0</v>
      </c>
      <c r="Q44" s="237">
        <v>0</v>
      </c>
      <c r="R44" s="345">
        <v>0</v>
      </c>
      <c r="S44" s="156">
        <v>0</v>
      </c>
      <c r="T44" s="156">
        <v>0</v>
      </c>
      <c r="U44" s="107">
        <v>57</v>
      </c>
      <c r="V44" s="107">
        <v>4205.1464912280708</v>
      </c>
      <c r="X44" s="435">
        <f t="shared" si="2"/>
        <v>22638.02</v>
      </c>
      <c r="Y44" s="436">
        <f t="shared" si="4"/>
        <v>0</v>
      </c>
      <c r="Z44" s="264">
        <f t="shared" si="5"/>
        <v>239693.35000000003</v>
      </c>
      <c r="AA44" s="266">
        <f t="shared" si="3"/>
        <v>217055.33000000005</v>
      </c>
    </row>
    <row r="45" spans="1:27" x14ac:dyDescent="0.2">
      <c r="A45" s="141" t="s">
        <v>510</v>
      </c>
      <c r="B45" s="19" t="s">
        <v>90</v>
      </c>
      <c r="C45" s="12" t="s">
        <v>91</v>
      </c>
      <c r="D45" s="1" t="s">
        <v>92</v>
      </c>
      <c r="E45" s="92">
        <v>0</v>
      </c>
      <c r="F45" s="161"/>
      <c r="G45" s="87"/>
      <c r="H45" s="379">
        <v>0</v>
      </c>
      <c r="I45" s="418">
        <v>6221.78</v>
      </c>
      <c r="J45" s="419">
        <v>0</v>
      </c>
      <c r="K45" s="420">
        <v>0</v>
      </c>
      <c r="L45" s="152">
        <v>0</v>
      </c>
      <c r="M45" s="153">
        <v>0</v>
      </c>
      <c r="N45" s="87"/>
      <c r="O45" s="231">
        <v>282770.52000000008</v>
      </c>
      <c r="P45" s="234">
        <v>0</v>
      </c>
      <c r="Q45" s="237">
        <v>0</v>
      </c>
      <c r="R45" s="345">
        <v>0</v>
      </c>
      <c r="S45" s="156">
        <v>0</v>
      </c>
      <c r="T45" s="156">
        <v>0</v>
      </c>
      <c r="U45" s="107">
        <v>50</v>
      </c>
      <c r="V45" s="107">
        <v>5655.4104000000016</v>
      </c>
      <c r="X45" s="435">
        <f t="shared" si="2"/>
        <v>6221.78</v>
      </c>
      <c r="Y45" s="436">
        <f t="shared" si="4"/>
        <v>0</v>
      </c>
      <c r="Z45" s="264">
        <f t="shared" si="5"/>
        <v>282770.52000000008</v>
      </c>
      <c r="AA45" s="266">
        <f t="shared" si="3"/>
        <v>276548.74000000005</v>
      </c>
    </row>
    <row r="46" spans="1:27" x14ac:dyDescent="0.2">
      <c r="A46" s="141" t="s">
        <v>526</v>
      </c>
      <c r="B46" s="19" t="s">
        <v>93</v>
      </c>
      <c r="C46" s="12" t="s">
        <v>94</v>
      </c>
      <c r="D46" s="55" t="s">
        <v>95</v>
      </c>
      <c r="E46" s="92">
        <v>1980723.01</v>
      </c>
      <c r="F46" s="161"/>
      <c r="G46" s="87"/>
      <c r="H46" s="379">
        <v>1850811.7400000002</v>
      </c>
      <c r="I46" s="418">
        <v>134355.34</v>
      </c>
      <c r="J46" s="419">
        <v>861082.72000000009</v>
      </c>
      <c r="K46" s="420">
        <v>45229.850000000006</v>
      </c>
      <c r="L46" s="152">
        <v>0</v>
      </c>
      <c r="M46" s="153">
        <v>0</v>
      </c>
      <c r="N46" s="87"/>
      <c r="O46" s="231">
        <v>4623687.9400000004</v>
      </c>
      <c r="P46" s="234">
        <v>239017.3</v>
      </c>
      <c r="Q46" s="237">
        <v>916168.14000000013</v>
      </c>
      <c r="R46" s="345">
        <v>47209.59</v>
      </c>
      <c r="S46" s="156">
        <v>0</v>
      </c>
      <c r="T46" s="156">
        <v>0</v>
      </c>
      <c r="U46" s="107">
        <v>751</v>
      </c>
      <c r="V46" s="107">
        <v>7757.7669374167781</v>
      </c>
      <c r="X46" s="435">
        <f t="shared" si="2"/>
        <v>1985167.0800000003</v>
      </c>
      <c r="Y46" s="436">
        <f t="shared" si="4"/>
        <v>906312.57000000007</v>
      </c>
      <c r="Z46" s="264">
        <f t="shared" si="5"/>
        <v>5826082.9700000007</v>
      </c>
      <c r="AA46" s="266">
        <f t="shared" si="3"/>
        <v>2934603.3200000003</v>
      </c>
    </row>
    <row r="47" spans="1:27" x14ac:dyDescent="0.2">
      <c r="A47" s="141" t="s">
        <v>544</v>
      </c>
      <c r="B47" s="19" t="s">
        <v>96</v>
      </c>
      <c r="C47" s="12" t="s">
        <v>97</v>
      </c>
      <c r="D47" s="55" t="s">
        <v>98</v>
      </c>
      <c r="E47" s="92">
        <v>33575838.460000001</v>
      </c>
      <c r="F47" s="161"/>
      <c r="G47" s="87"/>
      <c r="H47" s="379">
        <v>28985103.089999996</v>
      </c>
      <c r="I47" s="418">
        <v>3589974.96</v>
      </c>
      <c r="J47" s="419">
        <v>5457307.8999999994</v>
      </c>
      <c r="K47" s="420">
        <v>90035.430000000008</v>
      </c>
      <c r="L47" s="152">
        <v>0</v>
      </c>
      <c r="M47" s="153">
        <v>0</v>
      </c>
      <c r="N47" s="87"/>
      <c r="O47" s="231">
        <v>112083286.74999991</v>
      </c>
      <c r="P47" s="234">
        <v>0</v>
      </c>
      <c r="Q47" s="237">
        <v>15357879.450000001</v>
      </c>
      <c r="R47" s="345">
        <v>485676.06000000006</v>
      </c>
      <c r="S47" s="156">
        <v>0</v>
      </c>
      <c r="T47" s="156">
        <v>0</v>
      </c>
      <c r="U47" s="107">
        <v>11173</v>
      </c>
      <c r="V47" s="107">
        <v>11449.641301351465</v>
      </c>
      <c r="X47" s="435">
        <f t="shared" si="2"/>
        <v>32575078.049999997</v>
      </c>
      <c r="Y47" s="436">
        <f t="shared" si="4"/>
        <v>5547343.3299999991</v>
      </c>
      <c r="Z47" s="264">
        <f t="shared" si="5"/>
        <v>127926842.25999992</v>
      </c>
      <c r="AA47" s="266">
        <f t="shared" si="3"/>
        <v>89804420.879999921</v>
      </c>
    </row>
    <row r="48" spans="1:27" x14ac:dyDescent="0.2">
      <c r="A48" s="141" t="s">
        <v>517</v>
      </c>
      <c r="B48" s="19" t="s">
        <v>99</v>
      </c>
      <c r="C48" s="12" t="s">
        <v>100</v>
      </c>
      <c r="D48" s="55" t="s">
        <v>101</v>
      </c>
      <c r="E48" s="92">
        <v>0</v>
      </c>
      <c r="F48" s="161"/>
      <c r="G48" s="87"/>
      <c r="H48" s="379">
        <v>0</v>
      </c>
      <c r="I48" s="418">
        <v>14777.32</v>
      </c>
      <c r="J48" s="419">
        <v>0</v>
      </c>
      <c r="K48" s="420">
        <v>0</v>
      </c>
      <c r="L48" s="152">
        <v>0</v>
      </c>
      <c r="M48" s="153">
        <v>0</v>
      </c>
      <c r="N48" s="87"/>
      <c r="O48" s="231">
        <v>252212.66</v>
      </c>
      <c r="P48" s="234">
        <v>0</v>
      </c>
      <c r="Q48" s="237">
        <v>0</v>
      </c>
      <c r="R48" s="345">
        <v>0</v>
      </c>
      <c r="S48" s="156">
        <v>0</v>
      </c>
      <c r="T48" s="156">
        <v>0</v>
      </c>
      <c r="U48" s="107">
        <v>45</v>
      </c>
      <c r="V48" s="107">
        <v>5604.7257777777777</v>
      </c>
      <c r="X48" s="435">
        <f t="shared" si="2"/>
        <v>14777.32</v>
      </c>
      <c r="Y48" s="436">
        <f t="shared" si="4"/>
        <v>0</v>
      </c>
      <c r="Z48" s="264">
        <f t="shared" si="5"/>
        <v>252212.66</v>
      </c>
      <c r="AA48" s="266">
        <f t="shared" si="3"/>
        <v>237435.34</v>
      </c>
    </row>
    <row r="49" spans="1:27" x14ac:dyDescent="0.2">
      <c r="A49" s="141" t="s">
        <v>537</v>
      </c>
      <c r="B49" s="19" t="s">
        <v>102</v>
      </c>
      <c r="C49" s="12" t="s">
        <v>103</v>
      </c>
      <c r="D49" s="55" t="s">
        <v>104</v>
      </c>
      <c r="E49" s="92">
        <v>24675583.280000001</v>
      </c>
      <c r="F49" s="161"/>
      <c r="G49" s="87"/>
      <c r="H49" s="379">
        <v>21788168.300000001</v>
      </c>
      <c r="I49" s="418">
        <v>2981821.875</v>
      </c>
      <c r="J49" s="419">
        <v>11364181</v>
      </c>
      <c r="K49" s="420">
        <v>248188</v>
      </c>
      <c r="L49" s="152">
        <v>0</v>
      </c>
      <c r="M49" s="153">
        <v>0</v>
      </c>
      <c r="N49" s="87"/>
      <c r="O49" s="231">
        <v>108669617.14999995</v>
      </c>
      <c r="P49" s="234">
        <v>0</v>
      </c>
      <c r="Q49" s="237">
        <v>9814182.6500000041</v>
      </c>
      <c r="R49" s="345">
        <v>155853.83000000002</v>
      </c>
      <c r="S49" s="156">
        <v>0</v>
      </c>
      <c r="T49" s="156">
        <v>0</v>
      </c>
      <c r="U49" s="107">
        <v>8056</v>
      </c>
      <c r="V49" s="107">
        <v>14726.86862338629</v>
      </c>
      <c r="X49" s="435">
        <f t="shared" si="2"/>
        <v>24769990.175000001</v>
      </c>
      <c r="Y49" s="436">
        <f t="shared" si="4"/>
        <v>11612369</v>
      </c>
      <c r="Z49" s="264">
        <f t="shared" si="5"/>
        <v>118639653.62999995</v>
      </c>
      <c r="AA49" s="266">
        <f t="shared" si="3"/>
        <v>82257294.454999954</v>
      </c>
    </row>
    <row r="50" spans="1:27" x14ac:dyDescent="0.2">
      <c r="A50" s="141" t="s">
        <v>523</v>
      </c>
      <c r="B50" s="19" t="s">
        <v>105</v>
      </c>
      <c r="C50" s="12" t="s">
        <v>106</v>
      </c>
      <c r="D50" s="55" t="s">
        <v>107</v>
      </c>
      <c r="E50" s="92">
        <v>2331947.6800000002</v>
      </c>
      <c r="F50" s="161"/>
      <c r="G50" s="87"/>
      <c r="H50" s="379">
        <v>2161583.9000000004</v>
      </c>
      <c r="I50" s="418">
        <v>588933.4</v>
      </c>
      <c r="J50" s="419">
        <v>1012250.82</v>
      </c>
      <c r="K50" s="420">
        <v>31133.63</v>
      </c>
      <c r="L50" s="152">
        <v>0</v>
      </c>
      <c r="M50" s="153">
        <v>0</v>
      </c>
      <c r="N50" s="87"/>
      <c r="O50" s="231">
        <v>11121593.27</v>
      </c>
      <c r="P50" s="234">
        <v>0</v>
      </c>
      <c r="Q50" s="237">
        <v>1247395</v>
      </c>
      <c r="R50" s="345">
        <v>32627</v>
      </c>
      <c r="S50" s="156">
        <v>0</v>
      </c>
      <c r="T50" s="156">
        <v>0</v>
      </c>
      <c r="U50" s="107">
        <v>943</v>
      </c>
      <c r="V50" s="107">
        <v>13151.235705196183</v>
      </c>
      <c r="X50" s="435">
        <f t="shared" si="2"/>
        <v>2750517.3000000003</v>
      </c>
      <c r="Y50" s="436">
        <f t="shared" si="4"/>
        <v>1043384.45</v>
      </c>
      <c r="Z50" s="264">
        <f t="shared" si="5"/>
        <v>12401615.27</v>
      </c>
      <c r="AA50" s="266">
        <f t="shared" si="3"/>
        <v>8607713.5199999996</v>
      </c>
    </row>
    <row r="51" spans="1:27" x14ac:dyDescent="0.2">
      <c r="A51" s="142" t="s">
        <v>555</v>
      </c>
      <c r="B51" s="22" t="s">
        <v>108</v>
      </c>
      <c r="C51" s="12" t="s">
        <v>109</v>
      </c>
      <c r="D51" s="55" t="s">
        <v>110</v>
      </c>
      <c r="E51" s="92">
        <v>1032924.65</v>
      </c>
      <c r="F51" s="161"/>
      <c r="G51" s="87"/>
      <c r="H51" s="379">
        <v>1013607.16</v>
      </c>
      <c r="I51" s="418">
        <v>107072.24</v>
      </c>
      <c r="J51" s="419">
        <v>649290.06999999995</v>
      </c>
      <c r="K51" s="420">
        <v>20096</v>
      </c>
      <c r="L51" s="152">
        <v>0</v>
      </c>
      <c r="M51" s="153">
        <v>0</v>
      </c>
      <c r="N51" s="87"/>
      <c r="O51" s="231">
        <v>3667211.0499999989</v>
      </c>
      <c r="P51" s="234">
        <v>133000.82</v>
      </c>
      <c r="Q51" s="237">
        <v>448344</v>
      </c>
      <c r="R51" s="345">
        <v>20096</v>
      </c>
      <c r="S51" s="156">
        <v>0</v>
      </c>
      <c r="T51" s="156">
        <v>0</v>
      </c>
      <c r="U51" s="107">
        <v>336</v>
      </c>
      <c r="V51" s="107">
        <v>12704.321041666664</v>
      </c>
      <c r="X51" s="435">
        <f t="shared" si="2"/>
        <v>1120679.4000000001</v>
      </c>
      <c r="Y51" s="436">
        <f t="shared" si="4"/>
        <v>669386.06999999995</v>
      </c>
      <c r="Z51" s="264">
        <f t="shared" si="5"/>
        <v>4268651.8699999992</v>
      </c>
      <c r="AA51" s="266">
        <f t="shared" si="3"/>
        <v>2478586.399999999</v>
      </c>
    </row>
    <row r="52" spans="1:27" x14ac:dyDescent="0.2">
      <c r="A52" s="141" t="s">
        <v>518</v>
      </c>
      <c r="B52" s="19" t="s">
        <v>111</v>
      </c>
      <c r="C52" s="12" t="s">
        <v>109</v>
      </c>
      <c r="D52" s="55" t="s">
        <v>112</v>
      </c>
      <c r="E52" s="92">
        <v>0</v>
      </c>
      <c r="F52" s="161"/>
      <c r="G52" s="87"/>
      <c r="H52" s="379">
        <v>0</v>
      </c>
      <c r="I52" s="418">
        <v>28333.24</v>
      </c>
      <c r="J52" s="419">
        <v>0</v>
      </c>
      <c r="K52" s="420">
        <v>0</v>
      </c>
      <c r="L52" s="152">
        <v>0</v>
      </c>
      <c r="M52" s="153">
        <v>0</v>
      </c>
      <c r="N52" s="87"/>
      <c r="O52" s="231">
        <v>614964.79</v>
      </c>
      <c r="P52" s="234">
        <v>0</v>
      </c>
      <c r="Q52" s="237">
        <v>0</v>
      </c>
      <c r="R52" s="345">
        <v>0</v>
      </c>
      <c r="S52" s="156">
        <v>0</v>
      </c>
      <c r="T52" s="156">
        <v>0</v>
      </c>
      <c r="U52" s="107">
        <v>50</v>
      </c>
      <c r="V52" s="107">
        <v>12299.2958</v>
      </c>
      <c r="X52" s="435">
        <f t="shared" si="2"/>
        <v>28333.24</v>
      </c>
      <c r="Y52" s="436">
        <f t="shared" si="4"/>
        <v>0</v>
      </c>
      <c r="Z52" s="264">
        <f t="shared" si="5"/>
        <v>614964.79</v>
      </c>
      <c r="AA52" s="266">
        <f t="shared" si="3"/>
        <v>586631.55000000005</v>
      </c>
    </row>
    <row r="53" spans="1:27" x14ac:dyDescent="0.2">
      <c r="A53" s="141" t="s">
        <v>521</v>
      </c>
      <c r="B53" s="19" t="s">
        <v>113</v>
      </c>
      <c r="C53" s="12" t="s">
        <v>109</v>
      </c>
      <c r="D53" s="55" t="s">
        <v>114</v>
      </c>
      <c r="E53" s="92">
        <v>0</v>
      </c>
      <c r="F53" s="161"/>
      <c r="G53" s="87"/>
      <c r="H53" s="379">
        <v>0</v>
      </c>
      <c r="I53" s="418">
        <v>20211.420000000002</v>
      </c>
      <c r="J53" s="419">
        <v>0</v>
      </c>
      <c r="K53" s="420">
        <v>0</v>
      </c>
      <c r="L53" s="152">
        <v>0</v>
      </c>
      <c r="M53" s="153">
        <v>0</v>
      </c>
      <c r="N53" s="87"/>
      <c r="O53" s="231">
        <v>211023.07</v>
      </c>
      <c r="P53" s="234">
        <v>0</v>
      </c>
      <c r="Q53" s="237">
        <v>0</v>
      </c>
      <c r="R53" s="345">
        <v>0</v>
      </c>
      <c r="S53" s="156">
        <v>0</v>
      </c>
      <c r="T53" s="156">
        <v>0</v>
      </c>
      <c r="U53" s="107">
        <v>45</v>
      </c>
      <c r="V53" s="107">
        <v>4689.4015555555561</v>
      </c>
      <c r="X53" s="435">
        <f t="shared" si="2"/>
        <v>20211.420000000002</v>
      </c>
      <c r="Y53" s="436">
        <f t="shared" si="4"/>
        <v>0</v>
      </c>
      <c r="Z53" s="264">
        <f t="shared" si="5"/>
        <v>211023.07</v>
      </c>
      <c r="AA53" s="266">
        <f t="shared" si="3"/>
        <v>190811.65</v>
      </c>
    </row>
    <row r="54" spans="1:27" x14ac:dyDescent="0.2">
      <c r="A54" s="141" t="s">
        <v>521</v>
      </c>
      <c r="B54" s="19" t="s">
        <v>115</v>
      </c>
      <c r="C54" s="12" t="s">
        <v>109</v>
      </c>
      <c r="D54" s="55" t="s">
        <v>116</v>
      </c>
      <c r="E54" s="92">
        <v>0</v>
      </c>
      <c r="F54" s="161"/>
      <c r="G54" s="87"/>
      <c r="H54" s="379">
        <v>0</v>
      </c>
      <c r="I54" s="418">
        <v>36327.925000000003</v>
      </c>
      <c r="J54" s="419">
        <v>0</v>
      </c>
      <c r="K54" s="420">
        <v>0</v>
      </c>
      <c r="L54" s="152">
        <v>0</v>
      </c>
      <c r="M54" s="153">
        <v>0</v>
      </c>
      <c r="N54" s="87"/>
      <c r="O54" s="231">
        <v>282261.14</v>
      </c>
      <c r="P54" s="234">
        <v>0</v>
      </c>
      <c r="Q54" s="237">
        <v>0</v>
      </c>
      <c r="R54" s="345">
        <v>0</v>
      </c>
      <c r="S54" s="156">
        <v>0</v>
      </c>
      <c r="T54" s="156">
        <v>0</v>
      </c>
      <c r="U54" s="107">
        <v>37</v>
      </c>
      <c r="V54" s="107">
        <v>7628.6794594594594</v>
      </c>
      <c r="X54" s="435">
        <f t="shared" si="2"/>
        <v>36327.925000000003</v>
      </c>
      <c r="Y54" s="436">
        <f t="shared" si="4"/>
        <v>0</v>
      </c>
      <c r="Z54" s="264">
        <f t="shared" si="5"/>
        <v>282261.14</v>
      </c>
      <c r="AA54" s="266">
        <f t="shared" si="3"/>
        <v>245933.21500000003</v>
      </c>
    </row>
    <row r="55" spans="1:27" x14ac:dyDescent="0.2">
      <c r="A55" s="141" t="s">
        <v>518</v>
      </c>
      <c r="B55" s="19" t="s">
        <v>117</v>
      </c>
      <c r="C55" s="12" t="s">
        <v>109</v>
      </c>
      <c r="D55" s="55" t="s">
        <v>118</v>
      </c>
      <c r="E55" s="92">
        <v>0</v>
      </c>
      <c r="F55" s="161"/>
      <c r="G55" s="87"/>
      <c r="H55" s="379">
        <v>0</v>
      </c>
      <c r="I55" s="418">
        <v>0</v>
      </c>
      <c r="J55" s="419">
        <v>0</v>
      </c>
      <c r="K55" s="420">
        <v>0</v>
      </c>
      <c r="L55" s="152">
        <v>0</v>
      </c>
      <c r="M55" s="153">
        <v>0</v>
      </c>
      <c r="N55" s="87"/>
      <c r="O55" s="231">
        <v>166023.63</v>
      </c>
      <c r="P55" s="234">
        <v>0</v>
      </c>
      <c r="Q55" s="237">
        <v>0</v>
      </c>
      <c r="R55" s="345">
        <v>0</v>
      </c>
      <c r="S55" s="156">
        <v>0</v>
      </c>
      <c r="T55" s="156">
        <v>0</v>
      </c>
      <c r="U55" s="107">
        <v>20</v>
      </c>
      <c r="V55" s="107">
        <v>8301.1815000000006</v>
      </c>
      <c r="X55" s="435">
        <f t="shared" si="2"/>
        <v>0</v>
      </c>
      <c r="Y55" s="436">
        <f t="shared" si="4"/>
        <v>0</v>
      </c>
      <c r="Z55" s="264">
        <f t="shared" si="5"/>
        <v>166023.63</v>
      </c>
      <c r="AA55" s="266">
        <f t="shared" si="3"/>
        <v>166023.63</v>
      </c>
    </row>
    <row r="56" spans="1:27" x14ac:dyDescent="0.2">
      <c r="A56" s="141" t="s">
        <v>521</v>
      </c>
      <c r="B56" s="19" t="s">
        <v>119</v>
      </c>
      <c r="C56" s="12" t="s">
        <v>120</v>
      </c>
      <c r="D56" s="55" t="s">
        <v>121</v>
      </c>
      <c r="E56" s="92">
        <v>0</v>
      </c>
      <c r="F56" s="161"/>
      <c r="G56" s="87"/>
      <c r="H56" s="379">
        <v>0</v>
      </c>
      <c r="I56" s="418">
        <v>17736.239999999998</v>
      </c>
      <c r="J56" s="419">
        <v>0</v>
      </c>
      <c r="K56" s="420">
        <v>0</v>
      </c>
      <c r="L56" s="152">
        <v>0</v>
      </c>
      <c r="M56" s="153">
        <v>0</v>
      </c>
      <c r="N56" s="87"/>
      <c r="O56" s="231">
        <v>324787.80999999994</v>
      </c>
      <c r="P56" s="234">
        <v>0</v>
      </c>
      <c r="Q56" s="237">
        <v>0</v>
      </c>
      <c r="R56" s="345">
        <v>0</v>
      </c>
      <c r="S56" s="156">
        <v>0</v>
      </c>
      <c r="T56" s="156">
        <v>0</v>
      </c>
      <c r="U56" s="107">
        <v>44</v>
      </c>
      <c r="V56" s="107">
        <v>7381.5411363636349</v>
      </c>
      <c r="X56" s="435">
        <f t="shared" si="2"/>
        <v>17736.239999999998</v>
      </c>
      <c r="Y56" s="436">
        <f t="shared" si="4"/>
        <v>0</v>
      </c>
      <c r="Z56" s="264">
        <f t="shared" si="5"/>
        <v>324787.80999999994</v>
      </c>
      <c r="AA56" s="266">
        <f t="shared" si="3"/>
        <v>307051.56999999995</v>
      </c>
    </row>
    <row r="57" spans="1:27" x14ac:dyDescent="0.2">
      <c r="A57" s="141" t="s">
        <v>551</v>
      </c>
      <c r="B57" s="19" t="s">
        <v>122</v>
      </c>
      <c r="C57" s="12" t="s">
        <v>120</v>
      </c>
      <c r="D57" s="55" t="s">
        <v>123</v>
      </c>
      <c r="E57" s="92">
        <v>5008349.75</v>
      </c>
      <c r="F57" s="161"/>
      <c r="G57" s="87"/>
      <c r="H57" s="379">
        <v>4771788.8900000006</v>
      </c>
      <c r="I57" s="418">
        <v>117804.12</v>
      </c>
      <c r="J57" s="419">
        <v>2680504.7899999996</v>
      </c>
      <c r="K57" s="420">
        <v>88666.409999999989</v>
      </c>
      <c r="L57" s="152">
        <v>0</v>
      </c>
      <c r="M57" s="153">
        <v>0</v>
      </c>
      <c r="N57" s="87"/>
      <c r="O57" s="231">
        <v>16513412.100000003</v>
      </c>
      <c r="P57" s="234">
        <v>0</v>
      </c>
      <c r="Q57" s="237">
        <v>2574355</v>
      </c>
      <c r="R57" s="345">
        <v>107244</v>
      </c>
      <c r="S57" s="156">
        <v>0</v>
      </c>
      <c r="T57" s="156">
        <v>0</v>
      </c>
      <c r="U57" s="107">
        <v>1602</v>
      </c>
      <c r="V57" s="107">
        <v>11981.904556803996</v>
      </c>
      <c r="X57" s="435">
        <f t="shared" si="2"/>
        <v>4889593.0100000007</v>
      </c>
      <c r="Y57" s="436">
        <f t="shared" si="4"/>
        <v>2769171.1999999997</v>
      </c>
      <c r="Z57" s="264">
        <f t="shared" si="5"/>
        <v>19195011.100000001</v>
      </c>
      <c r="AA57" s="266">
        <f t="shared" si="3"/>
        <v>11536246.890000001</v>
      </c>
    </row>
    <row r="58" spans="1:27" x14ac:dyDescent="0.2">
      <c r="A58" s="141" t="s">
        <v>539</v>
      </c>
      <c r="B58" s="19" t="s">
        <v>124</v>
      </c>
      <c r="C58" s="12" t="s">
        <v>120</v>
      </c>
      <c r="D58" s="55" t="s">
        <v>125</v>
      </c>
      <c r="E58" s="92">
        <v>3739392.3400000003</v>
      </c>
      <c r="F58" s="161"/>
      <c r="G58" s="87"/>
      <c r="H58" s="379">
        <v>3160550.07</v>
      </c>
      <c r="I58" s="418">
        <v>508738.32</v>
      </c>
      <c r="J58" s="419">
        <v>794933.62999999989</v>
      </c>
      <c r="K58" s="420">
        <v>17444.93</v>
      </c>
      <c r="L58" s="152">
        <v>0</v>
      </c>
      <c r="M58" s="153">
        <v>0</v>
      </c>
      <c r="N58" s="87"/>
      <c r="O58" s="231">
        <v>13080808.740000002</v>
      </c>
      <c r="P58" s="234">
        <v>0</v>
      </c>
      <c r="Q58" s="237">
        <v>2020937.6699999997</v>
      </c>
      <c r="R58" s="345">
        <v>82631</v>
      </c>
      <c r="S58" s="156">
        <v>0</v>
      </c>
      <c r="T58" s="156">
        <v>0</v>
      </c>
      <c r="U58" s="107">
        <v>1331</v>
      </c>
      <c r="V58" s="107">
        <v>11408.247490608566</v>
      </c>
      <c r="X58" s="435">
        <f t="shared" si="2"/>
        <v>3669288.3899999997</v>
      </c>
      <c r="Y58" s="436">
        <f t="shared" si="4"/>
        <v>812378.55999999994</v>
      </c>
      <c r="Z58" s="264">
        <f t="shared" si="5"/>
        <v>15184377.410000002</v>
      </c>
      <c r="AA58" s="266">
        <f t="shared" si="3"/>
        <v>10702710.460000003</v>
      </c>
    </row>
    <row r="59" spans="1:27" x14ac:dyDescent="0.2">
      <c r="A59" s="141" t="s">
        <v>541</v>
      </c>
      <c r="B59" s="19" t="s">
        <v>126</v>
      </c>
      <c r="C59" s="12" t="s">
        <v>120</v>
      </c>
      <c r="D59" s="55" t="s">
        <v>127</v>
      </c>
      <c r="E59" s="92">
        <v>4784387.08</v>
      </c>
      <c r="F59" s="161"/>
      <c r="G59" s="87"/>
      <c r="H59" s="379">
        <v>4441302.28</v>
      </c>
      <c r="I59" s="418">
        <v>672722.87</v>
      </c>
      <c r="J59" s="419">
        <v>1451667</v>
      </c>
      <c r="K59" s="420">
        <v>80357</v>
      </c>
      <c r="L59" s="152">
        <v>0</v>
      </c>
      <c r="M59" s="153">
        <v>0</v>
      </c>
      <c r="N59" s="87"/>
      <c r="O59" s="231">
        <v>15034606.310000006</v>
      </c>
      <c r="P59" s="234">
        <v>0</v>
      </c>
      <c r="Q59" s="237">
        <v>1451666.9999999998</v>
      </c>
      <c r="R59" s="345">
        <v>74404.25</v>
      </c>
      <c r="S59" s="156">
        <v>0</v>
      </c>
      <c r="T59" s="156">
        <v>0</v>
      </c>
      <c r="U59" s="107">
        <v>1538</v>
      </c>
      <c r="V59" s="107">
        <v>10767.670715214568</v>
      </c>
      <c r="X59" s="435">
        <f t="shared" si="2"/>
        <v>5114025.1500000004</v>
      </c>
      <c r="Y59" s="436">
        <f t="shared" si="4"/>
        <v>1532024</v>
      </c>
      <c r="Z59" s="264">
        <f t="shared" si="5"/>
        <v>16560677.560000006</v>
      </c>
      <c r="AA59" s="266">
        <f t="shared" si="3"/>
        <v>9914628.4100000057</v>
      </c>
    </row>
    <row r="60" spans="1:27" x14ac:dyDescent="0.2">
      <c r="A60" s="141" t="s">
        <v>553</v>
      </c>
      <c r="B60" s="19" t="s">
        <v>128</v>
      </c>
      <c r="C60" s="12" t="s">
        <v>120</v>
      </c>
      <c r="D60" s="55" t="s">
        <v>129</v>
      </c>
      <c r="E60" s="92">
        <v>8319126.6399999997</v>
      </c>
      <c r="F60" s="161"/>
      <c r="G60" s="87"/>
      <c r="H60" s="379">
        <v>7461257.25</v>
      </c>
      <c r="I60" s="418">
        <v>1136312.7999999998</v>
      </c>
      <c r="J60" s="419">
        <v>5846513.4100000001</v>
      </c>
      <c r="K60" s="420">
        <v>178423.94999999998</v>
      </c>
      <c r="L60" s="152">
        <v>0</v>
      </c>
      <c r="M60" s="153">
        <v>0</v>
      </c>
      <c r="N60" s="87"/>
      <c r="O60" s="231">
        <v>25204216.480000012</v>
      </c>
      <c r="P60" s="234">
        <v>2190796.4700000007</v>
      </c>
      <c r="Q60" s="237">
        <v>5544694.8999999994</v>
      </c>
      <c r="R60" s="345">
        <v>149057.34</v>
      </c>
      <c r="S60" s="156">
        <v>0</v>
      </c>
      <c r="T60" s="156">
        <v>0</v>
      </c>
      <c r="U60" s="107">
        <v>2829</v>
      </c>
      <c r="V60" s="107">
        <v>11696.276136443976</v>
      </c>
      <c r="X60" s="435">
        <f t="shared" si="2"/>
        <v>8597570.0500000007</v>
      </c>
      <c r="Y60" s="436">
        <f t="shared" si="4"/>
        <v>6024937.3600000003</v>
      </c>
      <c r="Z60" s="264">
        <f t="shared" si="5"/>
        <v>33088765.190000009</v>
      </c>
      <c r="AA60" s="266">
        <f t="shared" si="3"/>
        <v>18466257.780000009</v>
      </c>
    </row>
    <row r="61" spans="1:27" x14ac:dyDescent="0.2">
      <c r="A61" s="141" t="s">
        <v>538</v>
      </c>
      <c r="B61" s="19" t="s">
        <v>130</v>
      </c>
      <c r="C61" s="12" t="s">
        <v>120</v>
      </c>
      <c r="D61" s="55" t="s">
        <v>131</v>
      </c>
      <c r="E61" s="92">
        <v>1270307.3500000001</v>
      </c>
      <c r="F61" s="161"/>
      <c r="G61" s="87"/>
      <c r="H61" s="379">
        <v>1080170.2099999997</v>
      </c>
      <c r="I61" s="418">
        <v>183711.45</v>
      </c>
      <c r="J61" s="419">
        <v>698128</v>
      </c>
      <c r="K61" s="420">
        <v>17789</v>
      </c>
      <c r="L61" s="152">
        <v>0</v>
      </c>
      <c r="M61" s="153">
        <v>0</v>
      </c>
      <c r="N61" s="87"/>
      <c r="O61" s="231">
        <v>3465274.6899999995</v>
      </c>
      <c r="P61" s="234">
        <v>0</v>
      </c>
      <c r="Q61" s="237">
        <v>597806</v>
      </c>
      <c r="R61" s="345">
        <v>12499</v>
      </c>
      <c r="S61" s="156">
        <v>0</v>
      </c>
      <c r="T61" s="156">
        <v>0</v>
      </c>
      <c r="U61" s="107">
        <v>423</v>
      </c>
      <c r="V61" s="107">
        <v>9634.9401654846315</v>
      </c>
      <c r="X61" s="435">
        <f t="shared" si="2"/>
        <v>1263881.6599999997</v>
      </c>
      <c r="Y61" s="436">
        <f t="shared" si="4"/>
        <v>715917</v>
      </c>
      <c r="Z61" s="264">
        <f t="shared" si="5"/>
        <v>4075579.6899999995</v>
      </c>
      <c r="AA61" s="266">
        <f t="shared" si="3"/>
        <v>2095781.0299999998</v>
      </c>
    </row>
    <row r="62" spans="1:27" x14ac:dyDescent="0.2">
      <c r="A62" s="141" t="s">
        <v>527</v>
      </c>
      <c r="B62" s="19" t="s">
        <v>132</v>
      </c>
      <c r="C62" s="12" t="s">
        <v>120</v>
      </c>
      <c r="D62" s="55" t="s">
        <v>133</v>
      </c>
      <c r="E62" s="92">
        <v>0</v>
      </c>
      <c r="F62" s="161"/>
      <c r="G62" s="87"/>
      <c r="H62" s="379">
        <v>0</v>
      </c>
      <c r="I62" s="418">
        <v>0</v>
      </c>
      <c r="J62" s="419">
        <v>0</v>
      </c>
      <c r="K62" s="420">
        <v>0</v>
      </c>
      <c r="L62" s="152">
        <v>0</v>
      </c>
      <c r="M62" s="153">
        <v>0</v>
      </c>
      <c r="N62" s="87"/>
      <c r="O62" s="231">
        <v>1488283.449999999</v>
      </c>
      <c r="P62" s="234">
        <v>0</v>
      </c>
      <c r="Q62" s="237">
        <v>29853</v>
      </c>
      <c r="R62" s="345">
        <v>26587</v>
      </c>
      <c r="S62" s="156">
        <v>0</v>
      </c>
      <c r="T62" s="156">
        <v>0</v>
      </c>
      <c r="U62" s="107">
        <v>110</v>
      </c>
      <c r="V62" s="107">
        <v>14042.940454545445</v>
      </c>
      <c r="X62" s="435">
        <f t="shared" si="2"/>
        <v>0</v>
      </c>
      <c r="Y62" s="436">
        <f t="shared" si="4"/>
        <v>0</v>
      </c>
      <c r="Z62" s="264">
        <f t="shared" si="5"/>
        <v>1544723.449999999</v>
      </c>
      <c r="AA62" s="266">
        <f t="shared" si="3"/>
        <v>1544723.449999999</v>
      </c>
    </row>
    <row r="63" spans="1:27" x14ac:dyDescent="0.2">
      <c r="A63" s="141" t="s">
        <v>540</v>
      </c>
      <c r="B63" s="19" t="s">
        <v>134</v>
      </c>
      <c r="C63" s="12" t="s">
        <v>120</v>
      </c>
      <c r="D63" s="55" t="s">
        <v>135</v>
      </c>
      <c r="E63" s="92">
        <v>7370056.0700000003</v>
      </c>
      <c r="F63" s="161"/>
      <c r="G63" s="87"/>
      <c r="H63" s="379">
        <v>6488861.9799999995</v>
      </c>
      <c r="I63" s="418">
        <v>625358.68499999994</v>
      </c>
      <c r="J63" s="419">
        <v>4110516.3900000011</v>
      </c>
      <c r="K63" s="420">
        <v>112395.59</v>
      </c>
      <c r="L63" s="152">
        <v>0</v>
      </c>
      <c r="M63" s="153">
        <v>0</v>
      </c>
      <c r="N63" s="87"/>
      <c r="O63" s="231">
        <v>26316640.190000001</v>
      </c>
      <c r="P63" s="234">
        <v>0</v>
      </c>
      <c r="Q63" s="237">
        <v>3996694.5400000005</v>
      </c>
      <c r="R63" s="345">
        <v>75870.53</v>
      </c>
      <c r="S63" s="156">
        <v>0</v>
      </c>
      <c r="T63" s="156">
        <v>0</v>
      </c>
      <c r="U63" s="107">
        <v>2291</v>
      </c>
      <c r="V63" s="107">
        <v>13264.6029070275</v>
      </c>
      <c r="X63" s="435">
        <f t="shared" si="2"/>
        <v>7114220.6649999991</v>
      </c>
      <c r="Y63" s="436">
        <f t="shared" si="4"/>
        <v>4222911.9800000014</v>
      </c>
      <c r="Z63" s="264">
        <f t="shared" si="5"/>
        <v>30389205.260000002</v>
      </c>
      <c r="AA63" s="266">
        <f t="shared" si="3"/>
        <v>19052072.615000002</v>
      </c>
    </row>
    <row r="64" spans="1:27" x14ac:dyDescent="0.2">
      <c r="A64" s="141" t="s">
        <v>521</v>
      </c>
      <c r="B64" s="19" t="s">
        <v>136</v>
      </c>
      <c r="C64" s="12" t="s">
        <v>120</v>
      </c>
      <c r="D64" s="55" t="s">
        <v>137</v>
      </c>
      <c r="E64" s="92">
        <v>0</v>
      </c>
      <c r="F64" s="161"/>
      <c r="G64" s="87"/>
      <c r="H64" s="379">
        <v>0</v>
      </c>
      <c r="I64" s="418">
        <v>26560.85</v>
      </c>
      <c r="J64" s="419">
        <v>0</v>
      </c>
      <c r="K64" s="420">
        <v>0</v>
      </c>
      <c r="L64" s="152">
        <v>0</v>
      </c>
      <c r="M64" s="153">
        <v>0</v>
      </c>
      <c r="N64" s="87"/>
      <c r="O64" s="231">
        <v>824249.12</v>
      </c>
      <c r="P64" s="234">
        <v>0</v>
      </c>
      <c r="Q64" s="237">
        <v>0</v>
      </c>
      <c r="R64" s="345">
        <v>0</v>
      </c>
      <c r="S64" s="156">
        <v>0</v>
      </c>
      <c r="T64" s="156">
        <v>0</v>
      </c>
      <c r="U64" s="107">
        <v>117</v>
      </c>
      <c r="V64" s="107">
        <v>7044.8642735042731</v>
      </c>
      <c r="X64" s="435">
        <f t="shared" si="2"/>
        <v>26560.85</v>
      </c>
      <c r="Y64" s="436">
        <f t="shared" si="4"/>
        <v>0</v>
      </c>
      <c r="Z64" s="264">
        <f t="shared" si="5"/>
        <v>824249.12</v>
      </c>
      <c r="AA64" s="266">
        <f t="shared" si="3"/>
        <v>797688.27</v>
      </c>
    </row>
    <row r="65" spans="1:27" x14ac:dyDescent="0.2">
      <c r="A65" s="141" t="s">
        <v>521</v>
      </c>
      <c r="B65" s="19" t="s">
        <v>138</v>
      </c>
      <c r="C65" s="12" t="s">
        <v>120</v>
      </c>
      <c r="D65" s="55" t="s">
        <v>139</v>
      </c>
      <c r="E65" s="92">
        <v>0</v>
      </c>
      <c r="F65" s="161"/>
      <c r="G65" s="87"/>
      <c r="H65" s="379">
        <v>0</v>
      </c>
      <c r="I65" s="418">
        <v>5467.32</v>
      </c>
      <c r="J65" s="419">
        <v>0</v>
      </c>
      <c r="K65" s="420">
        <v>0</v>
      </c>
      <c r="L65" s="152">
        <v>0</v>
      </c>
      <c r="M65" s="153">
        <v>0</v>
      </c>
      <c r="N65" s="87"/>
      <c r="O65" s="231">
        <v>450949.80000000005</v>
      </c>
      <c r="P65" s="234">
        <v>0</v>
      </c>
      <c r="Q65" s="237">
        <v>19838.25</v>
      </c>
      <c r="R65" s="345">
        <v>0</v>
      </c>
      <c r="S65" s="156">
        <v>0</v>
      </c>
      <c r="T65" s="156">
        <v>0</v>
      </c>
      <c r="U65" s="107">
        <v>52</v>
      </c>
      <c r="V65" s="107">
        <v>9053.6163461538472</v>
      </c>
      <c r="X65" s="435">
        <f t="shared" si="2"/>
        <v>5467.32</v>
      </c>
      <c r="Y65" s="436">
        <f t="shared" si="4"/>
        <v>0</v>
      </c>
      <c r="Z65" s="264">
        <f t="shared" si="5"/>
        <v>470788.05000000005</v>
      </c>
      <c r="AA65" s="266">
        <f t="shared" si="3"/>
        <v>465320.73000000004</v>
      </c>
    </row>
    <row r="66" spans="1:27" x14ac:dyDescent="0.2">
      <c r="A66" s="141" t="s">
        <v>521</v>
      </c>
      <c r="B66" s="19" t="s">
        <v>140</v>
      </c>
      <c r="C66" s="12" t="s">
        <v>120</v>
      </c>
      <c r="D66" s="55" t="s">
        <v>141</v>
      </c>
      <c r="E66" s="92">
        <v>0</v>
      </c>
      <c r="F66" s="161"/>
      <c r="G66" s="87"/>
      <c r="H66" s="379">
        <v>0</v>
      </c>
      <c r="I66" s="418">
        <v>14254.19</v>
      </c>
      <c r="J66" s="419">
        <v>0</v>
      </c>
      <c r="K66" s="420">
        <v>0</v>
      </c>
      <c r="L66" s="152">
        <v>0</v>
      </c>
      <c r="M66" s="153">
        <v>0</v>
      </c>
      <c r="N66" s="87"/>
      <c r="O66" s="231">
        <v>217638.08000000002</v>
      </c>
      <c r="P66" s="234">
        <v>0</v>
      </c>
      <c r="Q66" s="237">
        <v>0</v>
      </c>
      <c r="R66" s="345">
        <v>0</v>
      </c>
      <c r="S66" s="156">
        <v>0</v>
      </c>
      <c r="T66" s="156">
        <v>0</v>
      </c>
      <c r="U66" s="107">
        <v>51</v>
      </c>
      <c r="V66" s="107">
        <v>4267.4133333333339</v>
      </c>
      <c r="X66" s="435">
        <f t="shared" si="2"/>
        <v>14254.19</v>
      </c>
      <c r="Y66" s="436">
        <f t="shared" si="4"/>
        <v>0</v>
      </c>
      <c r="Z66" s="264">
        <f t="shared" si="5"/>
        <v>217638.08000000002</v>
      </c>
      <c r="AA66" s="266">
        <f t="shared" si="3"/>
        <v>203383.89</v>
      </c>
    </row>
    <row r="67" spans="1:27" x14ac:dyDescent="0.2">
      <c r="A67" s="141" t="s">
        <v>519</v>
      </c>
      <c r="B67" s="19" t="s">
        <v>142</v>
      </c>
      <c r="C67" s="12" t="s">
        <v>120</v>
      </c>
      <c r="D67" s="55" t="s">
        <v>143</v>
      </c>
      <c r="E67" s="92">
        <v>2081058.02</v>
      </c>
      <c r="F67" s="161"/>
      <c r="G67" s="87"/>
      <c r="H67" s="379">
        <v>1930982.23</v>
      </c>
      <c r="I67" s="418">
        <v>127180.125</v>
      </c>
      <c r="J67" s="419">
        <v>1390472.67</v>
      </c>
      <c r="K67" s="420">
        <v>46797.31</v>
      </c>
      <c r="L67" s="152">
        <v>0</v>
      </c>
      <c r="M67" s="153">
        <v>0</v>
      </c>
      <c r="N67" s="87"/>
      <c r="O67" s="231">
        <v>6991906.2799999993</v>
      </c>
      <c r="P67" s="234">
        <v>0</v>
      </c>
      <c r="Q67" s="237">
        <v>1022754.8399999997</v>
      </c>
      <c r="R67" s="345">
        <v>31584.000000000004</v>
      </c>
      <c r="S67" s="156">
        <v>0</v>
      </c>
      <c r="T67" s="156">
        <v>0</v>
      </c>
      <c r="U67" s="107">
        <v>683</v>
      </c>
      <c r="V67" s="107">
        <v>11780.739560761345</v>
      </c>
      <c r="X67" s="435">
        <f t="shared" si="2"/>
        <v>2058162.355</v>
      </c>
      <c r="Y67" s="436">
        <f t="shared" si="4"/>
        <v>1437269.98</v>
      </c>
      <c r="Z67" s="264">
        <f t="shared" si="5"/>
        <v>8046245.1199999992</v>
      </c>
      <c r="AA67" s="266">
        <f t="shared" si="3"/>
        <v>4550812.7849999992</v>
      </c>
    </row>
    <row r="68" spans="1:27" x14ac:dyDescent="0.2">
      <c r="A68" s="141" t="s">
        <v>520</v>
      </c>
      <c r="B68" s="19" t="s">
        <v>144</v>
      </c>
      <c r="C68" s="12" t="s">
        <v>120</v>
      </c>
      <c r="D68" s="55" t="s">
        <v>145</v>
      </c>
      <c r="E68" s="92">
        <v>8930183.5999999996</v>
      </c>
      <c r="F68" s="161"/>
      <c r="G68" s="87"/>
      <c r="H68" s="379">
        <v>7319879.4900000002</v>
      </c>
      <c r="I68" s="418">
        <v>765951.06</v>
      </c>
      <c r="J68" s="419">
        <v>4114615.57</v>
      </c>
      <c r="K68" s="420">
        <v>3500</v>
      </c>
      <c r="L68" s="152">
        <v>0</v>
      </c>
      <c r="M68" s="153">
        <v>0</v>
      </c>
      <c r="N68" s="87"/>
      <c r="O68" s="231">
        <v>27701764.670000013</v>
      </c>
      <c r="P68" s="234">
        <v>0</v>
      </c>
      <c r="Q68" s="237">
        <v>4250585.0000000009</v>
      </c>
      <c r="R68" s="345">
        <v>42172.23</v>
      </c>
      <c r="S68" s="156">
        <v>0</v>
      </c>
      <c r="T68" s="156">
        <v>0</v>
      </c>
      <c r="U68" s="107">
        <v>2950</v>
      </c>
      <c r="V68" s="107">
        <v>10845.600644067801</v>
      </c>
      <c r="X68" s="435">
        <f t="shared" si="2"/>
        <v>8085830.5500000007</v>
      </c>
      <c r="Y68" s="436">
        <f t="shared" si="4"/>
        <v>4118115.57</v>
      </c>
      <c r="Z68" s="264">
        <f t="shared" si="5"/>
        <v>31994521.900000013</v>
      </c>
      <c r="AA68" s="266">
        <f t="shared" si="3"/>
        <v>19790575.780000012</v>
      </c>
    </row>
    <row r="69" spans="1:27" x14ac:dyDescent="0.2">
      <c r="A69" s="141" t="s">
        <v>521</v>
      </c>
      <c r="B69" s="19" t="s">
        <v>146</v>
      </c>
      <c r="C69" s="12" t="s">
        <v>120</v>
      </c>
      <c r="D69" s="55" t="s">
        <v>147</v>
      </c>
      <c r="E69" s="92">
        <v>0</v>
      </c>
      <c r="F69" s="161"/>
      <c r="G69" s="87"/>
      <c r="H69" s="379">
        <v>0</v>
      </c>
      <c r="I69" s="418">
        <v>0</v>
      </c>
      <c r="J69" s="419">
        <v>0</v>
      </c>
      <c r="K69" s="420">
        <v>0</v>
      </c>
      <c r="L69" s="152">
        <v>0</v>
      </c>
      <c r="M69" s="153">
        <v>0</v>
      </c>
      <c r="N69" s="87"/>
      <c r="O69" s="231">
        <v>113562.98999999999</v>
      </c>
      <c r="P69" s="234">
        <v>0</v>
      </c>
      <c r="Q69" s="237">
        <v>0</v>
      </c>
      <c r="R69" s="345">
        <v>0</v>
      </c>
      <c r="S69" s="156">
        <v>0</v>
      </c>
      <c r="T69" s="156">
        <v>0</v>
      </c>
      <c r="U69" s="107" t="s">
        <v>495</v>
      </c>
      <c r="V69" s="107" t="s">
        <v>495</v>
      </c>
      <c r="X69" s="435">
        <f t="shared" si="2"/>
        <v>0</v>
      </c>
      <c r="Y69" s="436">
        <f t="shared" si="4"/>
        <v>0</v>
      </c>
      <c r="Z69" s="264">
        <f t="shared" si="5"/>
        <v>113562.98999999999</v>
      </c>
      <c r="AA69" s="266">
        <f t="shared" si="3"/>
        <v>113562.98999999999</v>
      </c>
    </row>
    <row r="70" spans="1:27" x14ac:dyDescent="0.2">
      <c r="A70" s="141" t="s">
        <v>521</v>
      </c>
      <c r="B70" s="19" t="s">
        <v>148</v>
      </c>
      <c r="C70" s="12" t="s">
        <v>120</v>
      </c>
      <c r="D70" s="55" t="s">
        <v>149</v>
      </c>
      <c r="E70" s="92">
        <v>0</v>
      </c>
      <c r="F70" s="161"/>
      <c r="G70" s="87"/>
      <c r="H70" s="379">
        <v>0</v>
      </c>
      <c r="I70" s="418">
        <v>6603.6850000000004</v>
      </c>
      <c r="J70" s="419">
        <v>0</v>
      </c>
      <c r="K70" s="420">
        <v>0</v>
      </c>
      <c r="L70" s="152">
        <v>0</v>
      </c>
      <c r="M70" s="153">
        <v>0</v>
      </c>
      <c r="N70" s="87"/>
      <c r="O70" s="231">
        <v>374379.23</v>
      </c>
      <c r="P70" s="234">
        <v>0</v>
      </c>
      <c r="Q70" s="237">
        <v>0</v>
      </c>
      <c r="R70" s="345">
        <v>0</v>
      </c>
      <c r="S70" s="156">
        <v>0</v>
      </c>
      <c r="T70" s="156">
        <v>0</v>
      </c>
      <c r="U70" s="107">
        <v>66</v>
      </c>
      <c r="V70" s="107">
        <v>5672.4125757575757</v>
      </c>
      <c r="X70" s="435">
        <f t="shared" si="2"/>
        <v>6603.6850000000004</v>
      </c>
      <c r="Y70" s="436">
        <f t="shared" si="4"/>
        <v>0</v>
      </c>
      <c r="Z70" s="264">
        <f t="shared" si="5"/>
        <v>374379.23</v>
      </c>
      <c r="AA70" s="266">
        <f t="shared" si="3"/>
        <v>367775.54499999998</v>
      </c>
    </row>
    <row r="71" spans="1:27" x14ac:dyDescent="0.2">
      <c r="A71" s="141" t="s">
        <v>542</v>
      </c>
      <c r="B71" s="19" t="s">
        <v>150</v>
      </c>
      <c r="C71" s="12" t="s">
        <v>151</v>
      </c>
      <c r="D71" s="55" t="s">
        <v>152</v>
      </c>
      <c r="E71" s="92">
        <v>1741456.97</v>
      </c>
      <c r="F71" s="161"/>
      <c r="G71" s="87"/>
      <c r="H71" s="379">
        <v>1605702.9800000002</v>
      </c>
      <c r="I71" s="418">
        <v>282786.59999999998</v>
      </c>
      <c r="J71" s="419">
        <v>1136068.6000000001</v>
      </c>
      <c r="K71" s="420">
        <v>52526.979999999996</v>
      </c>
      <c r="L71" s="152">
        <v>0</v>
      </c>
      <c r="M71" s="153">
        <v>0</v>
      </c>
      <c r="N71" s="87"/>
      <c r="O71" s="231">
        <v>4603701.8499999996</v>
      </c>
      <c r="P71" s="234">
        <v>471329.35000000003</v>
      </c>
      <c r="Q71" s="237">
        <v>762838</v>
      </c>
      <c r="R71" s="345">
        <v>47526</v>
      </c>
      <c r="S71" s="156">
        <v>0</v>
      </c>
      <c r="T71" s="156">
        <v>0</v>
      </c>
      <c r="U71" s="107">
        <v>555</v>
      </c>
      <c r="V71" s="107">
        <v>10604.315675675674</v>
      </c>
      <c r="X71" s="435">
        <f t="shared" si="2"/>
        <v>1888489.58</v>
      </c>
      <c r="Y71" s="436">
        <f t="shared" si="4"/>
        <v>1188595.58</v>
      </c>
      <c r="Z71" s="264">
        <f t="shared" si="5"/>
        <v>5885395.1999999993</v>
      </c>
      <c r="AA71" s="266">
        <f t="shared" si="3"/>
        <v>2808310.0399999991</v>
      </c>
    </row>
    <row r="72" spans="1:27" x14ac:dyDescent="0.2">
      <c r="A72" s="141" t="s">
        <v>521</v>
      </c>
      <c r="B72" s="19" t="s">
        <v>153</v>
      </c>
      <c r="C72" s="12" t="s">
        <v>151</v>
      </c>
      <c r="D72" s="55" t="s">
        <v>154</v>
      </c>
      <c r="E72" s="92">
        <v>0</v>
      </c>
      <c r="F72" s="161"/>
      <c r="G72" s="87"/>
      <c r="H72" s="379">
        <v>0</v>
      </c>
      <c r="I72" s="418">
        <v>127652.72</v>
      </c>
      <c r="J72" s="419">
        <v>0</v>
      </c>
      <c r="K72" s="420">
        <v>0</v>
      </c>
      <c r="L72" s="152">
        <v>0</v>
      </c>
      <c r="M72" s="153">
        <v>0</v>
      </c>
      <c r="N72" s="87"/>
      <c r="O72" s="231">
        <v>1651902.4600000004</v>
      </c>
      <c r="P72" s="234">
        <v>0</v>
      </c>
      <c r="Q72" s="237">
        <v>0</v>
      </c>
      <c r="R72" s="345">
        <v>0</v>
      </c>
      <c r="S72" s="156">
        <v>0</v>
      </c>
      <c r="T72" s="156">
        <v>0</v>
      </c>
      <c r="U72" s="107">
        <v>252</v>
      </c>
      <c r="V72" s="107">
        <v>6555.1684920634934</v>
      </c>
      <c r="X72" s="435">
        <f t="shared" si="2"/>
        <v>127652.72</v>
      </c>
      <c r="Y72" s="436">
        <f t="shared" ref="Y72:Y103" si="6">J72+K72+L72+M72</f>
        <v>0</v>
      </c>
      <c r="Z72" s="264">
        <f t="shared" ref="Z72:Z103" si="7">O72+P72+Q72+R72+S72+T72</f>
        <v>1651902.4600000004</v>
      </c>
      <c r="AA72" s="266">
        <f t="shared" si="3"/>
        <v>1524249.7400000005</v>
      </c>
    </row>
    <row r="73" spans="1:27" x14ac:dyDescent="0.2">
      <c r="A73" s="141" t="s">
        <v>510</v>
      </c>
      <c r="B73" s="19" t="s">
        <v>155</v>
      </c>
      <c r="C73" s="12" t="s">
        <v>151</v>
      </c>
      <c r="D73" s="55" t="s">
        <v>156</v>
      </c>
      <c r="E73" s="92">
        <v>0</v>
      </c>
      <c r="F73" s="161"/>
      <c r="G73" s="87"/>
      <c r="H73" s="379">
        <v>0</v>
      </c>
      <c r="I73" s="418">
        <v>16083.11</v>
      </c>
      <c r="J73" s="419">
        <v>0</v>
      </c>
      <c r="K73" s="420">
        <v>0</v>
      </c>
      <c r="L73" s="152">
        <v>0</v>
      </c>
      <c r="M73" s="153">
        <v>0</v>
      </c>
      <c r="N73" s="87"/>
      <c r="O73" s="231">
        <v>67727.540000000008</v>
      </c>
      <c r="P73" s="234">
        <v>0</v>
      </c>
      <c r="Q73" s="237">
        <v>0</v>
      </c>
      <c r="R73" s="345">
        <v>0</v>
      </c>
      <c r="S73" s="156">
        <v>0</v>
      </c>
      <c r="T73" s="156">
        <v>0</v>
      </c>
      <c r="U73" s="107">
        <v>23</v>
      </c>
      <c r="V73" s="107">
        <v>2944.6756521739135</v>
      </c>
      <c r="X73" s="435">
        <f t="shared" ref="X73:X136" si="8">+H73+I73</f>
        <v>16083.11</v>
      </c>
      <c r="Y73" s="436">
        <f t="shared" si="6"/>
        <v>0</v>
      </c>
      <c r="Z73" s="264">
        <f t="shared" si="7"/>
        <v>67727.540000000008</v>
      </c>
      <c r="AA73" s="266">
        <f t="shared" ref="AA73:AA136" si="9">+Z73-(X73+Y73)</f>
        <v>51644.430000000008</v>
      </c>
    </row>
    <row r="74" spans="1:27" x14ac:dyDescent="0.2">
      <c r="A74" s="141" t="s">
        <v>582</v>
      </c>
      <c r="B74" s="19" t="s">
        <v>157</v>
      </c>
      <c r="C74" s="12" t="s">
        <v>158</v>
      </c>
      <c r="D74" s="55" t="s">
        <v>159</v>
      </c>
      <c r="E74" s="92">
        <v>1920330.06</v>
      </c>
      <c r="F74" s="161"/>
      <c r="G74" s="87"/>
      <c r="H74" s="379">
        <v>1518839.2</v>
      </c>
      <c r="I74" s="418">
        <v>212509.56</v>
      </c>
      <c r="J74" s="419">
        <v>1198196.97</v>
      </c>
      <c r="K74" s="420">
        <v>41324.92</v>
      </c>
      <c r="L74" s="152">
        <v>0</v>
      </c>
      <c r="M74" s="153">
        <v>0</v>
      </c>
      <c r="N74" s="87"/>
      <c r="O74" s="231">
        <v>6364990.0900000008</v>
      </c>
      <c r="P74" s="234">
        <v>242163.64</v>
      </c>
      <c r="Q74" s="237">
        <v>991652.99999999977</v>
      </c>
      <c r="R74" s="345">
        <v>23552</v>
      </c>
      <c r="S74" s="156">
        <v>0</v>
      </c>
      <c r="T74" s="156">
        <v>0</v>
      </c>
      <c r="U74" s="107">
        <v>652</v>
      </c>
      <c r="V74" s="107">
        <v>11690.734248466259</v>
      </c>
      <c r="X74" s="435">
        <f t="shared" si="8"/>
        <v>1731348.76</v>
      </c>
      <c r="Y74" s="436">
        <f t="shared" si="6"/>
        <v>1239521.8899999999</v>
      </c>
      <c r="Z74" s="264">
        <f t="shared" si="7"/>
        <v>7622358.7300000004</v>
      </c>
      <c r="AA74" s="266">
        <f t="shared" si="9"/>
        <v>4651488.08</v>
      </c>
    </row>
    <row r="75" spans="1:27" x14ac:dyDescent="0.2">
      <c r="A75" s="141" t="s">
        <v>567</v>
      </c>
      <c r="B75" s="19" t="s">
        <v>160</v>
      </c>
      <c r="C75" s="12" t="s">
        <v>158</v>
      </c>
      <c r="D75" s="55" t="s">
        <v>161</v>
      </c>
      <c r="E75" s="92">
        <v>0</v>
      </c>
      <c r="F75" s="161"/>
      <c r="G75" s="87"/>
      <c r="H75" s="379">
        <v>0</v>
      </c>
      <c r="I75" s="418">
        <v>245599.42500000002</v>
      </c>
      <c r="J75" s="419">
        <v>0</v>
      </c>
      <c r="K75" s="420">
        <v>0</v>
      </c>
      <c r="L75" s="152">
        <v>0</v>
      </c>
      <c r="M75" s="153">
        <v>0</v>
      </c>
      <c r="N75" s="87"/>
      <c r="O75" s="231">
        <v>4690160.4199999981</v>
      </c>
      <c r="P75" s="234">
        <v>0</v>
      </c>
      <c r="Q75" s="237">
        <v>791488</v>
      </c>
      <c r="R75" s="345">
        <v>24242.62</v>
      </c>
      <c r="S75" s="156">
        <v>0</v>
      </c>
      <c r="T75" s="156">
        <v>0</v>
      </c>
      <c r="U75" s="107">
        <v>570</v>
      </c>
      <c r="V75" s="107">
        <v>9659.457964912277</v>
      </c>
      <c r="X75" s="435">
        <f t="shared" si="8"/>
        <v>245599.42500000002</v>
      </c>
      <c r="Y75" s="436">
        <f t="shared" si="6"/>
        <v>0</v>
      </c>
      <c r="Z75" s="264">
        <f t="shared" si="7"/>
        <v>5505891.0399999982</v>
      </c>
      <c r="AA75" s="266">
        <f t="shared" si="9"/>
        <v>5260291.6149999984</v>
      </c>
    </row>
    <row r="76" spans="1:27" x14ac:dyDescent="0.2">
      <c r="A76" s="141" t="s">
        <v>567</v>
      </c>
      <c r="B76" s="19" t="s">
        <v>162</v>
      </c>
      <c r="C76" s="12" t="s">
        <v>158</v>
      </c>
      <c r="D76" s="55" t="s">
        <v>478</v>
      </c>
      <c r="E76" s="92">
        <v>0</v>
      </c>
      <c r="F76" s="161"/>
      <c r="G76" s="87"/>
      <c r="H76" s="379">
        <v>0</v>
      </c>
      <c r="I76" s="418">
        <v>47877.525000000001</v>
      </c>
      <c r="J76" s="419">
        <v>0</v>
      </c>
      <c r="K76" s="420">
        <v>0</v>
      </c>
      <c r="L76" s="152">
        <v>0</v>
      </c>
      <c r="M76" s="153">
        <v>0</v>
      </c>
      <c r="N76" s="87"/>
      <c r="O76" s="231">
        <v>832979.3899999999</v>
      </c>
      <c r="P76" s="234">
        <v>0</v>
      </c>
      <c r="Q76" s="237">
        <v>225090.51</v>
      </c>
      <c r="R76" s="345">
        <v>5128</v>
      </c>
      <c r="S76" s="156">
        <v>0</v>
      </c>
      <c r="T76" s="156">
        <v>0</v>
      </c>
      <c r="U76" s="107">
        <v>134</v>
      </c>
      <c r="V76" s="107">
        <v>7934.3126865671638</v>
      </c>
      <c r="X76" s="435">
        <f t="shared" si="8"/>
        <v>47877.525000000001</v>
      </c>
      <c r="Y76" s="436">
        <f t="shared" si="6"/>
        <v>0</v>
      </c>
      <c r="Z76" s="264">
        <f t="shared" si="7"/>
        <v>1063197.8999999999</v>
      </c>
      <c r="AA76" s="266">
        <f t="shared" si="9"/>
        <v>1015320.3749999999</v>
      </c>
    </row>
    <row r="77" spans="1:27" x14ac:dyDescent="0.2">
      <c r="A77" s="141" t="s">
        <v>515</v>
      </c>
      <c r="B77" s="19" t="s">
        <v>163</v>
      </c>
      <c r="C77" s="12" t="s">
        <v>164</v>
      </c>
      <c r="D77" s="55" t="s">
        <v>165</v>
      </c>
      <c r="E77" s="92">
        <v>0</v>
      </c>
      <c r="F77" s="161"/>
      <c r="G77" s="87"/>
      <c r="H77" s="379">
        <v>0</v>
      </c>
      <c r="I77" s="418">
        <v>30020.825000000001</v>
      </c>
      <c r="J77" s="419">
        <v>0</v>
      </c>
      <c r="K77" s="420">
        <v>0</v>
      </c>
      <c r="L77" s="152">
        <v>0</v>
      </c>
      <c r="M77" s="153">
        <v>0</v>
      </c>
      <c r="N77" s="87"/>
      <c r="O77" s="231">
        <v>117815.29999999999</v>
      </c>
      <c r="P77" s="234">
        <v>0</v>
      </c>
      <c r="Q77" s="237">
        <v>98777.07</v>
      </c>
      <c r="R77" s="345">
        <v>6697.8899999999994</v>
      </c>
      <c r="S77" s="156">
        <v>0</v>
      </c>
      <c r="T77" s="156">
        <v>0</v>
      </c>
      <c r="U77" s="107">
        <v>48</v>
      </c>
      <c r="V77" s="107">
        <v>4651.8804166666669</v>
      </c>
      <c r="X77" s="435">
        <f t="shared" si="8"/>
        <v>30020.825000000001</v>
      </c>
      <c r="Y77" s="436">
        <f t="shared" si="6"/>
        <v>0</v>
      </c>
      <c r="Z77" s="264">
        <f t="shared" si="7"/>
        <v>223290.26</v>
      </c>
      <c r="AA77" s="266">
        <f t="shared" si="9"/>
        <v>193269.435</v>
      </c>
    </row>
    <row r="78" spans="1:27" x14ac:dyDescent="0.2">
      <c r="A78" s="141" t="s">
        <v>513</v>
      </c>
      <c r="B78" s="19" t="s">
        <v>166</v>
      </c>
      <c r="C78" s="12" t="s">
        <v>167</v>
      </c>
      <c r="D78" s="55" t="s">
        <v>168</v>
      </c>
      <c r="E78" s="92">
        <v>0</v>
      </c>
      <c r="F78" s="161"/>
      <c r="G78" s="87"/>
      <c r="H78" s="379">
        <v>0</v>
      </c>
      <c r="I78" s="418">
        <v>42844.654999999999</v>
      </c>
      <c r="J78" s="419">
        <v>0</v>
      </c>
      <c r="K78" s="420">
        <v>0</v>
      </c>
      <c r="L78" s="152">
        <v>0</v>
      </c>
      <c r="M78" s="153">
        <v>0</v>
      </c>
      <c r="N78" s="87"/>
      <c r="O78" s="231">
        <v>434452.47000000009</v>
      </c>
      <c r="P78" s="234">
        <v>41267.56</v>
      </c>
      <c r="Q78" s="237">
        <v>0</v>
      </c>
      <c r="R78" s="345">
        <v>0</v>
      </c>
      <c r="S78" s="156">
        <v>0</v>
      </c>
      <c r="T78" s="156">
        <v>0</v>
      </c>
      <c r="U78" s="107">
        <v>54</v>
      </c>
      <c r="V78" s="107">
        <v>8809.6301851851877</v>
      </c>
      <c r="X78" s="435">
        <f t="shared" si="8"/>
        <v>42844.654999999999</v>
      </c>
      <c r="Y78" s="436">
        <f t="shared" si="6"/>
        <v>0</v>
      </c>
      <c r="Z78" s="264">
        <f t="shared" si="7"/>
        <v>475720.03000000009</v>
      </c>
      <c r="AA78" s="266">
        <f t="shared" si="9"/>
        <v>432875.37500000012</v>
      </c>
    </row>
    <row r="79" spans="1:27" x14ac:dyDescent="0.2">
      <c r="A79" s="141" t="s">
        <v>513</v>
      </c>
      <c r="B79" s="19" t="s">
        <v>169</v>
      </c>
      <c r="C79" s="12" t="s">
        <v>167</v>
      </c>
      <c r="D79" s="55" t="s">
        <v>170</v>
      </c>
      <c r="E79" s="92">
        <v>0</v>
      </c>
      <c r="F79" s="161"/>
      <c r="G79" s="87"/>
      <c r="H79" s="379">
        <v>0</v>
      </c>
      <c r="I79" s="418">
        <v>39656.68</v>
      </c>
      <c r="J79" s="419">
        <v>0</v>
      </c>
      <c r="K79" s="420">
        <v>0</v>
      </c>
      <c r="L79" s="152">
        <v>0</v>
      </c>
      <c r="M79" s="153">
        <v>0</v>
      </c>
      <c r="N79" s="87"/>
      <c r="O79" s="231">
        <v>1596765.77</v>
      </c>
      <c r="P79" s="234">
        <v>82903.17</v>
      </c>
      <c r="Q79" s="237">
        <v>0</v>
      </c>
      <c r="R79" s="345">
        <v>0</v>
      </c>
      <c r="S79" s="156">
        <v>0</v>
      </c>
      <c r="T79" s="156">
        <v>0</v>
      </c>
      <c r="U79" s="107">
        <v>158</v>
      </c>
      <c r="V79" s="107">
        <v>10630.816075949368</v>
      </c>
      <c r="X79" s="435">
        <f t="shared" si="8"/>
        <v>39656.68</v>
      </c>
      <c r="Y79" s="436">
        <f t="shared" si="6"/>
        <v>0</v>
      </c>
      <c r="Z79" s="264">
        <f t="shared" si="7"/>
        <v>1679668.94</v>
      </c>
      <c r="AA79" s="266">
        <f t="shared" si="9"/>
        <v>1640012.26</v>
      </c>
    </row>
    <row r="80" spans="1:27" x14ac:dyDescent="0.2">
      <c r="A80" s="141" t="s">
        <v>504</v>
      </c>
      <c r="B80" s="19" t="s">
        <v>171</v>
      </c>
      <c r="C80" s="12" t="s">
        <v>172</v>
      </c>
      <c r="D80" s="55" t="s">
        <v>173</v>
      </c>
      <c r="E80" s="92">
        <v>504317.58999999997</v>
      </c>
      <c r="F80" s="161"/>
      <c r="G80" s="87"/>
      <c r="H80" s="379">
        <v>516826.22000000003</v>
      </c>
      <c r="I80" s="418">
        <v>73356.149999999994</v>
      </c>
      <c r="J80" s="419">
        <v>469551.53</v>
      </c>
      <c r="K80" s="420">
        <v>12775</v>
      </c>
      <c r="L80" s="152">
        <v>0</v>
      </c>
      <c r="M80" s="153">
        <v>0</v>
      </c>
      <c r="N80" s="87"/>
      <c r="O80" s="231">
        <v>1837796.3200000003</v>
      </c>
      <c r="P80" s="234">
        <v>0</v>
      </c>
      <c r="Q80" s="237">
        <v>351586</v>
      </c>
      <c r="R80" s="345">
        <v>5512</v>
      </c>
      <c r="S80" s="156">
        <v>0</v>
      </c>
      <c r="T80" s="156">
        <v>0</v>
      </c>
      <c r="U80" s="107">
        <v>173</v>
      </c>
      <c r="V80" s="107">
        <v>12687.250404624279</v>
      </c>
      <c r="X80" s="435">
        <f t="shared" si="8"/>
        <v>590182.37</v>
      </c>
      <c r="Y80" s="436">
        <f t="shared" si="6"/>
        <v>482326.53</v>
      </c>
      <c r="Z80" s="264">
        <f t="shared" si="7"/>
        <v>2194894.3200000003</v>
      </c>
      <c r="AA80" s="266">
        <f t="shared" si="9"/>
        <v>1122385.4200000004</v>
      </c>
    </row>
    <row r="81" spans="1:27" x14ac:dyDescent="0.2">
      <c r="A81" s="141" t="s">
        <v>504</v>
      </c>
      <c r="B81" s="19" t="s">
        <v>174</v>
      </c>
      <c r="C81" s="12" t="s">
        <v>175</v>
      </c>
      <c r="D81" s="55" t="s">
        <v>176</v>
      </c>
      <c r="E81" s="92">
        <v>0</v>
      </c>
      <c r="F81" s="161"/>
      <c r="G81" s="87"/>
      <c r="H81" s="379">
        <v>0</v>
      </c>
      <c r="I81" s="418">
        <v>10474.16</v>
      </c>
      <c r="J81" s="419">
        <v>0</v>
      </c>
      <c r="K81" s="420">
        <v>0</v>
      </c>
      <c r="L81" s="152">
        <v>0</v>
      </c>
      <c r="M81" s="153">
        <v>0</v>
      </c>
      <c r="N81" s="87"/>
      <c r="O81" s="231">
        <v>0</v>
      </c>
      <c r="P81" s="234">
        <v>0</v>
      </c>
      <c r="Q81" s="237">
        <v>0</v>
      </c>
      <c r="R81" s="345">
        <v>0</v>
      </c>
      <c r="S81" s="156">
        <v>0</v>
      </c>
      <c r="T81" s="156">
        <v>0</v>
      </c>
      <c r="U81" s="107" t="s">
        <v>495</v>
      </c>
      <c r="V81" s="107" t="s">
        <v>495</v>
      </c>
      <c r="X81" s="435">
        <f t="shared" si="8"/>
        <v>10474.16</v>
      </c>
      <c r="Y81" s="436">
        <f t="shared" si="6"/>
        <v>0</v>
      </c>
      <c r="Z81" s="264">
        <f t="shared" si="7"/>
        <v>0</v>
      </c>
      <c r="AA81" s="266">
        <f t="shared" si="9"/>
        <v>-10474.16</v>
      </c>
    </row>
    <row r="82" spans="1:27" x14ac:dyDescent="0.2">
      <c r="A82" s="141" t="s">
        <v>510</v>
      </c>
      <c r="B82" s="19" t="s">
        <v>177</v>
      </c>
      <c r="C82" s="12" t="s">
        <v>178</v>
      </c>
      <c r="D82" s="55" t="s">
        <v>179</v>
      </c>
      <c r="E82" s="92">
        <v>0</v>
      </c>
      <c r="F82" s="161"/>
      <c r="G82" s="87"/>
      <c r="H82" s="379">
        <v>0</v>
      </c>
      <c r="I82" s="418">
        <v>27168.024999999998</v>
      </c>
      <c r="J82" s="419">
        <v>0</v>
      </c>
      <c r="K82" s="420">
        <v>0</v>
      </c>
      <c r="L82" s="152">
        <v>0</v>
      </c>
      <c r="M82" s="153">
        <v>0</v>
      </c>
      <c r="N82" s="87"/>
      <c r="O82" s="231">
        <v>299659.15999999997</v>
      </c>
      <c r="P82" s="234">
        <v>0</v>
      </c>
      <c r="Q82" s="237">
        <v>0</v>
      </c>
      <c r="R82" s="345">
        <v>0</v>
      </c>
      <c r="S82" s="156">
        <v>0</v>
      </c>
      <c r="T82" s="156">
        <v>0</v>
      </c>
      <c r="U82" s="107">
        <v>86</v>
      </c>
      <c r="V82" s="107">
        <v>3484.408837209302</v>
      </c>
      <c r="X82" s="435">
        <f t="shared" si="8"/>
        <v>27168.024999999998</v>
      </c>
      <c r="Y82" s="436">
        <f t="shared" si="6"/>
        <v>0</v>
      </c>
      <c r="Z82" s="264">
        <f t="shared" si="7"/>
        <v>299659.15999999997</v>
      </c>
      <c r="AA82" s="266">
        <f t="shared" si="9"/>
        <v>272491.13499999995</v>
      </c>
    </row>
    <row r="83" spans="1:27" x14ac:dyDescent="0.2">
      <c r="A83" s="141" t="s">
        <v>510</v>
      </c>
      <c r="B83" s="19" t="s">
        <v>180</v>
      </c>
      <c r="C83" s="12" t="s">
        <v>178</v>
      </c>
      <c r="D83" s="55" t="s">
        <v>181</v>
      </c>
      <c r="E83" s="92">
        <v>0</v>
      </c>
      <c r="F83" s="161"/>
      <c r="G83" s="87"/>
      <c r="H83" s="379">
        <v>0</v>
      </c>
      <c r="I83" s="418">
        <v>28625.24</v>
      </c>
      <c r="J83" s="419">
        <v>0</v>
      </c>
      <c r="K83" s="420">
        <v>0</v>
      </c>
      <c r="L83" s="152">
        <v>0</v>
      </c>
      <c r="M83" s="153">
        <v>0</v>
      </c>
      <c r="N83" s="87"/>
      <c r="O83" s="231">
        <v>125251.71</v>
      </c>
      <c r="P83" s="234">
        <v>0</v>
      </c>
      <c r="Q83" s="237">
        <v>0</v>
      </c>
      <c r="R83" s="345">
        <v>0</v>
      </c>
      <c r="S83" s="156">
        <v>0</v>
      </c>
      <c r="T83" s="156">
        <v>0</v>
      </c>
      <c r="U83" s="107">
        <v>35</v>
      </c>
      <c r="V83" s="107">
        <v>3578.6202857142857</v>
      </c>
      <c r="X83" s="435">
        <f t="shared" si="8"/>
        <v>28625.24</v>
      </c>
      <c r="Y83" s="436">
        <f t="shared" si="6"/>
        <v>0</v>
      </c>
      <c r="Z83" s="264">
        <f t="shared" si="7"/>
        <v>125251.71</v>
      </c>
      <c r="AA83" s="266">
        <f t="shared" si="9"/>
        <v>96626.47</v>
      </c>
    </row>
    <row r="84" spans="1:27" x14ac:dyDescent="0.2">
      <c r="A84" s="141" t="s">
        <v>513</v>
      </c>
      <c r="B84" s="19" t="s">
        <v>182</v>
      </c>
      <c r="C84" s="12" t="s">
        <v>183</v>
      </c>
      <c r="D84" s="55" t="s">
        <v>184</v>
      </c>
      <c r="E84" s="92">
        <v>0</v>
      </c>
      <c r="F84" s="161"/>
      <c r="G84" s="87"/>
      <c r="H84" s="379">
        <v>0</v>
      </c>
      <c r="I84" s="418">
        <v>0</v>
      </c>
      <c r="J84" s="419">
        <v>0</v>
      </c>
      <c r="K84" s="420">
        <v>0</v>
      </c>
      <c r="L84" s="152">
        <v>0</v>
      </c>
      <c r="M84" s="153">
        <v>0</v>
      </c>
      <c r="N84" s="87"/>
      <c r="O84" s="231">
        <v>185590.69999999998</v>
      </c>
      <c r="P84" s="234">
        <v>0</v>
      </c>
      <c r="Q84" s="237">
        <v>0</v>
      </c>
      <c r="R84" s="345">
        <v>0</v>
      </c>
      <c r="S84" s="156">
        <v>0</v>
      </c>
      <c r="T84" s="156">
        <v>0</v>
      </c>
      <c r="U84" s="107">
        <v>24</v>
      </c>
      <c r="V84" s="107">
        <v>7732.9458333333323</v>
      </c>
      <c r="X84" s="435">
        <f t="shared" si="8"/>
        <v>0</v>
      </c>
      <c r="Y84" s="436">
        <f t="shared" si="6"/>
        <v>0</v>
      </c>
      <c r="Z84" s="264">
        <f t="shared" si="7"/>
        <v>185590.69999999998</v>
      </c>
      <c r="AA84" s="266">
        <f t="shared" si="9"/>
        <v>185590.69999999998</v>
      </c>
    </row>
    <row r="85" spans="1:27" x14ac:dyDescent="0.2">
      <c r="A85" s="141" t="s">
        <v>554</v>
      </c>
      <c r="B85" s="19" t="s">
        <v>185</v>
      </c>
      <c r="C85" s="12" t="s">
        <v>186</v>
      </c>
      <c r="D85" s="55" t="s">
        <v>187</v>
      </c>
      <c r="E85" s="92">
        <v>28794141.539999999</v>
      </c>
      <c r="F85" s="161"/>
      <c r="G85" s="87"/>
      <c r="H85" s="379">
        <v>25973293.530000005</v>
      </c>
      <c r="I85" s="418">
        <v>2919432.1100000003</v>
      </c>
      <c r="J85" s="419">
        <v>15583876.529999999</v>
      </c>
      <c r="K85" s="420">
        <v>482950.81000000011</v>
      </c>
      <c r="L85" s="152">
        <v>0</v>
      </c>
      <c r="M85" s="153">
        <v>0</v>
      </c>
      <c r="N85" s="87"/>
      <c r="O85" s="231">
        <v>101601995.29999998</v>
      </c>
      <c r="P85" s="234">
        <v>0</v>
      </c>
      <c r="Q85" s="237">
        <v>15633608.859999996</v>
      </c>
      <c r="R85" s="345">
        <v>524403.97</v>
      </c>
      <c r="S85" s="156">
        <v>0</v>
      </c>
      <c r="T85" s="156">
        <v>0</v>
      </c>
      <c r="U85" s="107">
        <v>9593</v>
      </c>
      <c r="V85" s="107">
        <v>12275.618485353902</v>
      </c>
      <c r="X85" s="435">
        <f t="shared" si="8"/>
        <v>28892725.640000004</v>
      </c>
      <c r="Y85" s="436">
        <f t="shared" si="6"/>
        <v>16066827.34</v>
      </c>
      <c r="Z85" s="264">
        <f t="shared" si="7"/>
        <v>117760008.12999998</v>
      </c>
      <c r="AA85" s="266">
        <f t="shared" si="9"/>
        <v>72800455.149999976</v>
      </c>
    </row>
    <row r="86" spans="1:27" x14ac:dyDescent="0.2">
      <c r="A86" s="141" t="s">
        <v>514</v>
      </c>
      <c r="B86" s="19" t="s">
        <v>188</v>
      </c>
      <c r="C86" s="12" t="s">
        <v>189</v>
      </c>
      <c r="D86" s="55" t="s">
        <v>190</v>
      </c>
      <c r="E86" s="92">
        <v>0</v>
      </c>
      <c r="F86" s="161"/>
      <c r="G86" s="87"/>
      <c r="H86" s="379">
        <v>0</v>
      </c>
      <c r="I86" s="418">
        <v>30777.64</v>
      </c>
      <c r="J86" s="419">
        <v>0</v>
      </c>
      <c r="K86" s="420">
        <v>0</v>
      </c>
      <c r="L86" s="152">
        <v>0</v>
      </c>
      <c r="M86" s="153">
        <v>0</v>
      </c>
      <c r="N86" s="87"/>
      <c r="O86" s="231">
        <v>105255.56</v>
      </c>
      <c r="P86" s="234">
        <v>0</v>
      </c>
      <c r="Q86" s="237">
        <v>0</v>
      </c>
      <c r="R86" s="345">
        <v>0</v>
      </c>
      <c r="S86" s="156">
        <v>0</v>
      </c>
      <c r="T86" s="156">
        <v>0</v>
      </c>
      <c r="U86" s="107">
        <v>25</v>
      </c>
      <c r="V86" s="107">
        <v>4210.2223999999997</v>
      </c>
      <c r="X86" s="435">
        <f t="shared" si="8"/>
        <v>30777.64</v>
      </c>
      <c r="Y86" s="436">
        <f t="shared" si="6"/>
        <v>0</v>
      </c>
      <c r="Z86" s="264">
        <f t="shared" si="7"/>
        <v>105255.56</v>
      </c>
      <c r="AA86" s="266">
        <f t="shared" si="9"/>
        <v>74477.919999999998</v>
      </c>
    </row>
    <row r="87" spans="1:27" x14ac:dyDescent="0.2">
      <c r="A87" s="141" t="s">
        <v>514</v>
      </c>
      <c r="B87" s="19" t="s">
        <v>191</v>
      </c>
      <c r="C87" s="12" t="s">
        <v>189</v>
      </c>
      <c r="D87" s="55" t="s">
        <v>192</v>
      </c>
      <c r="E87" s="92">
        <v>0</v>
      </c>
      <c r="F87" s="161"/>
      <c r="G87" s="87"/>
      <c r="H87" s="379">
        <v>0</v>
      </c>
      <c r="I87" s="418">
        <v>6720.32</v>
      </c>
      <c r="J87" s="419">
        <v>0</v>
      </c>
      <c r="K87" s="420">
        <v>0</v>
      </c>
      <c r="L87" s="152">
        <v>0</v>
      </c>
      <c r="M87" s="153">
        <v>0</v>
      </c>
      <c r="N87" s="87"/>
      <c r="O87" s="231">
        <v>34230.19</v>
      </c>
      <c r="P87" s="234">
        <v>0</v>
      </c>
      <c r="Q87" s="237">
        <v>0</v>
      </c>
      <c r="R87" s="345">
        <v>0</v>
      </c>
      <c r="S87" s="156">
        <v>0</v>
      </c>
      <c r="T87" s="156">
        <v>0</v>
      </c>
      <c r="U87" s="107" t="s">
        <v>495</v>
      </c>
      <c r="V87" s="107" t="s">
        <v>495</v>
      </c>
      <c r="X87" s="435">
        <f t="shared" si="8"/>
        <v>6720.32</v>
      </c>
      <c r="Y87" s="436">
        <f t="shared" si="6"/>
        <v>0</v>
      </c>
      <c r="Z87" s="264">
        <f t="shared" si="7"/>
        <v>34230.19</v>
      </c>
      <c r="AA87" s="266">
        <f t="shared" si="9"/>
        <v>27509.870000000003</v>
      </c>
    </row>
    <row r="88" spans="1:27" x14ac:dyDescent="0.2">
      <c r="A88" s="141" t="s">
        <v>518</v>
      </c>
      <c r="B88" s="19" t="s">
        <v>193</v>
      </c>
      <c r="C88" s="12" t="s">
        <v>194</v>
      </c>
      <c r="D88" s="55" t="s">
        <v>195</v>
      </c>
      <c r="E88" s="92">
        <v>0</v>
      </c>
      <c r="F88" s="161"/>
      <c r="G88" s="87"/>
      <c r="H88" s="379">
        <v>0</v>
      </c>
      <c r="I88" s="418">
        <v>41007.825000000004</v>
      </c>
      <c r="J88" s="419">
        <v>0</v>
      </c>
      <c r="K88" s="420">
        <v>0</v>
      </c>
      <c r="L88" s="152">
        <v>0</v>
      </c>
      <c r="M88" s="153">
        <v>0</v>
      </c>
      <c r="N88" s="87"/>
      <c r="O88" s="231">
        <v>199361.81</v>
      </c>
      <c r="P88" s="234">
        <v>0</v>
      </c>
      <c r="Q88" s="237">
        <v>0</v>
      </c>
      <c r="R88" s="345">
        <v>0</v>
      </c>
      <c r="S88" s="156">
        <v>0</v>
      </c>
      <c r="T88" s="156">
        <v>0</v>
      </c>
      <c r="U88" s="107">
        <v>40</v>
      </c>
      <c r="V88" s="107">
        <v>4984.0452500000001</v>
      </c>
      <c r="X88" s="435">
        <f t="shared" si="8"/>
        <v>41007.825000000004</v>
      </c>
      <c r="Y88" s="436">
        <f t="shared" si="6"/>
        <v>0</v>
      </c>
      <c r="Z88" s="264">
        <f t="shared" si="7"/>
        <v>199361.81</v>
      </c>
      <c r="AA88" s="266">
        <f t="shared" si="9"/>
        <v>158353.98499999999</v>
      </c>
    </row>
    <row r="89" spans="1:27" x14ac:dyDescent="0.2">
      <c r="A89" s="141" t="s">
        <v>518</v>
      </c>
      <c r="B89" s="19" t="s">
        <v>196</v>
      </c>
      <c r="C89" s="12" t="s">
        <v>194</v>
      </c>
      <c r="D89" s="55" t="s">
        <v>197</v>
      </c>
      <c r="E89" s="92">
        <v>0</v>
      </c>
      <c r="F89" s="161"/>
      <c r="G89" s="87"/>
      <c r="H89" s="379">
        <v>0</v>
      </c>
      <c r="I89" s="418">
        <v>16896.89</v>
      </c>
      <c r="J89" s="419">
        <v>0</v>
      </c>
      <c r="K89" s="420">
        <v>0</v>
      </c>
      <c r="L89" s="152">
        <v>0</v>
      </c>
      <c r="M89" s="153">
        <v>0</v>
      </c>
      <c r="N89" s="87"/>
      <c r="O89" s="231">
        <v>96899.1</v>
      </c>
      <c r="P89" s="234">
        <v>0</v>
      </c>
      <c r="Q89" s="237">
        <v>0</v>
      </c>
      <c r="R89" s="345">
        <v>0</v>
      </c>
      <c r="S89" s="156">
        <v>0</v>
      </c>
      <c r="T89" s="156">
        <v>0</v>
      </c>
      <c r="U89" s="107" t="s">
        <v>495</v>
      </c>
      <c r="V89" s="107" t="s">
        <v>495</v>
      </c>
      <c r="X89" s="435">
        <f t="shared" si="8"/>
        <v>16896.89</v>
      </c>
      <c r="Y89" s="436">
        <f t="shared" si="6"/>
        <v>0</v>
      </c>
      <c r="Z89" s="264">
        <f t="shared" si="7"/>
        <v>96899.1</v>
      </c>
      <c r="AA89" s="266">
        <f t="shared" si="9"/>
        <v>80002.210000000006</v>
      </c>
    </row>
    <row r="90" spans="1:27" x14ac:dyDescent="0.2">
      <c r="A90" s="141" t="s">
        <v>518</v>
      </c>
      <c r="B90" s="19" t="s">
        <v>198</v>
      </c>
      <c r="C90" s="12" t="s">
        <v>194</v>
      </c>
      <c r="D90" s="55" t="s">
        <v>199</v>
      </c>
      <c r="E90" s="92">
        <v>0</v>
      </c>
      <c r="F90" s="161"/>
      <c r="G90" s="87"/>
      <c r="H90" s="379">
        <v>0</v>
      </c>
      <c r="I90" s="418">
        <v>30318.66</v>
      </c>
      <c r="J90" s="419">
        <v>0</v>
      </c>
      <c r="K90" s="420">
        <v>0</v>
      </c>
      <c r="L90" s="152">
        <v>0</v>
      </c>
      <c r="M90" s="153">
        <v>0</v>
      </c>
      <c r="N90" s="87"/>
      <c r="O90" s="231">
        <v>199457.45</v>
      </c>
      <c r="P90" s="234">
        <v>0</v>
      </c>
      <c r="Q90" s="237">
        <v>0</v>
      </c>
      <c r="R90" s="345">
        <v>0</v>
      </c>
      <c r="S90" s="156">
        <v>0</v>
      </c>
      <c r="T90" s="156">
        <v>0</v>
      </c>
      <c r="U90" s="107">
        <v>36</v>
      </c>
      <c r="V90" s="107">
        <v>5540.4847222222224</v>
      </c>
      <c r="X90" s="435">
        <f t="shared" si="8"/>
        <v>30318.66</v>
      </c>
      <c r="Y90" s="436">
        <f t="shared" si="6"/>
        <v>0</v>
      </c>
      <c r="Z90" s="264">
        <f t="shared" si="7"/>
        <v>199457.45</v>
      </c>
      <c r="AA90" s="266">
        <f t="shared" si="9"/>
        <v>169138.79</v>
      </c>
    </row>
    <row r="91" spans="1:27" x14ac:dyDescent="0.2">
      <c r="A91" s="141" t="s">
        <v>518</v>
      </c>
      <c r="B91" s="19" t="s">
        <v>200</v>
      </c>
      <c r="C91" s="12" t="s">
        <v>194</v>
      </c>
      <c r="D91" s="55" t="s">
        <v>201</v>
      </c>
      <c r="E91" s="92">
        <v>0</v>
      </c>
      <c r="F91" s="161"/>
      <c r="G91" s="87"/>
      <c r="H91" s="379">
        <v>0</v>
      </c>
      <c r="I91" s="418">
        <v>9349.0650000000005</v>
      </c>
      <c r="J91" s="419">
        <v>0</v>
      </c>
      <c r="K91" s="420">
        <v>0</v>
      </c>
      <c r="L91" s="152">
        <v>0</v>
      </c>
      <c r="M91" s="153">
        <v>0</v>
      </c>
      <c r="N91" s="87"/>
      <c r="O91" s="231">
        <v>74306.899999999994</v>
      </c>
      <c r="P91" s="234">
        <v>0</v>
      </c>
      <c r="Q91" s="237">
        <v>0</v>
      </c>
      <c r="R91" s="345">
        <v>0</v>
      </c>
      <c r="S91" s="156">
        <v>0</v>
      </c>
      <c r="T91" s="156">
        <v>0</v>
      </c>
      <c r="U91" s="107" t="s">
        <v>495</v>
      </c>
      <c r="V91" s="107" t="s">
        <v>495</v>
      </c>
      <c r="X91" s="435">
        <f t="shared" si="8"/>
        <v>9349.0650000000005</v>
      </c>
      <c r="Y91" s="436">
        <f t="shared" si="6"/>
        <v>0</v>
      </c>
      <c r="Z91" s="264">
        <f t="shared" si="7"/>
        <v>74306.899999999994</v>
      </c>
      <c r="AA91" s="266">
        <f t="shared" si="9"/>
        <v>64957.834999999992</v>
      </c>
    </row>
    <row r="92" spans="1:27" x14ac:dyDescent="0.2">
      <c r="A92" s="141" t="s">
        <v>518</v>
      </c>
      <c r="B92" s="19" t="s">
        <v>202</v>
      </c>
      <c r="C92" s="12" t="s">
        <v>194</v>
      </c>
      <c r="D92" s="55" t="s">
        <v>203</v>
      </c>
      <c r="E92" s="92">
        <v>0</v>
      </c>
      <c r="F92" s="161"/>
      <c r="G92" s="87"/>
      <c r="H92" s="379">
        <v>0</v>
      </c>
      <c r="I92" s="418">
        <v>57019.654999999999</v>
      </c>
      <c r="J92" s="419">
        <v>0</v>
      </c>
      <c r="K92" s="420">
        <v>0</v>
      </c>
      <c r="L92" s="152">
        <v>0</v>
      </c>
      <c r="M92" s="153">
        <v>0</v>
      </c>
      <c r="N92" s="87"/>
      <c r="O92" s="231">
        <v>434412.65</v>
      </c>
      <c r="P92" s="234">
        <v>0</v>
      </c>
      <c r="Q92" s="237">
        <v>0</v>
      </c>
      <c r="R92" s="345">
        <v>0</v>
      </c>
      <c r="S92" s="156">
        <v>0</v>
      </c>
      <c r="T92" s="156">
        <v>0</v>
      </c>
      <c r="U92" s="107">
        <v>127</v>
      </c>
      <c r="V92" s="107">
        <v>3420.5720472440948</v>
      </c>
      <c r="X92" s="435">
        <f t="shared" si="8"/>
        <v>57019.654999999999</v>
      </c>
      <c r="Y92" s="436">
        <f t="shared" si="6"/>
        <v>0</v>
      </c>
      <c r="Z92" s="264">
        <f t="shared" si="7"/>
        <v>434412.65</v>
      </c>
      <c r="AA92" s="266">
        <f t="shared" si="9"/>
        <v>377392.995</v>
      </c>
    </row>
    <row r="93" spans="1:27" x14ac:dyDescent="0.2">
      <c r="A93" s="141" t="s">
        <v>505</v>
      </c>
      <c r="B93" s="19" t="s">
        <v>204</v>
      </c>
      <c r="C93" s="12" t="s">
        <v>205</v>
      </c>
      <c r="D93" s="55" t="s">
        <v>206</v>
      </c>
      <c r="E93" s="92">
        <v>0</v>
      </c>
      <c r="F93" s="161"/>
      <c r="G93" s="87"/>
      <c r="H93" s="379">
        <v>0</v>
      </c>
      <c r="I93" s="418">
        <v>84327.12</v>
      </c>
      <c r="J93" s="419">
        <v>0</v>
      </c>
      <c r="K93" s="420">
        <v>0</v>
      </c>
      <c r="L93" s="152">
        <v>0</v>
      </c>
      <c r="M93" s="153">
        <v>0</v>
      </c>
      <c r="N93" s="87"/>
      <c r="O93" s="231">
        <v>1214844.22</v>
      </c>
      <c r="P93" s="234">
        <v>0</v>
      </c>
      <c r="Q93" s="237">
        <v>156230.71000000002</v>
      </c>
      <c r="R93" s="345">
        <v>4805.1400000000003</v>
      </c>
      <c r="S93" s="156">
        <v>0</v>
      </c>
      <c r="T93" s="156">
        <v>0</v>
      </c>
      <c r="U93" s="107">
        <v>165</v>
      </c>
      <c r="V93" s="107">
        <v>8338.6670909090899</v>
      </c>
      <c r="X93" s="435">
        <f t="shared" si="8"/>
        <v>84327.12</v>
      </c>
      <c r="Y93" s="436">
        <f t="shared" si="6"/>
        <v>0</v>
      </c>
      <c r="Z93" s="264">
        <f t="shared" si="7"/>
        <v>1375880.0699999998</v>
      </c>
      <c r="AA93" s="266">
        <f t="shared" si="9"/>
        <v>1291552.9499999997</v>
      </c>
    </row>
    <row r="94" spans="1:27" x14ac:dyDescent="0.2">
      <c r="A94" s="141" t="s">
        <v>568</v>
      </c>
      <c r="B94" s="19" t="s">
        <v>207</v>
      </c>
      <c r="C94" s="12" t="s">
        <v>208</v>
      </c>
      <c r="D94" s="55" t="s">
        <v>209</v>
      </c>
      <c r="E94" s="92">
        <v>2302313.13</v>
      </c>
      <c r="F94" s="161"/>
      <c r="G94" s="87"/>
      <c r="H94" s="379">
        <v>1924452.59</v>
      </c>
      <c r="I94" s="418">
        <v>267992.17499999999</v>
      </c>
      <c r="J94" s="419">
        <v>1184941.1300000001</v>
      </c>
      <c r="K94" s="420">
        <v>20379.309999999998</v>
      </c>
      <c r="L94" s="152">
        <v>0</v>
      </c>
      <c r="M94" s="153">
        <v>0</v>
      </c>
      <c r="N94" s="87"/>
      <c r="O94" s="231">
        <v>6902077.9399999985</v>
      </c>
      <c r="P94" s="234">
        <v>0</v>
      </c>
      <c r="Q94" s="237">
        <v>1092039.1100000001</v>
      </c>
      <c r="R94" s="345">
        <v>28096</v>
      </c>
      <c r="S94" s="156">
        <v>0</v>
      </c>
      <c r="T94" s="156">
        <v>0</v>
      </c>
      <c r="U94" s="107">
        <v>722</v>
      </c>
      <c r="V94" s="107">
        <v>11111.098407202215</v>
      </c>
      <c r="X94" s="435">
        <f t="shared" si="8"/>
        <v>2192444.7650000001</v>
      </c>
      <c r="Y94" s="436">
        <f t="shared" si="6"/>
        <v>1205320.4400000002</v>
      </c>
      <c r="Z94" s="264">
        <f t="shared" si="7"/>
        <v>8022213.0499999989</v>
      </c>
      <c r="AA94" s="266">
        <f t="shared" si="9"/>
        <v>4624447.8449999988</v>
      </c>
    </row>
    <row r="95" spans="1:27" x14ac:dyDescent="0.2">
      <c r="A95" s="141" t="s">
        <v>517</v>
      </c>
      <c r="B95" s="19" t="s">
        <v>210</v>
      </c>
      <c r="C95" s="12" t="s">
        <v>208</v>
      </c>
      <c r="D95" s="55" t="s">
        <v>211</v>
      </c>
      <c r="E95" s="92">
        <v>0</v>
      </c>
      <c r="F95" s="161"/>
      <c r="G95" s="87"/>
      <c r="H95" s="379">
        <v>0</v>
      </c>
      <c r="I95" s="418">
        <v>30992.340000000004</v>
      </c>
      <c r="J95" s="419">
        <v>0</v>
      </c>
      <c r="K95" s="420">
        <v>0</v>
      </c>
      <c r="L95" s="152">
        <v>0</v>
      </c>
      <c r="M95" s="153">
        <v>0</v>
      </c>
      <c r="N95" s="87"/>
      <c r="O95" s="231">
        <v>1414639.1500000001</v>
      </c>
      <c r="P95" s="234">
        <v>0</v>
      </c>
      <c r="Q95" s="237">
        <v>0</v>
      </c>
      <c r="R95" s="345">
        <v>0</v>
      </c>
      <c r="S95" s="156">
        <v>0</v>
      </c>
      <c r="T95" s="156">
        <v>0</v>
      </c>
      <c r="U95" s="107">
        <v>165</v>
      </c>
      <c r="V95" s="107">
        <v>8573.5706060606062</v>
      </c>
      <c r="X95" s="435">
        <f t="shared" si="8"/>
        <v>30992.340000000004</v>
      </c>
      <c r="Y95" s="436">
        <f t="shared" si="6"/>
        <v>0</v>
      </c>
      <c r="Z95" s="264">
        <f t="shared" si="7"/>
        <v>1414639.1500000001</v>
      </c>
      <c r="AA95" s="266">
        <f t="shared" si="9"/>
        <v>1383646.81</v>
      </c>
    </row>
    <row r="96" spans="1:27" x14ac:dyDescent="0.2">
      <c r="A96" s="141" t="s">
        <v>517</v>
      </c>
      <c r="B96" s="19" t="s">
        <v>212</v>
      </c>
      <c r="C96" s="12" t="s">
        <v>208</v>
      </c>
      <c r="D96" s="55" t="s">
        <v>213</v>
      </c>
      <c r="E96" s="92">
        <v>0</v>
      </c>
      <c r="F96" s="161"/>
      <c r="G96" s="87"/>
      <c r="H96" s="379">
        <v>0</v>
      </c>
      <c r="I96" s="418">
        <v>45518.36</v>
      </c>
      <c r="J96" s="419">
        <v>0</v>
      </c>
      <c r="K96" s="420">
        <v>0</v>
      </c>
      <c r="L96" s="152">
        <v>0</v>
      </c>
      <c r="M96" s="153">
        <v>0</v>
      </c>
      <c r="N96" s="87"/>
      <c r="O96" s="231">
        <v>545878.05999999982</v>
      </c>
      <c r="P96" s="234">
        <v>0</v>
      </c>
      <c r="Q96" s="237">
        <v>0</v>
      </c>
      <c r="R96" s="345">
        <v>0</v>
      </c>
      <c r="S96" s="156">
        <v>0</v>
      </c>
      <c r="T96" s="156">
        <v>0</v>
      </c>
      <c r="U96" s="107">
        <v>112</v>
      </c>
      <c r="V96" s="107">
        <v>4873.9112499999983</v>
      </c>
      <c r="X96" s="435">
        <f t="shared" si="8"/>
        <v>45518.36</v>
      </c>
      <c r="Y96" s="436">
        <f t="shared" si="6"/>
        <v>0</v>
      </c>
      <c r="Z96" s="264">
        <f t="shared" si="7"/>
        <v>545878.05999999982</v>
      </c>
      <c r="AA96" s="266">
        <f t="shared" si="9"/>
        <v>500359.69999999984</v>
      </c>
    </row>
    <row r="97" spans="1:27" x14ac:dyDescent="0.2">
      <c r="A97" s="141" t="s">
        <v>536</v>
      </c>
      <c r="B97" s="19" t="s">
        <v>214</v>
      </c>
      <c r="C97" s="12" t="s">
        <v>215</v>
      </c>
      <c r="D97" s="55" t="s">
        <v>216</v>
      </c>
      <c r="E97" s="92">
        <v>8972585.5500000007</v>
      </c>
      <c r="F97" s="161"/>
      <c r="G97" s="87"/>
      <c r="H97" s="379">
        <v>7762198.3099999996</v>
      </c>
      <c r="I97" s="418">
        <v>875394.12</v>
      </c>
      <c r="J97" s="419">
        <v>5004211.9799999995</v>
      </c>
      <c r="K97" s="420">
        <v>111845.65</v>
      </c>
      <c r="L97" s="152">
        <v>0</v>
      </c>
      <c r="M97" s="153">
        <v>0</v>
      </c>
      <c r="N97" s="87"/>
      <c r="O97" s="231">
        <v>35266426.570000023</v>
      </c>
      <c r="P97" s="234">
        <v>0</v>
      </c>
      <c r="Q97" s="237">
        <v>5284359.0000000009</v>
      </c>
      <c r="R97" s="345">
        <v>115902.83</v>
      </c>
      <c r="S97" s="156">
        <v>0</v>
      </c>
      <c r="T97" s="156">
        <v>0</v>
      </c>
      <c r="U97" s="107">
        <v>2865</v>
      </c>
      <c r="V97" s="107">
        <v>14194.306596858645</v>
      </c>
      <c r="X97" s="435">
        <f t="shared" si="8"/>
        <v>8637592.4299999997</v>
      </c>
      <c r="Y97" s="436">
        <f t="shared" si="6"/>
        <v>5116057.63</v>
      </c>
      <c r="Z97" s="264">
        <f t="shared" si="7"/>
        <v>40666688.400000021</v>
      </c>
      <c r="AA97" s="266">
        <f t="shared" si="9"/>
        <v>26913038.340000022</v>
      </c>
    </row>
    <row r="98" spans="1:27" x14ac:dyDescent="0.2">
      <c r="A98" s="141" t="s">
        <v>531</v>
      </c>
      <c r="B98" s="19" t="s">
        <v>217</v>
      </c>
      <c r="C98" s="12" t="s">
        <v>215</v>
      </c>
      <c r="D98" s="55" t="s">
        <v>218</v>
      </c>
      <c r="E98" s="92">
        <v>6020525.1500000004</v>
      </c>
      <c r="F98" s="161"/>
      <c r="G98" s="87"/>
      <c r="H98" s="379">
        <v>5435129.8299999991</v>
      </c>
      <c r="I98" s="418">
        <v>960887.94</v>
      </c>
      <c r="J98" s="419">
        <v>5069671.3199999994</v>
      </c>
      <c r="K98" s="420">
        <v>82956.78</v>
      </c>
      <c r="L98" s="152">
        <v>0</v>
      </c>
      <c r="M98" s="153">
        <v>0</v>
      </c>
      <c r="N98" s="87"/>
      <c r="O98" s="231">
        <v>23441642.500000011</v>
      </c>
      <c r="P98" s="234">
        <v>800065</v>
      </c>
      <c r="Q98" s="237">
        <v>2831796.5200000014</v>
      </c>
      <c r="R98" s="345">
        <v>74809.03</v>
      </c>
      <c r="S98" s="156">
        <v>0</v>
      </c>
      <c r="T98" s="156">
        <v>0</v>
      </c>
      <c r="U98" s="107">
        <v>2086</v>
      </c>
      <c r="V98" s="107">
        <v>13014.531663470763</v>
      </c>
      <c r="X98" s="435">
        <f t="shared" si="8"/>
        <v>6396017.7699999996</v>
      </c>
      <c r="Y98" s="436">
        <f t="shared" si="6"/>
        <v>5152628.0999999996</v>
      </c>
      <c r="Z98" s="264">
        <f t="shared" si="7"/>
        <v>27148313.050000012</v>
      </c>
      <c r="AA98" s="266">
        <f t="shared" si="9"/>
        <v>15599667.180000013</v>
      </c>
    </row>
    <row r="99" spans="1:27" x14ac:dyDescent="0.2">
      <c r="A99" s="141" t="s">
        <v>534</v>
      </c>
      <c r="B99" s="19" t="s">
        <v>219</v>
      </c>
      <c r="C99" s="12" t="s">
        <v>215</v>
      </c>
      <c r="D99" s="55" t="s">
        <v>220</v>
      </c>
      <c r="E99" s="92">
        <v>288708.70999999996</v>
      </c>
      <c r="F99" s="161"/>
      <c r="G99" s="87"/>
      <c r="H99" s="379">
        <v>296135.03999999998</v>
      </c>
      <c r="I99" s="418">
        <v>41714.92</v>
      </c>
      <c r="J99" s="419">
        <v>151736.56999999998</v>
      </c>
      <c r="K99" s="420">
        <v>0</v>
      </c>
      <c r="L99" s="152">
        <v>0</v>
      </c>
      <c r="M99" s="153">
        <v>0</v>
      </c>
      <c r="N99" s="87"/>
      <c r="O99" s="231">
        <v>1014816.4000000001</v>
      </c>
      <c r="P99" s="234">
        <v>0</v>
      </c>
      <c r="Q99" s="237">
        <v>212973.36000000002</v>
      </c>
      <c r="R99" s="345">
        <v>12766</v>
      </c>
      <c r="S99" s="156">
        <v>0</v>
      </c>
      <c r="T99" s="156">
        <v>0</v>
      </c>
      <c r="U99" s="107">
        <v>97</v>
      </c>
      <c r="V99" s="107">
        <v>12789.23463917526</v>
      </c>
      <c r="X99" s="435">
        <f t="shared" si="8"/>
        <v>337849.95999999996</v>
      </c>
      <c r="Y99" s="436">
        <f t="shared" si="6"/>
        <v>151736.56999999998</v>
      </c>
      <c r="Z99" s="264">
        <f t="shared" si="7"/>
        <v>1240555.7600000002</v>
      </c>
      <c r="AA99" s="266">
        <f t="shared" si="9"/>
        <v>750969.23000000033</v>
      </c>
    </row>
    <row r="100" spans="1:27" x14ac:dyDescent="0.2">
      <c r="A100" s="141" t="s">
        <v>510</v>
      </c>
      <c r="B100" s="19" t="s">
        <v>221</v>
      </c>
      <c r="C100" s="12" t="s">
        <v>222</v>
      </c>
      <c r="D100" s="55" t="s">
        <v>223</v>
      </c>
      <c r="E100" s="92">
        <v>0</v>
      </c>
      <c r="F100" s="161"/>
      <c r="G100" s="87"/>
      <c r="H100" s="379">
        <v>0</v>
      </c>
      <c r="I100" s="418">
        <v>97748.73</v>
      </c>
      <c r="J100" s="419">
        <v>0</v>
      </c>
      <c r="K100" s="420">
        <v>0</v>
      </c>
      <c r="L100" s="152">
        <v>0</v>
      </c>
      <c r="M100" s="153">
        <v>0</v>
      </c>
      <c r="N100" s="87"/>
      <c r="O100" s="231">
        <v>621892.97000000009</v>
      </c>
      <c r="P100" s="234">
        <v>0</v>
      </c>
      <c r="Q100" s="237">
        <v>0</v>
      </c>
      <c r="R100" s="345">
        <v>0</v>
      </c>
      <c r="S100" s="156">
        <v>0</v>
      </c>
      <c r="T100" s="156">
        <v>0</v>
      </c>
      <c r="U100" s="107">
        <v>170</v>
      </c>
      <c r="V100" s="107">
        <v>3658.1939411764711</v>
      </c>
      <c r="X100" s="435">
        <f t="shared" si="8"/>
        <v>97748.73</v>
      </c>
      <c r="Y100" s="436">
        <f t="shared" si="6"/>
        <v>0</v>
      </c>
      <c r="Z100" s="264">
        <f t="shared" si="7"/>
        <v>621892.97000000009</v>
      </c>
      <c r="AA100" s="266">
        <f t="shared" si="9"/>
        <v>524144.24000000011</v>
      </c>
    </row>
    <row r="101" spans="1:27" x14ac:dyDescent="0.2">
      <c r="A101" s="141" t="s">
        <v>510</v>
      </c>
      <c r="B101" s="19" t="s">
        <v>224</v>
      </c>
      <c r="C101" s="12" t="s">
        <v>222</v>
      </c>
      <c r="D101" s="55" t="s">
        <v>225</v>
      </c>
      <c r="E101" s="92">
        <v>0</v>
      </c>
      <c r="F101" s="161"/>
      <c r="G101" s="87"/>
      <c r="H101" s="379">
        <v>0</v>
      </c>
      <c r="I101" s="418">
        <v>50346.415000000001</v>
      </c>
      <c r="J101" s="419">
        <v>0</v>
      </c>
      <c r="K101" s="420">
        <v>0</v>
      </c>
      <c r="L101" s="152">
        <v>0</v>
      </c>
      <c r="M101" s="153">
        <v>0</v>
      </c>
      <c r="N101" s="87"/>
      <c r="O101" s="231">
        <v>192407.44</v>
      </c>
      <c r="P101" s="234">
        <v>0</v>
      </c>
      <c r="Q101" s="237">
        <v>0</v>
      </c>
      <c r="R101" s="345">
        <v>0</v>
      </c>
      <c r="S101" s="156">
        <v>0</v>
      </c>
      <c r="T101" s="156">
        <v>0</v>
      </c>
      <c r="U101" s="107">
        <v>43</v>
      </c>
      <c r="V101" s="107">
        <v>4474.591627906977</v>
      </c>
      <c r="X101" s="435">
        <f t="shared" si="8"/>
        <v>50346.415000000001</v>
      </c>
      <c r="Y101" s="436">
        <f t="shared" si="6"/>
        <v>0</v>
      </c>
      <c r="Z101" s="264">
        <f t="shared" si="7"/>
        <v>192407.44</v>
      </c>
      <c r="AA101" s="266">
        <f t="shared" si="9"/>
        <v>142061.02499999999</v>
      </c>
    </row>
    <row r="102" spans="1:27" x14ac:dyDescent="0.2">
      <c r="A102" s="141" t="s">
        <v>510</v>
      </c>
      <c r="B102" s="19" t="s">
        <v>226</v>
      </c>
      <c r="C102" s="12" t="s">
        <v>222</v>
      </c>
      <c r="D102" s="55" t="s">
        <v>227</v>
      </c>
      <c r="E102" s="92">
        <v>0</v>
      </c>
      <c r="F102" s="161"/>
      <c r="G102" s="87"/>
      <c r="H102" s="379">
        <v>0</v>
      </c>
      <c r="I102" s="418">
        <v>12370.87</v>
      </c>
      <c r="J102" s="419">
        <v>0</v>
      </c>
      <c r="K102" s="420">
        <v>0</v>
      </c>
      <c r="L102" s="152">
        <v>0</v>
      </c>
      <c r="M102" s="153">
        <v>0</v>
      </c>
      <c r="N102" s="87"/>
      <c r="O102" s="231">
        <v>179789.02</v>
      </c>
      <c r="P102" s="234">
        <v>0</v>
      </c>
      <c r="Q102" s="237">
        <v>0</v>
      </c>
      <c r="R102" s="345">
        <v>0</v>
      </c>
      <c r="S102" s="156">
        <v>0</v>
      </c>
      <c r="T102" s="156">
        <v>0</v>
      </c>
      <c r="U102" s="107">
        <v>39</v>
      </c>
      <c r="V102" s="107">
        <v>4609.9748717948714</v>
      </c>
      <c r="X102" s="435">
        <f t="shared" si="8"/>
        <v>12370.87</v>
      </c>
      <c r="Y102" s="436">
        <f t="shared" si="6"/>
        <v>0</v>
      </c>
      <c r="Z102" s="264">
        <f t="shared" si="7"/>
        <v>179789.02</v>
      </c>
      <c r="AA102" s="266">
        <f t="shared" si="9"/>
        <v>167418.15</v>
      </c>
    </row>
    <row r="103" spans="1:27" x14ac:dyDescent="0.2">
      <c r="A103" s="141" t="s">
        <v>510</v>
      </c>
      <c r="B103" s="19" t="s">
        <v>228</v>
      </c>
      <c r="C103" s="12" t="s">
        <v>222</v>
      </c>
      <c r="D103" s="55" t="s">
        <v>229</v>
      </c>
      <c r="E103" s="92">
        <v>0</v>
      </c>
      <c r="F103" s="161"/>
      <c r="G103" s="87"/>
      <c r="H103" s="379">
        <v>0</v>
      </c>
      <c r="I103" s="418">
        <v>9378.98</v>
      </c>
      <c r="J103" s="419">
        <v>0</v>
      </c>
      <c r="K103" s="420">
        <v>0</v>
      </c>
      <c r="L103" s="152">
        <v>0</v>
      </c>
      <c r="M103" s="153">
        <v>0</v>
      </c>
      <c r="N103" s="87"/>
      <c r="O103" s="231">
        <v>78659.48</v>
      </c>
      <c r="P103" s="234">
        <v>0</v>
      </c>
      <c r="Q103" s="237">
        <v>0</v>
      </c>
      <c r="R103" s="345">
        <v>0</v>
      </c>
      <c r="S103" s="156">
        <v>0</v>
      </c>
      <c r="T103" s="156">
        <v>0</v>
      </c>
      <c r="U103" s="107">
        <v>30</v>
      </c>
      <c r="V103" s="107">
        <v>2621.9826666666663</v>
      </c>
      <c r="X103" s="435">
        <f t="shared" si="8"/>
        <v>9378.98</v>
      </c>
      <c r="Y103" s="436">
        <f t="shared" si="6"/>
        <v>0</v>
      </c>
      <c r="Z103" s="264">
        <f t="shared" si="7"/>
        <v>78659.48</v>
      </c>
      <c r="AA103" s="266">
        <f t="shared" si="9"/>
        <v>69280.5</v>
      </c>
    </row>
    <row r="104" spans="1:27" x14ac:dyDescent="0.2">
      <c r="A104" s="141" t="s">
        <v>510</v>
      </c>
      <c r="B104" s="19" t="s">
        <v>230</v>
      </c>
      <c r="C104" s="12" t="s">
        <v>222</v>
      </c>
      <c r="D104" s="55" t="s">
        <v>231</v>
      </c>
      <c r="E104" s="92">
        <v>0</v>
      </c>
      <c r="F104" s="161"/>
      <c r="G104" s="87"/>
      <c r="H104" s="379">
        <v>0</v>
      </c>
      <c r="I104" s="418">
        <v>0</v>
      </c>
      <c r="J104" s="419">
        <v>0</v>
      </c>
      <c r="K104" s="420">
        <v>0</v>
      </c>
      <c r="L104" s="152">
        <v>0</v>
      </c>
      <c r="M104" s="153">
        <v>0</v>
      </c>
      <c r="N104" s="87"/>
      <c r="O104" s="231">
        <v>188934.43000000002</v>
      </c>
      <c r="P104" s="234">
        <v>0</v>
      </c>
      <c r="Q104" s="237">
        <v>0</v>
      </c>
      <c r="R104" s="345">
        <v>0</v>
      </c>
      <c r="S104" s="156">
        <v>0</v>
      </c>
      <c r="T104" s="156">
        <v>0</v>
      </c>
      <c r="U104" s="107">
        <v>30</v>
      </c>
      <c r="V104" s="107">
        <v>6297.8143333333337</v>
      </c>
      <c r="X104" s="435">
        <f t="shared" si="8"/>
        <v>0</v>
      </c>
      <c r="Y104" s="436">
        <f t="shared" ref="Y104:Y135" si="10">J104+K104+L104+M104</f>
        <v>0</v>
      </c>
      <c r="Z104" s="264">
        <f t="shared" ref="Z104:Z135" si="11">O104+P104+Q104+R104+S104+T104</f>
        <v>188934.43000000002</v>
      </c>
      <c r="AA104" s="266">
        <f t="shared" si="9"/>
        <v>188934.43000000002</v>
      </c>
    </row>
    <row r="105" spans="1:27" x14ac:dyDescent="0.2">
      <c r="A105" s="141" t="s">
        <v>514</v>
      </c>
      <c r="B105" s="19" t="s">
        <v>232</v>
      </c>
      <c r="C105" s="12" t="s">
        <v>222</v>
      </c>
      <c r="D105" s="55" t="s">
        <v>233</v>
      </c>
      <c r="E105" s="92">
        <v>0</v>
      </c>
      <c r="F105" s="161"/>
      <c r="G105" s="87"/>
      <c r="H105" s="379">
        <v>0</v>
      </c>
      <c r="I105" s="418">
        <v>0</v>
      </c>
      <c r="J105" s="419">
        <v>0</v>
      </c>
      <c r="K105" s="420">
        <v>0</v>
      </c>
      <c r="L105" s="152">
        <v>0</v>
      </c>
      <c r="M105" s="153">
        <v>0</v>
      </c>
      <c r="N105" s="87"/>
      <c r="O105" s="231">
        <v>0</v>
      </c>
      <c r="P105" s="234">
        <v>0</v>
      </c>
      <c r="Q105" s="237">
        <v>0</v>
      </c>
      <c r="R105" s="345">
        <v>0</v>
      </c>
      <c r="S105" s="156">
        <v>0</v>
      </c>
      <c r="T105" s="156">
        <v>0</v>
      </c>
      <c r="U105" s="107">
        <v>0</v>
      </c>
      <c r="V105" s="107" t="s">
        <v>495</v>
      </c>
      <c r="X105" s="435">
        <f t="shared" si="8"/>
        <v>0</v>
      </c>
      <c r="Y105" s="436">
        <f t="shared" si="10"/>
        <v>0</v>
      </c>
      <c r="Z105" s="264">
        <f t="shared" si="11"/>
        <v>0</v>
      </c>
      <c r="AA105" s="266">
        <f t="shared" si="9"/>
        <v>0</v>
      </c>
    </row>
    <row r="106" spans="1:27" x14ac:dyDescent="0.2">
      <c r="A106" s="141" t="s">
        <v>518</v>
      </c>
      <c r="B106" s="19" t="s">
        <v>234</v>
      </c>
      <c r="C106" s="12" t="s">
        <v>235</v>
      </c>
      <c r="D106" s="55" t="s">
        <v>236</v>
      </c>
      <c r="E106" s="92">
        <v>0</v>
      </c>
      <c r="F106" s="161"/>
      <c r="G106" s="87"/>
      <c r="H106" s="379">
        <v>0</v>
      </c>
      <c r="I106" s="418">
        <v>7830.84</v>
      </c>
      <c r="J106" s="419">
        <v>0</v>
      </c>
      <c r="K106" s="420">
        <v>0</v>
      </c>
      <c r="L106" s="152">
        <v>0</v>
      </c>
      <c r="M106" s="153">
        <v>0</v>
      </c>
      <c r="N106" s="87"/>
      <c r="O106" s="231">
        <v>237409.38000000003</v>
      </c>
      <c r="P106" s="234">
        <v>0</v>
      </c>
      <c r="Q106" s="237">
        <v>0</v>
      </c>
      <c r="R106" s="345">
        <v>0</v>
      </c>
      <c r="S106" s="156">
        <v>0</v>
      </c>
      <c r="T106" s="156">
        <v>0</v>
      </c>
      <c r="U106" s="107">
        <v>41</v>
      </c>
      <c r="V106" s="107">
        <v>5790.4726829268302</v>
      </c>
      <c r="X106" s="435">
        <f t="shared" si="8"/>
        <v>7830.84</v>
      </c>
      <c r="Y106" s="436">
        <f t="shared" si="10"/>
        <v>0</v>
      </c>
      <c r="Z106" s="264">
        <f t="shared" si="11"/>
        <v>237409.38000000003</v>
      </c>
      <c r="AA106" s="266">
        <f t="shared" si="9"/>
        <v>229578.54000000004</v>
      </c>
    </row>
    <row r="107" spans="1:27" x14ac:dyDescent="0.2">
      <c r="A107" s="141" t="s">
        <v>518</v>
      </c>
      <c r="B107" s="19" t="s">
        <v>237</v>
      </c>
      <c r="C107" s="12" t="s">
        <v>235</v>
      </c>
      <c r="D107" s="55" t="s">
        <v>238</v>
      </c>
      <c r="E107" s="92">
        <v>0</v>
      </c>
      <c r="F107" s="161"/>
      <c r="G107" s="87"/>
      <c r="H107" s="379">
        <v>0</v>
      </c>
      <c r="I107" s="418">
        <v>71155.63</v>
      </c>
      <c r="J107" s="419">
        <v>0</v>
      </c>
      <c r="K107" s="420">
        <v>0</v>
      </c>
      <c r="L107" s="152">
        <v>0</v>
      </c>
      <c r="M107" s="153">
        <v>0</v>
      </c>
      <c r="N107" s="87"/>
      <c r="O107" s="231">
        <v>425929.9</v>
      </c>
      <c r="P107" s="234">
        <v>0</v>
      </c>
      <c r="Q107" s="237">
        <v>0</v>
      </c>
      <c r="R107" s="345">
        <v>0</v>
      </c>
      <c r="S107" s="156">
        <v>0</v>
      </c>
      <c r="T107" s="156">
        <v>0</v>
      </c>
      <c r="U107" s="107">
        <v>102</v>
      </c>
      <c r="V107" s="107">
        <v>4175.7833333333338</v>
      </c>
      <c r="X107" s="435">
        <f t="shared" si="8"/>
        <v>71155.63</v>
      </c>
      <c r="Y107" s="436">
        <f t="shared" si="10"/>
        <v>0</v>
      </c>
      <c r="Z107" s="264">
        <f t="shared" si="11"/>
        <v>425929.9</v>
      </c>
      <c r="AA107" s="266">
        <f t="shared" si="9"/>
        <v>354774.27</v>
      </c>
    </row>
    <row r="108" spans="1:27" x14ac:dyDescent="0.2">
      <c r="A108" s="141" t="s">
        <v>518</v>
      </c>
      <c r="B108" s="19" t="s">
        <v>239</v>
      </c>
      <c r="C108" s="12" t="s">
        <v>235</v>
      </c>
      <c r="D108" s="55" t="s">
        <v>240</v>
      </c>
      <c r="E108" s="92">
        <v>0</v>
      </c>
      <c r="F108" s="161"/>
      <c r="G108" s="87"/>
      <c r="H108" s="379">
        <v>0</v>
      </c>
      <c r="I108" s="418">
        <v>0</v>
      </c>
      <c r="J108" s="419">
        <v>0</v>
      </c>
      <c r="K108" s="420">
        <v>0</v>
      </c>
      <c r="L108" s="152">
        <v>0</v>
      </c>
      <c r="M108" s="153">
        <v>0</v>
      </c>
      <c r="N108" s="87"/>
      <c r="O108" s="231">
        <v>41827.169999999991</v>
      </c>
      <c r="P108" s="234">
        <v>0</v>
      </c>
      <c r="Q108" s="237">
        <v>0</v>
      </c>
      <c r="R108" s="345">
        <v>0</v>
      </c>
      <c r="S108" s="156">
        <v>0</v>
      </c>
      <c r="T108" s="156">
        <v>0</v>
      </c>
      <c r="U108" s="107" t="s">
        <v>495</v>
      </c>
      <c r="V108" s="107" t="s">
        <v>495</v>
      </c>
      <c r="X108" s="435">
        <f t="shared" si="8"/>
        <v>0</v>
      </c>
      <c r="Y108" s="436">
        <f t="shared" si="10"/>
        <v>0</v>
      </c>
      <c r="Z108" s="264">
        <f t="shared" si="11"/>
        <v>41827.169999999991</v>
      </c>
      <c r="AA108" s="266">
        <f t="shared" si="9"/>
        <v>41827.169999999991</v>
      </c>
    </row>
    <row r="109" spans="1:27" x14ac:dyDescent="0.2">
      <c r="A109" s="141" t="s">
        <v>532</v>
      </c>
      <c r="B109" s="19" t="s">
        <v>241</v>
      </c>
      <c r="C109" s="12" t="s">
        <v>242</v>
      </c>
      <c r="D109" s="55" t="s">
        <v>243</v>
      </c>
      <c r="E109" s="92">
        <v>1007207.49</v>
      </c>
      <c r="F109" s="161"/>
      <c r="G109" s="87"/>
      <c r="H109" s="379">
        <v>901794.02</v>
      </c>
      <c r="I109" s="418">
        <v>92314.920000000013</v>
      </c>
      <c r="J109" s="419">
        <v>528143.33000000007</v>
      </c>
      <c r="K109" s="420">
        <v>36221</v>
      </c>
      <c r="L109" s="152">
        <v>0</v>
      </c>
      <c r="M109" s="153">
        <v>0</v>
      </c>
      <c r="N109" s="87"/>
      <c r="O109" s="231">
        <v>2918066.3999999994</v>
      </c>
      <c r="P109" s="234">
        <v>249136.88999999998</v>
      </c>
      <c r="Q109" s="237">
        <v>554362.23</v>
      </c>
      <c r="R109" s="345">
        <v>36221</v>
      </c>
      <c r="S109" s="156">
        <v>0</v>
      </c>
      <c r="T109" s="156">
        <v>0</v>
      </c>
      <c r="U109" s="107">
        <v>308</v>
      </c>
      <c r="V109" s="107">
        <v>12200.605584415584</v>
      </c>
      <c r="X109" s="435">
        <f t="shared" si="8"/>
        <v>994108.94000000006</v>
      </c>
      <c r="Y109" s="436">
        <f t="shared" si="10"/>
        <v>564364.33000000007</v>
      </c>
      <c r="Z109" s="264">
        <f t="shared" si="11"/>
        <v>3757786.5199999996</v>
      </c>
      <c r="AA109" s="266">
        <f t="shared" si="9"/>
        <v>2199313.2499999995</v>
      </c>
    </row>
    <row r="110" spans="1:27" x14ac:dyDescent="0.2">
      <c r="A110" s="141" t="s">
        <v>522</v>
      </c>
      <c r="B110" s="19" t="s">
        <v>244</v>
      </c>
      <c r="C110" s="12" t="s">
        <v>242</v>
      </c>
      <c r="D110" s="55" t="s">
        <v>245</v>
      </c>
      <c r="E110" s="92">
        <v>0</v>
      </c>
      <c r="F110" s="161"/>
      <c r="G110" s="87"/>
      <c r="H110" s="379">
        <v>0</v>
      </c>
      <c r="I110" s="418">
        <v>38120.675000000003</v>
      </c>
      <c r="J110" s="419">
        <v>0</v>
      </c>
      <c r="K110" s="420">
        <v>0</v>
      </c>
      <c r="L110" s="152">
        <v>0</v>
      </c>
      <c r="M110" s="153">
        <v>0</v>
      </c>
      <c r="N110" s="87"/>
      <c r="O110" s="231">
        <v>212194.03</v>
      </c>
      <c r="P110" s="234">
        <v>0</v>
      </c>
      <c r="Q110" s="237">
        <v>0</v>
      </c>
      <c r="R110" s="345">
        <v>0</v>
      </c>
      <c r="S110" s="156">
        <v>0</v>
      </c>
      <c r="T110" s="156">
        <v>0</v>
      </c>
      <c r="U110" s="107">
        <v>35</v>
      </c>
      <c r="V110" s="107">
        <v>6062.6865714285714</v>
      </c>
      <c r="X110" s="435">
        <f t="shared" si="8"/>
        <v>38120.675000000003</v>
      </c>
      <c r="Y110" s="436">
        <f t="shared" si="10"/>
        <v>0</v>
      </c>
      <c r="Z110" s="264">
        <f t="shared" si="11"/>
        <v>212194.03</v>
      </c>
      <c r="AA110" s="266">
        <f t="shared" si="9"/>
        <v>174073.35499999998</v>
      </c>
    </row>
    <row r="111" spans="1:27" x14ac:dyDescent="0.2">
      <c r="A111" s="141" t="s">
        <v>522</v>
      </c>
      <c r="B111" s="19" t="s">
        <v>246</v>
      </c>
      <c r="C111" s="12" t="s">
        <v>242</v>
      </c>
      <c r="D111" s="55" t="s">
        <v>247</v>
      </c>
      <c r="E111" s="92">
        <v>0</v>
      </c>
      <c r="F111" s="161"/>
      <c r="G111" s="87"/>
      <c r="H111" s="379">
        <v>0</v>
      </c>
      <c r="I111" s="418">
        <v>25541.22</v>
      </c>
      <c r="J111" s="419">
        <v>0</v>
      </c>
      <c r="K111" s="420">
        <v>0</v>
      </c>
      <c r="L111" s="152">
        <v>0</v>
      </c>
      <c r="M111" s="153">
        <v>0</v>
      </c>
      <c r="N111" s="87"/>
      <c r="O111" s="231">
        <v>191223.7</v>
      </c>
      <c r="P111" s="234">
        <v>0</v>
      </c>
      <c r="Q111" s="237">
        <v>0</v>
      </c>
      <c r="R111" s="345">
        <v>0</v>
      </c>
      <c r="S111" s="156">
        <v>0</v>
      </c>
      <c r="T111" s="156">
        <v>0</v>
      </c>
      <c r="U111" s="107">
        <v>51</v>
      </c>
      <c r="V111" s="107">
        <v>3749.4843137254902</v>
      </c>
      <c r="X111" s="435">
        <f t="shared" si="8"/>
        <v>25541.22</v>
      </c>
      <c r="Y111" s="436">
        <f t="shared" si="10"/>
        <v>0</v>
      </c>
      <c r="Z111" s="264">
        <f t="shared" si="11"/>
        <v>191223.7</v>
      </c>
      <c r="AA111" s="266">
        <f t="shared" si="9"/>
        <v>165682.48000000001</v>
      </c>
    </row>
    <row r="112" spans="1:27" x14ac:dyDescent="0.2">
      <c r="A112" s="141" t="s">
        <v>522</v>
      </c>
      <c r="B112" s="19" t="s">
        <v>248</v>
      </c>
      <c r="C112" s="12" t="s">
        <v>242</v>
      </c>
      <c r="D112" s="55" t="s">
        <v>249</v>
      </c>
      <c r="E112" s="92">
        <v>0</v>
      </c>
      <c r="F112" s="161"/>
      <c r="G112" s="87"/>
      <c r="H112" s="379">
        <v>0</v>
      </c>
      <c r="I112" s="418">
        <v>33599.839999999997</v>
      </c>
      <c r="J112" s="419">
        <v>0</v>
      </c>
      <c r="K112" s="420">
        <v>0</v>
      </c>
      <c r="L112" s="152">
        <v>0</v>
      </c>
      <c r="M112" s="153">
        <v>0</v>
      </c>
      <c r="N112" s="87"/>
      <c r="O112" s="231">
        <v>53236.44</v>
      </c>
      <c r="P112" s="234">
        <v>0</v>
      </c>
      <c r="Q112" s="237">
        <v>0</v>
      </c>
      <c r="R112" s="345">
        <v>0</v>
      </c>
      <c r="S112" s="156">
        <v>0</v>
      </c>
      <c r="T112" s="156">
        <v>0</v>
      </c>
      <c r="U112" s="107">
        <v>29</v>
      </c>
      <c r="V112" s="107">
        <v>1835.7393103448276</v>
      </c>
      <c r="X112" s="435">
        <f t="shared" si="8"/>
        <v>33599.839999999997</v>
      </c>
      <c r="Y112" s="436">
        <f t="shared" si="10"/>
        <v>0</v>
      </c>
      <c r="Z112" s="264">
        <f t="shared" si="11"/>
        <v>53236.44</v>
      </c>
      <c r="AA112" s="266">
        <f t="shared" si="9"/>
        <v>19636.600000000006</v>
      </c>
    </row>
    <row r="113" spans="1:27" x14ac:dyDescent="0.2">
      <c r="A113" s="141" t="s">
        <v>511</v>
      </c>
      <c r="B113" s="19" t="s">
        <v>250</v>
      </c>
      <c r="C113" s="12" t="s">
        <v>251</v>
      </c>
      <c r="D113" s="55" t="s">
        <v>252</v>
      </c>
      <c r="E113" s="92">
        <v>0</v>
      </c>
      <c r="F113" s="161"/>
      <c r="G113" s="87"/>
      <c r="H113" s="379">
        <v>0</v>
      </c>
      <c r="I113" s="418">
        <v>34359.699999999997</v>
      </c>
      <c r="J113" s="419">
        <v>0</v>
      </c>
      <c r="K113" s="420">
        <v>0</v>
      </c>
      <c r="L113" s="152">
        <v>0</v>
      </c>
      <c r="M113" s="153">
        <v>0</v>
      </c>
      <c r="N113" s="87"/>
      <c r="O113" s="231">
        <v>0</v>
      </c>
      <c r="P113" s="234">
        <v>0</v>
      </c>
      <c r="Q113" s="237">
        <v>0</v>
      </c>
      <c r="R113" s="345">
        <v>0</v>
      </c>
      <c r="S113" s="156">
        <v>0</v>
      </c>
      <c r="T113" s="156">
        <v>0</v>
      </c>
      <c r="U113" s="107">
        <v>27</v>
      </c>
      <c r="V113" s="107">
        <v>0</v>
      </c>
      <c r="X113" s="435">
        <f t="shared" si="8"/>
        <v>34359.699999999997</v>
      </c>
      <c r="Y113" s="436">
        <f t="shared" si="10"/>
        <v>0</v>
      </c>
      <c r="Z113" s="264">
        <f t="shared" si="11"/>
        <v>0</v>
      </c>
      <c r="AA113" s="266">
        <f t="shared" si="9"/>
        <v>-34359.699999999997</v>
      </c>
    </row>
    <row r="114" spans="1:27" x14ac:dyDescent="0.2">
      <c r="A114" s="141" t="s">
        <v>511</v>
      </c>
      <c r="B114" s="19" t="s">
        <v>253</v>
      </c>
      <c r="C114" s="12" t="s">
        <v>251</v>
      </c>
      <c r="D114" s="55" t="s">
        <v>254</v>
      </c>
      <c r="E114" s="92">
        <v>0</v>
      </c>
      <c r="F114" s="161"/>
      <c r="G114" s="87"/>
      <c r="H114" s="379">
        <v>0</v>
      </c>
      <c r="I114" s="418">
        <v>18224.25</v>
      </c>
      <c r="J114" s="419">
        <v>0</v>
      </c>
      <c r="K114" s="420">
        <v>0</v>
      </c>
      <c r="L114" s="152">
        <v>0</v>
      </c>
      <c r="M114" s="153">
        <v>0</v>
      </c>
      <c r="N114" s="87"/>
      <c r="O114" s="231">
        <v>196162.08999999994</v>
      </c>
      <c r="P114" s="234">
        <v>0</v>
      </c>
      <c r="Q114" s="237">
        <v>0</v>
      </c>
      <c r="R114" s="345">
        <v>0</v>
      </c>
      <c r="S114" s="156">
        <v>0</v>
      </c>
      <c r="T114" s="156">
        <v>0</v>
      </c>
      <c r="U114" s="107">
        <v>48</v>
      </c>
      <c r="V114" s="107">
        <v>4086.710208333332</v>
      </c>
      <c r="X114" s="435">
        <f t="shared" si="8"/>
        <v>18224.25</v>
      </c>
      <c r="Y114" s="436">
        <f t="shared" si="10"/>
        <v>0</v>
      </c>
      <c r="Z114" s="264">
        <f t="shared" si="11"/>
        <v>196162.08999999994</v>
      </c>
      <c r="AA114" s="266">
        <f t="shared" si="9"/>
        <v>177937.83999999994</v>
      </c>
    </row>
    <row r="115" spans="1:27" x14ac:dyDescent="0.2">
      <c r="A115" s="141" t="s">
        <v>511</v>
      </c>
      <c r="B115" s="19" t="s">
        <v>255</v>
      </c>
      <c r="C115" s="12" t="s">
        <v>251</v>
      </c>
      <c r="D115" s="55" t="s">
        <v>256</v>
      </c>
      <c r="E115" s="92">
        <v>10039166.27</v>
      </c>
      <c r="F115" s="161"/>
      <c r="G115" s="87"/>
      <c r="H115" s="379">
        <v>8937736.120000001</v>
      </c>
      <c r="I115" s="418">
        <v>1243561.44</v>
      </c>
      <c r="J115" s="419">
        <v>4496230.96</v>
      </c>
      <c r="K115" s="420">
        <v>231457.65999999995</v>
      </c>
      <c r="L115" s="152">
        <v>0</v>
      </c>
      <c r="M115" s="153">
        <v>0</v>
      </c>
      <c r="N115" s="87"/>
      <c r="O115" s="231">
        <v>27018397.160000019</v>
      </c>
      <c r="P115" s="234">
        <v>1466737.2600000002</v>
      </c>
      <c r="Q115" s="237">
        <v>3959545.5199999982</v>
      </c>
      <c r="R115" s="345">
        <v>211691.64</v>
      </c>
      <c r="S115" s="156">
        <v>0</v>
      </c>
      <c r="T115" s="156">
        <v>0</v>
      </c>
      <c r="U115" s="107">
        <v>3302</v>
      </c>
      <c r="V115" s="107">
        <v>9889.8763113264758</v>
      </c>
      <c r="X115" s="435">
        <f t="shared" si="8"/>
        <v>10181297.560000001</v>
      </c>
      <c r="Y115" s="436">
        <f t="shared" si="10"/>
        <v>4727688.62</v>
      </c>
      <c r="Z115" s="264">
        <f t="shared" si="11"/>
        <v>32656371.580000021</v>
      </c>
      <c r="AA115" s="266">
        <f t="shared" si="9"/>
        <v>17747385.400000021</v>
      </c>
    </row>
    <row r="116" spans="1:27" x14ac:dyDescent="0.2">
      <c r="A116" s="141" t="s">
        <v>516</v>
      </c>
      <c r="B116" s="19" t="s">
        <v>257</v>
      </c>
      <c r="C116" s="12" t="s">
        <v>258</v>
      </c>
      <c r="D116" s="55" t="s">
        <v>259</v>
      </c>
      <c r="E116" s="92">
        <v>0</v>
      </c>
      <c r="F116" s="161"/>
      <c r="G116" s="87"/>
      <c r="H116" s="379">
        <v>0</v>
      </c>
      <c r="I116" s="418">
        <v>0</v>
      </c>
      <c r="J116" s="419">
        <v>0</v>
      </c>
      <c r="K116" s="420">
        <v>0</v>
      </c>
      <c r="L116" s="152">
        <v>0</v>
      </c>
      <c r="M116" s="153">
        <v>0</v>
      </c>
      <c r="N116" s="87"/>
      <c r="O116" s="231">
        <v>54570.640000000007</v>
      </c>
      <c r="P116" s="234">
        <v>0</v>
      </c>
      <c r="Q116" s="237">
        <v>0</v>
      </c>
      <c r="R116" s="345">
        <v>0</v>
      </c>
      <c r="S116" s="156">
        <v>0</v>
      </c>
      <c r="T116" s="156">
        <v>0</v>
      </c>
      <c r="U116" s="107">
        <v>16</v>
      </c>
      <c r="V116" s="107">
        <v>3410.6650000000004</v>
      </c>
      <c r="X116" s="435">
        <f t="shared" si="8"/>
        <v>0</v>
      </c>
      <c r="Y116" s="436">
        <f t="shared" si="10"/>
        <v>0</v>
      </c>
      <c r="Z116" s="264">
        <f t="shared" si="11"/>
        <v>54570.640000000007</v>
      </c>
      <c r="AA116" s="266">
        <f t="shared" si="9"/>
        <v>54570.640000000007</v>
      </c>
    </row>
    <row r="117" spans="1:27" x14ac:dyDescent="0.2">
      <c r="A117" s="141" t="s">
        <v>545</v>
      </c>
      <c r="B117" s="19" t="s">
        <v>260</v>
      </c>
      <c r="C117" s="12" t="s">
        <v>261</v>
      </c>
      <c r="D117" s="55" t="s">
        <v>262</v>
      </c>
      <c r="E117" s="92">
        <v>909742.24</v>
      </c>
      <c r="F117" s="161"/>
      <c r="G117" s="87"/>
      <c r="H117" s="379">
        <v>841652.97</v>
      </c>
      <c r="I117" s="418">
        <v>188422</v>
      </c>
      <c r="J117" s="419">
        <v>553252</v>
      </c>
      <c r="K117" s="420">
        <v>22665</v>
      </c>
      <c r="L117" s="152">
        <v>0</v>
      </c>
      <c r="M117" s="153">
        <v>0</v>
      </c>
      <c r="N117" s="87"/>
      <c r="O117" s="231">
        <v>1799790.15</v>
      </c>
      <c r="P117" s="234">
        <v>246476.96000000002</v>
      </c>
      <c r="Q117" s="237">
        <v>496833.97000000009</v>
      </c>
      <c r="R117" s="345">
        <v>23592</v>
      </c>
      <c r="S117" s="156">
        <v>0</v>
      </c>
      <c r="T117" s="156">
        <v>0</v>
      </c>
      <c r="U117" s="107">
        <v>342</v>
      </c>
      <c r="V117" s="107">
        <v>7504.9505263157898</v>
      </c>
      <c r="X117" s="435">
        <f t="shared" si="8"/>
        <v>1030074.97</v>
      </c>
      <c r="Y117" s="436">
        <f t="shared" si="10"/>
        <v>575917</v>
      </c>
      <c r="Z117" s="264">
        <f t="shared" si="11"/>
        <v>2566693.08</v>
      </c>
      <c r="AA117" s="266">
        <f t="shared" si="9"/>
        <v>960701.1100000001</v>
      </c>
    </row>
    <row r="118" spans="1:27" x14ac:dyDescent="0.2">
      <c r="A118" s="141" t="s">
        <v>517</v>
      </c>
      <c r="B118" s="19" t="s">
        <v>263</v>
      </c>
      <c r="C118" s="12" t="s">
        <v>264</v>
      </c>
      <c r="D118" s="55" t="s">
        <v>265</v>
      </c>
      <c r="E118" s="92">
        <v>0</v>
      </c>
      <c r="F118" s="161"/>
      <c r="G118" s="87"/>
      <c r="H118" s="379">
        <v>0</v>
      </c>
      <c r="I118" s="418">
        <v>67634.63</v>
      </c>
      <c r="J118" s="419">
        <v>0</v>
      </c>
      <c r="K118" s="420">
        <v>0</v>
      </c>
      <c r="L118" s="152">
        <v>0</v>
      </c>
      <c r="M118" s="153">
        <v>0</v>
      </c>
      <c r="N118" s="87"/>
      <c r="O118" s="231">
        <v>1990744.2999999998</v>
      </c>
      <c r="P118" s="234">
        <v>0</v>
      </c>
      <c r="Q118" s="237">
        <v>0</v>
      </c>
      <c r="R118" s="345">
        <v>0</v>
      </c>
      <c r="S118" s="156">
        <v>0</v>
      </c>
      <c r="T118" s="156">
        <v>0</v>
      </c>
      <c r="U118" s="107">
        <v>425</v>
      </c>
      <c r="V118" s="107">
        <v>4684.1042352941176</v>
      </c>
      <c r="X118" s="435">
        <f t="shared" si="8"/>
        <v>67634.63</v>
      </c>
      <c r="Y118" s="436">
        <f t="shared" si="10"/>
        <v>0</v>
      </c>
      <c r="Z118" s="264">
        <f t="shared" si="11"/>
        <v>1990744.2999999998</v>
      </c>
      <c r="AA118" s="266">
        <f t="shared" si="9"/>
        <v>1923109.67</v>
      </c>
    </row>
    <row r="119" spans="1:27" x14ac:dyDescent="0.2">
      <c r="A119" s="141" t="s">
        <v>517</v>
      </c>
      <c r="B119" s="19" t="s">
        <v>266</v>
      </c>
      <c r="C119" s="12" t="s">
        <v>264</v>
      </c>
      <c r="D119" s="55" t="s">
        <v>267</v>
      </c>
      <c r="E119" s="92">
        <v>0</v>
      </c>
      <c r="F119" s="161"/>
      <c r="G119" s="87"/>
      <c r="H119" s="379">
        <v>0</v>
      </c>
      <c r="I119" s="418">
        <v>42498.84</v>
      </c>
      <c r="J119" s="419">
        <v>0</v>
      </c>
      <c r="K119" s="420">
        <v>0</v>
      </c>
      <c r="L119" s="152">
        <v>0</v>
      </c>
      <c r="M119" s="153">
        <v>0</v>
      </c>
      <c r="N119" s="87"/>
      <c r="O119" s="231">
        <v>370132.16</v>
      </c>
      <c r="P119" s="234">
        <v>0</v>
      </c>
      <c r="Q119" s="237">
        <v>0</v>
      </c>
      <c r="R119" s="345">
        <v>0</v>
      </c>
      <c r="S119" s="156">
        <v>0</v>
      </c>
      <c r="T119" s="156">
        <v>0</v>
      </c>
      <c r="U119" s="107">
        <v>89</v>
      </c>
      <c r="V119" s="107">
        <v>4158.7883146067416</v>
      </c>
      <c r="X119" s="435">
        <f t="shared" si="8"/>
        <v>42498.84</v>
      </c>
      <c r="Y119" s="436">
        <f t="shared" si="10"/>
        <v>0</v>
      </c>
      <c r="Z119" s="264">
        <f t="shared" si="11"/>
        <v>370132.16</v>
      </c>
      <c r="AA119" s="266">
        <f t="shared" si="9"/>
        <v>327633.31999999995</v>
      </c>
    </row>
    <row r="120" spans="1:27" x14ac:dyDescent="0.2">
      <c r="A120" s="141" t="s">
        <v>517</v>
      </c>
      <c r="B120" s="19" t="s">
        <v>268</v>
      </c>
      <c r="C120" s="12" t="s">
        <v>264</v>
      </c>
      <c r="D120" s="55" t="s">
        <v>269</v>
      </c>
      <c r="E120" s="92">
        <v>0</v>
      </c>
      <c r="F120" s="161"/>
      <c r="G120" s="87"/>
      <c r="H120" s="379">
        <v>0</v>
      </c>
      <c r="I120" s="418">
        <v>11101.72</v>
      </c>
      <c r="J120" s="419">
        <v>0</v>
      </c>
      <c r="K120" s="420">
        <v>0</v>
      </c>
      <c r="L120" s="152">
        <v>0</v>
      </c>
      <c r="M120" s="153">
        <v>0</v>
      </c>
      <c r="N120" s="87"/>
      <c r="O120" s="231">
        <v>263484.74000000005</v>
      </c>
      <c r="P120" s="234">
        <v>0</v>
      </c>
      <c r="Q120" s="237">
        <v>0</v>
      </c>
      <c r="R120" s="345">
        <v>0</v>
      </c>
      <c r="S120" s="156">
        <v>0</v>
      </c>
      <c r="T120" s="156">
        <v>0</v>
      </c>
      <c r="U120" s="107">
        <v>66</v>
      </c>
      <c r="V120" s="107">
        <v>3992.1930303030313</v>
      </c>
      <c r="X120" s="435">
        <f t="shared" si="8"/>
        <v>11101.72</v>
      </c>
      <c r="Y120" s="436">
        <f t="shared" si="10"/>
        <v>0</v>
      </c>
      <c r="Z120" s="264">
        <f t="shared" si="11"/>
        <v>263484.74000000005</v>
      </c>
      <c r="AA120" s="266">
        <f t="shared" si="9"/>
        <v>252383.02000000005</v>
      </c>
    </row>
    <row r="121" spans="1:27" x14ac:dyDescent="0.2">
      <c r="A121" s="141" t="s">
        <v>530</v>
      </c>
      <c r="B121" s="19" t="s">
        <v>270</v>
      </c>
      <c r="C121" s="12" t="s">
        <v>271</v>
      </c>
      <c r="D121" s="55" t="s">
        <v>272</v>
      </c>
      <c r="E121" s="92">
        <v>2663517.89</v>
      </c>
      <c r="F121" s="161"/>
      <c r="G121" s="87"/>
      <c r="H121" s="379">
        <v>2405722.19</v>
      </c>
      <c r="I121" s="418">
        <v>351398.88</v>
      </c>
      <c r="J121" s="419">
        <v>1087097.69</v>
      </c>
      <c r="K121" s="420">
        <v>32882.080000000002</v>
      </c>
      <c r="L121" s="152">
        <v>0</v>
      </c>
      <c r="M121" s="153">
        <v>0</v>
      </c>
      <c r="N121" s="87"/>
      <c r="O121" s="231">
        <v>7327238.9299999997</v>
      </c>
      <c r="P121" s="234">
        <v>0</v>
      </c>
      <c r="Q121" s="237">
        <v>1121739.8900000004</v>
      </c>
      <c r="R121" s="345">
        <v>35589.4</v>
      </c>
      <c r="S121" s="156">
        <v>0</v>
      </c>
      <c r="T121" s="156">
        <v>0</v>
      </c>
      <c r="U121" s="107">
        <v>1007</v>
      </c>
      <c r="V121" s="107">
        <v>8425.5890963257207</v>
      </c>
      <c r="X121" s="435">
        <f t="shared" si="8"/>
        <v>2757121.07</v>
      </c>
      <c r="Y121" s="436">
        <f t="shared" si="10"/>
        <v>1119979.77</v>
      </c>
      <c r="Z121" s="264">
        <f t="shared" si="11"/>
        <v>8484568.2200000007</v>
      </c>
      <c r="AA121" s="266">
        <f t="shared" si="9"/>
        <v>4607467.3800000008</v>
      </c>
    </row>
    <row r="122" spans="1:27" x14ac:dyDescent="0.2">
      <c r="A122" s="141" t="s">
        <v>512</v>
      </c>
      <c r="B122" s="19" t="s">
        <v>273</v>
      </c>
      <c r="C122" s="12" t="s">
        <v>271</v>
      </c>
      <c r="D122" s="55" t="s">
        <v>274</v>
      </c>
      <c r="E122" s="92">
        <v>0</v>
      </c>
      <c r="F122" s="161"/>
      <c r="G122" s="87"/>
      <c r="H122" s="379">
        <v>0</v>
      </c>
      <c r="I122" s="418">
        <v>7838.06</v>
      </c>
      <c r="J122" s="419">
        <v>0</v>
      </c>
      <c r="K122" s="420">
        <v>0</v>
      </c>
      <c r="L122" s="152">
        <v>0</v>
      </c>
      <c r="M122" s="153">
        <v>0</v>
      </c>
      <c r="N122" s="87"/>
      <c r="O122" s="231">
        <v>269419.21000000002</v>
      </c>
      <c r="P122" s="234">
        <v>0</v>
      </c>
      <c r="Q122" s="237">
        <v>0</v>
      </c>
      <c r="R122" s="345">
        <v>0</v>
      </c>
      <c r="S122" s="156">
        <v>0</v>
      </c>
      <c r="T122" s="156">
        <v>0</v>
      </c>
      <c r="U122" s="107">
        <v>42</v>
      </c>
      <c r="V122" s="107">
        <v>6414.7430952380955</v>
      </c>
      <c r="X122" s="435">
        <f t="shared" si="8"/>
        <v>7838.06</v>
      </c>
      <c r="Y122" s="436">
        <f t="shared" si="10"/>
        <v>0</v>
      </c>
      <c r="Z122" s="264">
        <f t="shared" si="11"/>
        <v>269419.21000000002</v>
      </c>
      <c r="AA122" s="266">
        <f t="shared" si="9"/>
        <v>261581.15000000002</v>
      </c>
    </row>
    <row r="123" spans="1:27" x14ac:dyDescent="0.2">
      <c r="A123" s="141" t="s">
        <v>524</v>
      </c>
      <c r="B123" s="19" t="s">
        <v>275</v>
      </c>
      <c r="C123" s="12" t="s">
        <v>276</v>
      </c>
      <c r="D123" s="55" t="s">
        <v>277</v>
      </c>
      <c r="E123" s="92">
        <v>0</v>
      </c>
      <c r="F123" s="161"/>
      <c r="G123" s="87"/>
      <c r="H123" s="379">
        <v>0</v>
      </c>
      <c r="I123" s="418">
        <v>135028.01</v>
      </c>
      <c r="J123" s="419">
        <v>0</v>
      </c>
      <c r="K123" s="420">
        <v>0</v>
      </c>
      <c r="L123" s="152">
        <v>0</v>
      </c>
      <c r="M123" s="153">
        <v>0</v>
      </c>
      <c r="N123" s="87"/>
      <c r="O123" s="231">
        <v>1263935.56</v>
      </c>
      <c r="P123" s="234">
        <v>0</v>
      </c>
      <c r="Q123" s="237">
        <v>0</v>
      </c>
      <c r="R123" s="345">
        <v>0</v>
      </c>
      <c r="S123" s="156">
        <v>0</v>
      </c>
      <c r="T123" s="156">
        <v>0</v>
      </c>
      <c r="U123" s="107">
        <v>176</v>
      </c>
      <c r="V123" s="107">
        <v>7181.4520454545454</v>
      </c>
      <c r="X123" s="435">
        <f t="shared" si="8"/>
        <v>135028.01</v>
      </c>
      <c r="Y123" s="436">
        <f t="shared" si="10"/>
        <v>0</v>
      </c>
      <c r="Z123" s="264">
        <f t="shared" si="11"/>
        <v>1263935.56</v>
      </c>
      <c r="AA123" s="266">
        <f t="shared" si="9"/>
        <v>1128907.55</v>
      </c>
    </row>
    <row r="124" spans="1:27" x14ac:dyDescent="0.2">
      <c r="A124" s="141" t="s">
        <v>507</v>
      </c>
      <c r="B124" s="19" t="s">
        <v>278</v>
      </c>
      <c r="C124" s="12" t="s">
        <v>276</v>
      </c>
      <c r="D124" s="55" t="s">
        <v>279</v>
      </c>
      <c r="E124" s="92">
        <v>1162121.46</v>
      </c>
      <c r="F124" s="161"/>
      <c r="G124" s="87"/>
      <c r="H124" s="379">
        <v>1117044.02</v>
      </c>
      <c r="I124" s="418">
        <v>240865.91999999998</v>
      </c>
      <c r="J124" s="419">
        <v>235795.52000000002</v>
      </c>
      <c r="K124" s="420">
        <v>10919.56</v>
      </c>
      <c r="L124" s="152">
        <v>0</v>
      </c>
      <c r="M124" s="153">
        <v>0</v>
      </c>
      <c r="N124" s="87"/>
      <c r="O124" s="231">
        <v>3768532.629999999</v>
      </c>
      <c r="P124" s="234">
        <v>0</v>
      </c>
      <c r="Q124" s="237">
        <v>685505</v>
      </c>
      <c r="R124" s="345">
        <v>34180.879999999997</v>
      </c>
      <c r="S124" s="156">
        <v>0</v>
      </c>
      <c r="T124" s="156">
        <v>0</v>
      </c>
      <c r="U124" s="107">
        <v>430</v>
      </c>
      <c r="V124" s="107">
        <v>10437.717465116277</v>
      </c>
      <c r="X124" s="435">
        <f t="shared" si="8"/>
        <v>1357909.94</v>
      </c>
      <c r="Y124" s="436">
        <f t="shared" si="10"/>
        <v>246715.08000000002</v>
      </c>
      <c r="Z124" s="264">
        <f t="shared" si="11"/>
        <v>4488218.5099999988</v>
      </c>
      <c r="AA124" s="266">
        <f t="shared" si="9"/>
        <v>2883593.4899999988</v>
      </c>
    </row>
    <row r="125" spans="1:27" x14ac:dyDescent="0.2">
      <c r="A125" s="141" t="s">
        <v>524</v>
      </c>
      <c r="B125" s="19" t="s">
        <v>280</v>
      </c>
      <c r="C125" s="12" t="s">
        <v>276</v>
      </c>
      <c r="D125" s="55" t="s">
        <v>281</v>
      </c>
      <c r="E125" s="92">
        <v>0</v>
      </c>
      <c r="F125" s="161"/>
      <c r="G125" s="87"/>
      <c r="H125" s="379">
        <v>0</v>
      </c>
      <c r="I125" s="418">
        <v>55723.5</v>
      </c>
      <c r="J125" s="419">
        <v>0</v>
      </c>
      <c r="K125" s="420">
        <v>0</v>
      </c>
      <c r="L125" s="152">
        <v>0</v>
      </c>
      <c r="M125" s="153">
        <v>0</v>
      </c>
      <c r="N125" s="87"/>
      <c r="O125" s="231">
        <v>234394.21000000002</v>
      </c>
      <c r="P125" s="234">
        <v>0</v>
      </c>
      <c r="Q125" s="237">
        <v>0</v>
      </c>
      <c r="R125" s="345">
        <v>0</v>
      </c>
      <c r="S125" s="156">
        <v>0</v>
      </c>
      <c r="T125" s="156">
        <v>0</v>
      </c>
      <c r="U125" s="107">
        <v>37</v>
      </c>
      <c r="V125" s="107">
        <v>6334.9786486486491</v>
      </c>
      <c r="X125" s="435">
        <f t="shared" si="8"/>
        <v>55723.5</v>
      </c>
      <c r="Y125" s="436">
        <f t="shared" si="10"/>
        <v>0</v>
      </c>
      <c r="Z125" s="264">
        <f t="shared" si="11"/>
        <v>234394.21000000002</v>
      </c>
      <c r="AA125" s="266">
        <f t="shared" si="9"/>
        <v>178670.71000000002</v>
      </c>
    </row>
    <row r="126" spans="1:27" x14ac:dyDescent="0.2">
      <c r="A126" s="141" t="s">
        <v>524</v>
      </c>
      <c r="B126" s="19" t="s">
        <v>282</v>
      </c>
      <c r="C126" s="12" t="s">
        <v>276</v>
      </c>
      <c r="D126" s="55" t="s">
        <v>283</v>
      </c>
      <c r="E126" s="92">
        <v>0</v>
      </c>
      <c r="F126" s="161"/>
      <c r="G126" s="87"/>
      <c r="H126" s="379">
        <v>0</v>
      </c>
      <c r="I126" s="418">
        <v>88393.625</v>
      </c>
      <c r="J126" s="419">
        <v>0</v>
      </c>
      <c r="K126" s="420">
        <v>0</v>
      </c>
      <c r="L126" s="152">
        <v>0</v>
      </c>
      <c r="M126" s="153">
        <v>0</v>
      </c>
      <c r="N126" s="87"/>
      <c r="O126" s="231">
        <v>626780.19000000006</v>
      </c>
      <c r="P126" s="234">
        <v>0</v>
      </c>
      <c r="Q126" s="237">
        <v>0</v>
      </c>
      <c r="R126" s="345">
        <v>0</v>
      </c>
      <c r="S126" s="156">
        <v>0</v>
      </c>
      <c r="T126" s="156">
        <v>0</v>
      </c>
      <c r="U126" s="107">
        <v>108</v>
      </c>
      <c r="V126" s="107">
        <v>5803.5202777777786</v>
      </c>
      <c r="X126" s="435">
        <f t="shared" si="8"/>
        <v>88393.625</v>
      </c>
      <c r="Y126" s="436">
        <f t="shared" si="10"/>
        <v>0</v>
      </c>
      <c r="Z126" s="264">
        <f t="shared" si="11"/>
        <v>626780.19000000006</v>
      </c>
      <c r="AA126" s="266">
        <f t="shared" si="9"/>
        <v>538386.56500000006</v>
      </c>
    </row>
    <row r="127" spans="1:27" x14ac:dyDescent="0.2">
      <c r="A127" s="141" t="s">
        <v>508</v>
      </c>
      <c r="B127" s="19" t="s">
        <v>284</v>
      </c>
      <c r="C127" s="12" t="s">
        <v>285</v>
      </c>
      <c r="D127" s="55" t="s">
        <v>286</v>
      </c>
      <c r="E127" s="92">
        <v>0</v>
      </c>
      <c r="F127" s="161"/>
      <c r="G127" s="87"/>
      <c r="H127" s="379">
        <v>0</v>
      </c>
      <c r="I127" s="418">
        <v>88498.005000000005</v>
      </c>
      <c r="J127" s="419">
        <v>0</v>
      </c>
      <c r="K127" s="420">
        <v>0</v>
      </c>
      <c r="L127" s="152">
        <v>0</v>
      </c>
      <c r="M127" s="153">
        <v>0</v>
      </c>
      <c r="N127" s="87"/>
      <c r="O127" s="231">
        <v>932357.66999999993</v>
      </c>
      <c r="P127" s="234">
        <v>0</v>
      </c>
      <c r="Q127" s="237">
        <v>271887</v>
      </c>
      <c r="R127" s="345">
        <v>0</v>
      </c>
      <c r="S127" s="156">
        <v>0</v>
      </c>
      <c r="T127" s="156">
        <v>0</v>
      </c>
      <c r="U127" s="107">
        <v>273</v>
      </c>
      <c r="V127" s="107">
        <v>4411.1526373626375</v>
      </c>
      <c r="X127" s="435">
        <f t="shared" si="8"/>
        <v>88498.005000000005</v>
      </c>
      <c r="Y127" s="436">
        <f t="shared" si="10"/>
        <v>0</v>
      </c>
      <c r="Z127" s="264">
        <f t="shared" si="11"/>
        <v>1204244.67</v>
      </c>
      <c r="AA127" s="266">
        <f t="shared" si="9"/>
        <v>1115746.665</v>
      </c>
    </row>
    <row r="128" spans="1:27" x14ac:dyDescent="0.2">
      <c r="A128" s="141" t="s">
        <v>508</v>
      </c>
      <c r="B128" s="19" t="s">
        <v>287</v>
      </c>
      <c r="C128" s="12" t="s">
        <v>285</v>
      </c>
      <c r="D128" s="55" t="s">
        <v>288</v>
      </c>
      <c r="E128" s="92">
        <v>0</v>
      </c>
      <c r="F128" s="161"/>
      <c r="G128" s="87"/>
      <c r="H128" s="379">
        <v>0</v>
      </c>
      <c r="I128" s="418">
        <v>43897.52</v>
      </c>
      <c r="J128" s="419">
        <v>0</v>
      </c>
      <c r="K128" s="420">
        <v>0</v>
      </c>
      <c r="L128" s="152">
        <v>0</v>
      </c>
      <c r="M128" s="153">
        <v>0</v>
      </c>
      <c r="N128" s="87"/>
      <c r="O128" s="231">
        <v>782963.92</v>
      </c>
      <c r="P128" s="234">
        <v>104178.39</v>
      </c>
      <c r="Q128" s="237">
        <v>52559</v>
      </c>
      <c r="R128" s="345">
        <v>0</v>
      </c>
      <c r="S128" s="156">
        <v>0</v>
      </c>
      <c r="T128" s="156">
        <v>0</v>
      </c>
      <c r="U128" s="107">
        <v>110</v>
      </c>
      <c r="V128" s="107">
        <v>8542.7391818181823</v>
      </c>
      <c r="X128" s="435">
        <f t="shared" si="8"/>
        <v>43897.52</v>
      </c>
      <c r="Y128" s="436">
        <f t="shared" si="10"/>
        <v>0</v>
      </c>
      <c r="Z128" s="264">
        <f t="shared" si="11"/>
        <v>939701.31</v>
      </c>
      <c r="AA128" s="266">
        <f t="shared" si="9"/>
        <v>895803.79</v>
      </c>
    </row>
    <row r="129" spans="1:27" x14ac:dyDescent="0.2">
      <c r="A129" s="141" t="s">
        <v>510</v>
      </c>
      <c r="B129" s="19" t="s">
        <v>289</v>
      </c>
      <c r="C129" s="12" t="s">
        <v>285</v>
      </c>
      <c r="D129" s="55" t="s">
        <v>290</v>
      </c>
      <c r="E129" s="92">
        <v>0</v>
      </c>
      <c r="F129" s="161"/>
      <c r="G129" s="87"/>
      <c r="H129" s="379">
        <v>0</v>
      </c>
      <c r="I129" s="418">
        <v>8947.2099999999991</v>
      </c>
      <c r="J129" s="419">
        <v>0</v>
      </c>
      <c r="K129" s="420">
        <v>0</v>
      </c>
      <c r="L129" s="152">
        <v>0</v>
      </c>
      <c r="M129" s="153">
        <v>0</v>
      </c>
      <c r="N129" s="87"/>
      <c r="O129" s="231">
        <v>80624.750000000015</v>
      </c>
      <c r="P129" s="234">
        <v>0</v>
      </c>
      <c r="Q129" s="237">
        <v>0</v>
      </c>
      <c r="R129" s="345">
        <v>0</v>
      </c>
      <c r="S129" s="156">
        <v>0</v>
      </c>
      <c r="T129" s="156">
        <v>0</v>
      </c>
      <c r="U129" s="107">
        <v>19</v>
      </c>
      <c r="V129" s="107">
        <v>4243.4078947368425</v>
      </c>
      <c r="X129" s="435">
        <f t="shared" si="8"/>
        <v>8947.2099999999991</v>
      </c>
      <c r="Y129" s="436">
        <f t="shared" si="10"/>
        <v>0</v>
      </c>
      <c r="Z129" s="264">
        <f t="shared" si="11"/>
        <v>80624.750000000015</v>
      </c>
      <c r="AA129" s="266">
        <f t="shared" si="9"/>
        <v>71677.540000000008</v>
      </c>
    </row>
    <row r="130" spans="1:27" x14ac:dyDescent="0.2">
      <c r="A130" s="141" t="s">
        <v>510</v>
      </c>
      <c r="B130" s="19" t="s">
        <v>291</v>
      </c>
      <c r="C130" s="12" t="s">
        <v>285</v>
      </c>
      <c r="D130" s="55" t="s">
        <v>292</v>
      </c>
      <c r="E130" s="92">
        <v>0</v>
      </c>
      <c r="F130" s="161"/>
      <c r="G130" s="87"/>
      <c r="H130" s="379">
        <v>0</v>
      </c>
      <c r="I130" s="418">
        <v>6005.22</v>
      </c>
      <c r="J130" s="419">
        <v>0</v>
      </c>
      <c r="K130" s="420">
        <v>0</v>
      </c>
      <c r="L130" s="152">
        <v>0</v>
      </c>
      <c r="M130" s="153">
        <v>0</v>
      </c>
      <c r="N130" s="87"/>
      <c r="O130" s="231">
        <v>258853.27000000002</v>
      </c>
      <c r="P130" s="234">
        <v>10989.95</v>
      </c>
      <c r="Q130" s="237">
        <v>0</v>
      </c>
      <c r="R130" s="345">
        <v>0</v>
      </c>
      <c r="S130" s="156">
        <v>0</v>
      </c>
      <c r="T130" s="156">
        <v>0</v>
      </c>
      <c r="U130" s="107">
        <v>37</v>
      </c>
      <c r="V130" s="107">
        <v>7293.06</v>
      </c>
      <c r="X130" s="435">
        <f t="shared" si="8"/>
        <v>6005.22</v>
      </c>
      <c r="Y130" s="436">
        <f t="shared" si="10"/>
        <v>0</v>
      </c>
      <c r="Z130" s="264">
        <f t="shared" si="11"/>
        <v>269843.22000000003</v>
      </c>
      <c r="AA130" s="266">
        <f t="shared" si="9"/>
        <v>263838.00000000006</v>
      </c>
    </row>
    <row r="131" spans="1:27" x14ac:dyDescent="0.2">
      <c r="A131" s="141" t="s">
        <v>508</v>
      </c>
      <c r="B131" s="19" t="s">
        <v>293</v>
      </c>
      <c r="C131" s="12" t="s">
        <v>285</v>
      </c>
      <c r="D131" s="55" t="s">
        <v>294</v>
      </c>
      <c r="E131" s="92">
        <v>0</v>
      </c>
      <c r="F131" s="161"/>
      <c r="G131" s="87"/>
      <c r="H131" s="379">
        <v>0</v>
      </c>
      <c r="I131" s="418">
        <v>7530.84</v>
      </c>
      <c r="J131" s="419">
        <v>0</v>
      </c>
      <c r="K131" s="420">
        <v>0</v>
      </c>
      <c r="L131" s="152">
        <v>0</v>
      </c>
      <c r="M131" s="153">
        <v>0</v>
      </c>
      <c r="N131" s="87"/>
      <c r="O131" s="231">
        <v>184464.94999999998</v>
      </c>
      <c r="P131" s="234">
        <v>0</v>
      </c>
      <c r="Q131" s="237">
        <v>27777</v>
      </c>
      <c r="R131" s="345">
        <v>0</v>
      </c>
      <c r="S131" s="156">
        <v>0</v>
      </c>
      <c r="T131" s="156">
        <v>0</v>
      </c>
      <c r="U131" s="107">
        <v>25</v>
      </c>
      <c r="V131" s="107">
        <v>8489.6779999999999</v>
      </c>
      <c r="X131" s="435">
        <f t="shared" si="8"/>
        <v>7530.84</v>
      </c>
      <c r="Y131" s="436">
        <f t="shared" si="10"/>
        <v>0</v>
      </c>
      <c r="Z131" s="264">
        <f t="shared" si="11"/>
        <v>212241.94999999998</v>
      </c>
      <c r="AA131" s="266">
        <f t="shared" si="9"/>
        <v>204711.11</v>
      </c>
    </row>
    <row r="132" spans="1:27" x14ac:dyDescent="0.2">
      <c r="A132" s="141" t="s">
        <v>508</v>
      </c>
      <c r="B132" s="19" t="s">
        <v>295</v>
      </c>
      <c r="C132" s="12" t="s">
        <v>285</v>
      </c>
      <c r="D132" s="55" t="s">
        <v>296</v>
      </c>
      <c r="E132" s="92">
        <v>0</v>
      </c>
      <c r="F132" s="161"/>
      <c r="G132" s="87"/>
      <c r="H132" s="379">
        <v>0</v>
      </c>
      <c r="I132" s="418">
        <v>0</v>
      </c>
      <c r="J132" s="419">
        <v>0</v>
      </c>
      <c r="K132" s="420">
        <v>0</v>
      </c>
      <c r="L132" s="152">
        <v>0</v>
      </c>
      <c r="M132" s="153">
        <v>0</v>
      </c>
      <c r="N132" s="87"/>
      <c r="O132" s="231">
        <v>264424.59999999998</v>
      </c>
      <c r="P132" s="234">
        <v>0</v>
      </c>
      <c r="Q132" s="237">
        <v>25621.000000000004</v>
      </c>
      <c r="R132" s="345">
        <v>0</v>
      </c>
      <c r="S132" s="156">
        <v>0</v>
      </c>
      <c r="T132" s="156">
        <v>0</v>
      </c>
      <c r="U132" s="107">
        <v>26</v>
      </c>
      <c r="V132" s="107">
        <v>11155.599999999999</v>
      </c>
      <c r="X132" s="435">
        <f t="shared" si="8"/>
        <v>0</v>
      </c>
      <c r="Y132" s="436">
        <f t="shared" si="10"/>
        <v>0</v>
      </c>
      <c r="Z132" s="264">
        <f t="shared" si="11"/>
        <v>290045.59999999998</v>
      </c>
      <c r="AA132" s="266">
        <f t="shared" si="9"/>
        <v>290045.59999999998</v>
      </c>
    </row>
    <row r="133" spans="1:27" x14ac:dyDescent="0.2">
      <c r="A133" s="141" t="s">
        <v>512</v>
      </c>
      <c r="B133" s="19" t="s">
        <v>297</v>
      </c>
      <c r="C133" s="12" t="s">
        <v>298</v>
      </c>
      <c r="D133" s="55" t="s">
        <v>299</v>
      </c>
      <c r="E133" s="92">
        <v>0</v>
      </c>
      <c r="F133" s="161"/>
      <c r="G133" s="87"/>
      <c r="H133" s="379">
        <v>0</v>
      </c>
      <c r="I133" s="418">
        <v>18518.150000000001</v>
      </c>
      <c r="J133" s="419">
        <v>0</v>
      </c>
      <c r="K133" s="420">
        <v>0</v>
      </c>
      <c r="L133" s="152">
        <v>0</v>
      </c>
      <c r="M133" s="153">
        <v>0</v>
      </c>
      <c r="N133" s="87"/>
      <c r="O133" s="231">
        <v>324273.69</v>
      </c>
      <c r="P133" s="234">
        <v>0</v>
      </c>
      <c r="Q133" s="237">
        <v>0</v>
      </c>
      <c r="R133" s="345">
        <v>0</v>
      </c>
      <c r="S133" s="156">
        <v>0</v>
      </c>
      <c r="T133" s="156">
        <v>0</v>
      </c>
      <c r="U133" s="107">
        <v>26</v>
      </c>
      <c r="V133" s="107">
        <v>12472.065000000001</v>
      </c>
      <c r="X133" s="435">
        <f t="shared" si="8"/>
        <v>18518.150000000001</v>
      </c>
      <c r="Y133" s="436">
        <f t="shared" si="10"/>
        <v>0</v>
      </c>
      <c r="Z133" s="264">
        <f t="shared" si="11"/>
        <v>324273.69</v>
      </c>
      <c r="AA133" s="266">
        <f t="shared" si="9"/>
        <v>305755.53999999998</v>
      </c>
    </row>
    <row r="134" spans="1:27" x14ac:dyDescent="0.2">
      <c r="A134" s="141" t="s">
        <v>512</v>
      </c>
      <c r="B134" s="19" t="s">
        <v>300</v>
      </c>
      <c r="C134" s="12" t="s">
        <v>298</v>
      </c>
      <c r="D134" s="55" t="s">
        <v>301</v>
      </c>
      <c r="E134" s="92">
        <v>0</v>
      </c>
      <c r="F134" s="161"/>
      <c r="G134" s="87"/>
      <c r="H134" s="379">
        <v>0</v>
      </c>
      <c r="I134" s="418">
        <v>13837.56</v>
      </c>
      <c r="J134" s="419">
        <v>0</v>
      </c>
      <c r="K134" s="420">
        <v>0</v>
      </c>
      <c r="L134" s="152">
        <v>0</v>
      </c>
      <c r="M134" s="153">
        <v>0</v>
      </c>
      <c r="N134" s="87"/>
      <c r="O134" s="231">
        <v>354764.71</v>
      </c>
      <c r="P134" s="234">
        <v>0</v>
      </c>
      <c r="Q134" s="237">
        <v>0</v>
      </c>
      <c r="R134" s="345">
        <v>0</v>
      </c>
      <c r="S134" s="156">
        <v>0</v>
      </c>
      <c r="T134" s="156">
        <v>0</v>
      </c>
      <c r="U134" s="107">
        <v>47</v>
      </c>
      <c r="V134" s="107">
        <v>7548.1853191489363</v>
      </c>
      <c r="X134" s="435">
        <f t="shared" si="8"/>
        <v>13837.56</v>
      </c>
      <c r="Y134" s="436">
        <f t="shared" si="10"/>
        <v>0</v>
      </c>
      <c r="Z134" s="264">
        <f t="shared" si="11"/>
        <v>354764.71</v>
      </c>
      <c r="AA134" s="266">
        <f t="shared" si="9"/>
        <v>340927.15</v>
      </c>
    </row>
    <row r="135" spans="1:27" x14ac:dyDescent="0.2">
      <c r="A135" s="141" t="s">
        <v>515</v>
      </c>
      <c r="B135" s="19" t="s">
        <v>302</v>
      </c>
      <c r="C135" s="12" t="s">
        <v>303</v>
      </c>
      <c r="D135" s="55" t="s">
        <v>304</v>
      </c>
      <c r="E135" s="92">
        <v>0</v>
      </c>
      <c r="F135" s="161"/>
      <c r="G135" s="87"/>
      <c r="H135" s="379">
        <v>0</v>
      </c>
      <c r="I135" s="418">
        <v>48399.345000000001</v>
      </c>
      <c r="J135" s="419">
        <v>0</v>
      </c>
      <c r="K135" s="420">
        <v>0</v>
      </c>
      <c r="L135" s="152">
        <v>0</v>
      </c>
      <c r="M135" s="153">
        <v>0</v>
      </c>
      <c r="N135" s="87"/>
      <c r="O135" s="231">
        <v>900498.16</v>
      </c>
      <c r="P135" s="234">
        <v>0</v>
      </c>
      <c r="Q135" s="237">
        <v>204810.08000000002</v>
      </c>
      <c r="R135" s="345">
        <v>0</v>
      </c>
      <c r="S135" s="156">
        <v>0</v>
      </c>
      <c r="T135" s="156">
        <v>0</v>
      </c>
      <c r="U135" s="107">
        <v>95</v>
      </c>
      <c r="V135" s="107">
        <v>11634.823578947367</v>
      </c>
      <c r="X135" s="435">
        <f t="shared" si="8"/>
        <v>48399.345000000001</v>
      </c>
      <c r="Y135" s="436">
        <f t="shared" si="10"/>
        <v>0</v>
      </c>
      <c r="Z135" s="264">
        <f t="shared" si="11"/>
        <v>1105308.24</v>
      </c>
      <c r="AA135" s="266">
        <f t="shared" si="9"/>
        <v>1056908.895</v>
      </c>
    </row>
    <row r="136" spans="1:27" x14ac:dyDescent="0.2">
      <c r="A136" s="141" t="s">
        <v>505</v>
      </c>
      <c r="B136" s="19" t="s">
        <v>305</v>
      </c>
      <c r="C136" s="12" t="s">
        <v>303</v>
      </c>
      <c r="D136" s="55" t="s">
        <v>306</v>
      </c>
      <c r="E136" s="92">
        <v>0</v>
      </c>
      <c r="F136" s="161"/>
      <c r="G136" s="87"/>
      <c r="H136" s="379">
        <v>0</v>
      </c>
      <c r="I136" s="418">
        <v>27807.125</v>
      </c>
      <c r="J136" s="419">
        <v>0</v>
      </c>
      <c r="K136" s="420">
        <v>0</v>
      </c>
      <c r="L136" s="152">
        <v>0</v>
      </c>
      <c r="M136" s="153">
        <v>0</v>
      </c>
      <c r="N136" s="87"/>
      <c r="O136" s="231">
        <v>992600.39999999991</v>
      </c>
      <c r="P136" s="234">
        <v>0</v>
      </c>
      <c r="Q136" s="237">
        <v>95872.739999999991</v>
      </c>
      <c r="R136" s="345">
        <v>0</v>
      </c>
      <c r="S136" s="156">
        <v>0</v>
      </c>
      <c r="T136" s="156">
        <v>0</v>
      </c>
      <c r="U136" s="107">
        <v>79</v>
      </c>
      <c r="V136" s="107">
        <v>13778.141012658227</v>
      </c>
      <c r="X136" s="435">
        <f t="shared" si="8"/>
        <v>27807.125</v>
      </c>
      <c r="Y136" s="436">
        <f t="shared" ref="Y136:Y167" si="12">J136+K136+L136+M136</f>
        <v>0</v>
      </c>
      <c r="Z136" s="264">
        <f t="shared" ref="Z136:Z167" si="13">O136+P136+Q136+R136+S136+T136</f>
        <v>1088473.1399999999</v>
      </c>
      <c r="AA136" s="266">
        <f t="shared" si="9"/>
        <v>1060666.0149999999</v>
      </c>
    </row>
    <row r="137" spans="1:27" x14ac:dyDescent="0.2">
      <c r="A137" s="141" t="s">
        <v>522</v>
      </c>
      <c r="B137" s="19" t="s">
        <v>307</v>
      </c>
      <c r="C137" s="12" t="s">
        <v>308</v>
      </c>
      <c r="D137" s="55" t="s">
        <v>309</v>
      </c>
      <c r="E137" s="92">
        <v>0</v>
      </c>
      <c r="F137" s="161"/>
      <c r="G137" s="87"/>
      <c r="H137" s="379">
        <v>0</v>
      </c>
      <c r="I137" s="418">
        <v>64783.740000000005</v>
      </c>
      <c r="J137" s="419">
        <v>0</v>
      </c>
      <c r="K137" s="420">
        <v>0</v>
      </c>
      <c r="L137" s="152">
        <v>0</v>
      </c>
      <c r="M137" s="153">
        <v>0</v>
      </c>
      <c r="N137" s="87"/>
      <c r="O137" s="231">
        <v>463690.30000000005</v>
      </c>
      <c r="P137" s="234">
        <v>0</v>
      </c>
      <c r="Q137" s="237">
        <v>0</v>
      </c>
      <c r="R137" s="345">
        <v>0</v>
      </c>
      <c r="S137" s="156">
        <v>0</v>
      </c>
      <c r="T137" s="156">
        <v>0</v>
      </c>
      <c r="U137" s="107">
        <v>101</v>
      </c>
      <c r="V137" s="107">
        <v>4590.9930693069309</v>
      </c>
      <c r="X137" s="435">
        <f t="shared" ref="X137:X200" si="14">+H137+I137</f>
        <v>64783.740000000005</v>
      </c>
      <c r="Y137" s="436">
        <f t="shared" si="12"/>
        <v>0</v>
      </c>
      <c r="Z137" s="264">
        <f t="shared" si="13"/>
        <v>463690.30000000005</v>
      </c>
      <c r="AA137" s="266">
        <f t="shared" ref="AA137:AA200" si="15">+Z137-(X137+Y137)</f>
        <v>398906.56000000006</v>
      </c>
    </row>
    <row r="138" spans="1:27" x14ac:dyDescent="0.2">
      <c r="A138" s="141" t="s">
        <v>522</v>
      </c>
      <c r="B138" s="19" t="s">
        <v>310</v>
      </c>
      <c r="C138" s="12" t="s">
        <v>308</v>
      </c>
      <c r="D138" s="55" t="s">
        <v>311</v>
      </c>
      <c r="E138" s="92">
        <v>0</v>
      </c>
      <c r="F138" s="161"/>
      <c r="G138" s="87"/>
      <c r="H138" s="379">
        <v>0</v>
      </c>
      <c r="I138" s="418">
        <v>42461.055</v>
      </c>
      <c r="J138" s="419">
        <v>0</v>
      </c>
      <c r="K138" s="420">
        <v>0</v>
      </c>
      <c r="L138" s="152">
        <v>0</v>
      </c>
      <c r="M138" s="153">
        <v>0</v>
      </c>
      <c r="N138" s="87"/>
      <c r="O138" s="231">
        <v>253167.38</v>
      </c>
      <c r="P138" s="234">
        <v>0</v>
      </c>
      <c r="Q138" s="237">
        <v>0</v>
      </c>
      <c r="R138" s="345">
        <v>0</v>
      </c>
      <c r="S138" s="156">
        <v>0</v>
      </c>
      <c r="T138" s="156">
        <v>0</v>
      </c>
      <c r="U138" s="107">
        <v>51</v>
      </c>
      <c r="V138" s="107">
        <v>4964.0662745098043</v>
      </c>
      <c r="X138" s="435">
        <f t="shared" si="14"/>
        <v>42461.055</v>
      </c>
      <c r="Y138" s="436">
        <f t="shared" si="12"/>
        <v>0</v>
      </c>
      <c r="Z138" s="264">
        <f t="shared" si="13"/>
        <v>253167.38</v>
      </c>
      <c r="AA138" s="266">
        <f t="shared" si="15"/>
        <v>210706.32500000001</v>
      </c>
    </row>
    <row r="139" spans="1:27" x14ac:dyDescent="0.2">
      <c r="A139" s="141" t="s">
        <v>564</v>
      </c>
      <c r="B139" s="19" t="s">
        <v>312</v>
      </c>
      <c r="C139" s="12" t="s">
        <v>313</v>
      </c>
      <c r="D139" s="55" t="s">
        <v>314</v>
      </c>
      <c r="E139" s="92">
        <v>533176.0199999999</v>
      </c>
      <c r="F139" s="161"/>
      <c r="G139" s="87"/>
      <c r="H139" s="379">
        <v>485248.25</v>
      </c>
      <c r="I139" s="418">
        <v>82972.695000000007</v>
      </c>
      <c r="J139" s="419">
        <v>185499</v>
      </c>
      <c r="K139" s="420">
        <v>0</v>
      </c>
      <c r="L139" s="152">
        <v>0</v>
      </c>
      <c r="M139" s="153">
        <v>0</v>
      </c>
      <c r="N139" s="87"/>
      <c r="O139" s="231">
        <v>2714452.8300000005</v>
      </c>
      <c r="P139" s="234">
        <v>0</v>
      </c>
      <c r="Q139" s="237">
        <v>298198.98</v>
      </c>
      <c r="R139" s="345">
        <v>7987</v>
      </c>
      <c r="S139" s="156">
        <v>0</v>
      </c>
      <c r="T139" s="156">
        <v>0</v>
      </c>
      <c r="U139" s="107">
        <v>198</v>
      </c>
      <c r="V139" s="107">
        <v>15255.751565656568</v>
      </c>
      <c r="X139" s="435">
        <f t="shared" si="14"/>
        <v>568220.94500000007</v>
      </c>
      <c r="Y139" s="436">
        <f t="shared" si="12"/>
        <v>185499</v>
      </c>
      <c r="Z139" s="264">
        <f t="shared" si="13"/>
        <v>3020638.8100000005</v>
      </c>
      <c r="AA139" s="266">
        <f t="shared" si="15"/>
        <v>2266918.8650000002</v>
      </c>
    </row>
    <row r="140" spans="1:27" x14ac:dyDescent="0.2">
      <c r="A140" s="141" t="s">
        <v>514</v>
      </c>
      <c r="B140" s="19" t="s">
        <v>315</v>
      </c>
      <c r="C140" s="12" t="s">
        <v>316</v>
      </c>
      <c r="D140" s="55" t="s">
        <v>317</v>
      </c>
      <c r="E140" s="92">
        <v>0</v>
      </c>
      <c r="F140" s="161"/>
      <c r="G140" s="87"/>
      <c r="H140" s="379">
        <v>0</v>
      </c>
      <c r="I140" s="418">
        <v>0</v>
      </c>
      <c r="J140" s="419">
        <v>0</v>
      </c>
      <c r="K140" s="420">
        <v>0</v>
      </c>
      <c r="L140" s="152">
        <v>0</v>
      </c>
      <c r="M140" s="153">
        <v>0</v>
      </c>
      <c r="N140" s="87"/>
      <c r="O140" s="231">
        <v>90846.53</v>
      </c>
      <c r="P140" s="234">
        <v>0</v>
      </c>
      <c r="Q140" s="237">
        <v>0</v>
      </c>
      <c r="R140" s="345">
        <v>0</v>
      </c>
      <c r="S140" s="156">
        <v>0</v>
      </c>
      <c r="T140" s="156">
        <v>0</v>
      </c>
      <c r="U140" s="107">
        <v>25</v>
      </c>
      <c r="V140" s="107">
        <v>3633.8611999999998</v>
      </c>
      <c r="X140" s="435">
        <f t="shared" si="14"/>
        <v>0</v>
      </c>
      <c r="Y140" s="436">
        <f t="shared" si="12"/>
        <v>0</v>
      </c>
      <c r="Z140" s="264">
        <f t="shared" si="13"/>
        <v>90846.53</v>
      </c>
      <c r="AA140" s="266">
        <f t="shared" si="15"/>
        <v>90846.53</v>
      </c>
    </row>
    <row r="141" spans="1:27" x14ac:dyDescent="0.2">
      <c r="A141" s="141" t="s">
        <v>514</v>
      </c>
      <c r="B141" s="19" t="s">
        <v>318</v>
      </c>
      <c r="C141" s="12" t="s">
        <v>316</v>
      </c>
      <c r="D141" s="55" t="s">
        <v>319</v>
      </c>
      <c r="E141" s="92">
        <v>0</v>
      </c>
      <c r="F141" s="161"/>
      <c r="G141" s="87"/>
      <c r="H141" s="379">
        <v>0</v>
      </c>
      <c r="I141" s="418">
        <v>212079.63</v>
      </c>
      <c r="J141" s="419">
        <v>0</v>
      </c>
      <c r="K141" s="420">
        <v>0</v>
      </c>
      <c r="L141" s="152">
        <v>0</v>
      </c>
      <c r="M141" s="153">
        <v>0</v>
      </c>
      <c r="N141" s="87"/>
      <c r="O141" s="231">
        <v>1292761.3499999999</v>
      </c>
      <c r="P141" s="234">
        <v>55919.19999999999</v>
      </c>
      <c r="Q141" s="237">
        <v>0</v>
      </c>
      <c r="R141" s="345">
        <v>0</v>
      </c>
      <c r="S141" s="156">
        <v>0</v>
      </c>
      <c r="T141" s="156">
        <v>0</v>
      </c>
      <c r="U141" s="107">
        <v>244</v>
      </c>
      <c r="V141" s="107">
        <v>5527.379303278688</v>
      </c>
      <c r="X141" s="435">
        <f t="shared" si="14"/>
        <v>212079.63</v>
      </c>
      <c r="Y141" s="436">
        <f t="shared" si="12"/>
        <v>0</v>
      </c>
      <c r="Z141" s="264">
        <f t="shared" si="13"/>
        <v>1348680.5499999998</v>
      </c>
      <c r="AA141" s="266">
        <f t="shared" si="15"/>
        <v>1136600.92</v>
      </c>
    </row>
    <row r="142" spans="1:27" x14ac:dyDescent="0.2">
      <c r="A142" s="141" t="s">
        <v>514</v>
      </c>
      <c r="B142" s="19" t="s">
        <v>320</v>
      </c>
      <c r="C142" s="12" t="s">
        <v>316</v>
      </c>
      <c r="D142" s="55" t="s">
        <v>321</v>
      </c>
      <c r="E142" s="92">
        <v>0</v>
      </c>
      <c r="F142" s="161"/>
      <c r="G142" s="87"/>
      <c r="H142" s="379">
        <v>0</v>
      </c>
      <c r="I142" s="418">
        <v>19592.715</v>
      </c>
      <c r="J142" s="419">
        <v>0</v>
      </c>
      <c r="K142" s="420">
        <v>0</v>
      </c>
      <c r="L142" s="152">
        <v>0</v>
      </c>
      <c r="M142" s="153">
        <v>0</v>
      </c>
      <c r="N142" s="87"/>
      <c r="O142" s="231">
        <v>168295.48</v>
      </c>
      <c r="P142" s="234">
        <v>0</v>
      </c>
      <c r="Q142" s="237">
        <v>0</v>
      </c>
      <c r="R142" s="345">
        <v>0</v>
      </c>
      <c r="S142" s="156">
        <v>0</v>
      </c>
      <c r="T142" s="156">
        <v>0</v>
      </c>
      <c r="U142" s="107">
        <v>30</v>
      </c>
      <c r="V142" s="107">
        <v>5609.8493333333336</v>
      </c>
      <c r="X142" s="435">
        <f t="shared" si="14"/>
        <v>19592.715</v>
      </c>
      <c r="Y142" s="436">
        <f t="shared" si="12"/>
        <v>0</v>
      </c>
      <c r="Z142" s="264">
        <f t="shared" si="13"/>
        <v>168295.48</v>
      </c>
      <c r="AA142" s="266">
        <f t="shared" si="15"/>
        <v>148702.76500000001</v>
      </c>
    </row>
    <row r="143" spans="1:27" x14ac:dyDescent="0.2">
      <c r="A143" s="141" t="s">
        <v>508</v>
      </c>
      <c r="B143" s="19" t="s">
        <v>322</v>
      </c>
      <c r="C143" s="12" t="s">
        <v>316</v>
      </c>
      <c r="D143" s="55" t="s">
        <v>323</v>
      </c>
      <c r="E143" s="92">
        <v>0</v>
      </c>
      <c r="F143" s="161"/>
      <c r="G143" s="87"/>
      <c r="H143" s="379">
        <v>0</v>
      </c>
      <c r="I143" s="418">
        <v>6689.9949999999999</v>
      </c>
      <c r="J143" s="419">
        <v>0</v>
      </c>
      <c r="K143" s="420">
        <v>0</v>
      </c>
      <c r="L143" s="152">
        <v>0</v>
      </c>
      <c r="M143" s="153">
        <v>0</v>
      </c>
      <c r="N143" s="87"/>
      <c r="O143" s="231">
        <v>265623.15000000002</v>
      </c>
      <c r="P143" s="234">
        <v>0</v>
      </c>
      <c r="Q143" s="237">
        <v>26866</v>
      </c>
      <c r="R143" s="345">
        <v>0</v>
      </c>
      <c r="S143" s="156">
        <v>0</v>
      </c>
      <c r="T143" s="156">
        <v>0</v>
      </c>
      <c r="U143" s="107">
        <v>29</v>
      </c>
      <c r="V143" s="107">
        <v>10085.832758620691</v>
      </c>
      <c r="X143" s="435">
        <f t="shared" si="14"/>
        <v>6689.9949999999999</v>
      </c>
      <c r="Y143" s="436">
        <f t="shared" si="12"/>
        <v>0</v>
      </c>
      <c r="Z143" s="264">
        <f t="shared" si="13"/>
        <v>292489.15000000002</v>
      </c>
      <c r="AA143" s="266">
        <f t="shared" si="15"/>
        <v>285799.15500000003</v>
      </c>
    </row>
    <row r="144" spans="1:27" x14ac:dyDescent="0.2">
      <c r="A144" s="141" t="s">
        <v>543</v>
      </c>
      <c r="B144" s="19" t="s">
        <v>324</v>
      </c>
      <c r="C144" s="12" t="s">
        <v>325</v>
      </c>
      <c r="D144" s="55" t="s">
        <v>326</v>
      </c>
      <c r="E144" s="92">
        <v>7321578.6499999994</v>
      </c>
      <c r="F144" s="161"/>
      <c r="G144" s="87"/>
      <c r="H144" s="379">
        <v>6273693.4700000007</v>
      </c>
      <c r="I144" s="418">
        <v>262935.65999999997</v>
      </c>
      <c r="J144" s="419">
        <v>3138098.5900000003</v>
      </c>
      <c r="K144" s="420">
        <v>70685.010000000009</v>
      </c>
      <c r="L144" s="152">
        <v>0</v>
      </c>
      <c r="M144" s="153">
        <v>0</v>
      </c>
      <c r="N144" s="87"/>
      <c r="O144" s="231">
        <v>17819318.489999995</v>
      </c>
      <c r="P144" s="234">
        <v>131954.91</v>
      </c>
      <c r="Q144" s="237">
        <v>3136417.9699999997</v>
      </c>
      <c r="R144" s="345">
        <v>69172.87</v>
      </c>
      <c r="S144" s="156">
        <v>0</v>
      </c>
      <c r="T144" s="156">
        <v>0</v>
      </c>
      <c r="U144" s="107">
        <v>2156</v>
      </c>
      <c r="V144" s="107">
        <v>9813.0168089053786</v>
      </c>
      <c r="X144" s="435">
        <f t="shared" si="14"/>
        <v>6536629.1300000008</v>
      </c>
      <c r="Y144" s="436">
        <f t="shared" si="12"/>
        <v>3208783.6000000006</v>
      </c>
      <c r="Z144" s="264">
        <f t="shared" si="13"/>
        <v>21156864.239999995</v>
      </c>
      <c r="AA144" s="266">
        <f t="shared" si="15"/>
        <v>11411451.509999994</v>
      </c>
    </row>
    <row r="145" spans="1:27" x14ac:dyDescent="0.2">
      <c r="A145" s="141" t="s">
        <v>533</v>
      </c>
      <c r="B145" s="19" t="s">
        <v>327</v>
      </c>
      <c r="C145" s="12" t="s">
        <v>325</v>
      </c>
      <c r="D145" s="55" t="s">
        <v>328</v>
      </c>
      <c r="E145" s="92">
        <v>4630979.71</v>
      </c>
      <c r="F145" s="161"/>
      <c r="G145" s="87"/>
      <c r="H145" s="379">
        <v>3945299.19</v>
      </c>
      <c r="I145" s="418">
        <v>348328.73000000004</v>
      </c>
      <c r="J145" s="419">
        <v>1819788.0899999994</v>
      </c>
      <c r="K145" s="420">
        <v>49018.420000000006</v>
      </c>
      <c r="L145" s="152">
        <v>0</v>
      </c>
      <c r="M145" s="153">
        <v>0</v>
      </c>
      <c r="N145" s="87"/>
      <c r="O145" s="231">
        <v>10916039.269999996</v>
      </c>
      <c r="P145" s="234">
        <v>0</v>
      </c>
      <c r="Q145" s="237">
        <v>1585894.34</v>
      </c>
      <c r="R145" s="345">
        <v>26722.77</v>
      </c>
      <c r="S145" s="156">
        <v>0</v>
      </c>
      <c r="T145" s="156">
        <v>0</v>
      </c>
      <c r="U145" s="107">
        <v>1640</v>
      </c>
      <c r="V145" s="107">
        <v>7639.424621951217</v>
      </c>
      <c r="X145" s="435">
        <f t="shared" si="14"/>
        <v>4293627.92</v>
      </c>
      <c r="Y145" s="436">
        <f t="shared" si="12"/>
        <v>1868806.5099999993</v>
      </c>
      <c r="Z145" s="264">
        <f t="shared" si="13"/>
        <v>12528656.379999995</v>
      </c>
      <c r="AA145" s="266">
        <f t="shared" si="15"/>
        <v>6366221.9499999955</v>
      </c>
    </row>
    <row r="146" spans="1:27" x14ac:dyDescent="0.2">
      <c r="A146" s="141" t="s">
        <v>509</v>
      </c>
      <c r="B146" s="19" t="s">
        <v>329</v>
      </c>
      <c r="C146" s="12" t="s">
        <v>330</v>
      </c>
      <c r="D146" s="55" t="s">
        <v>331</v>
      </c>
      <c r="E146" s="92">
        <v>0</v>
      </c>
      <c r="F146" s="161"/>
      <c r="G146" s="87"/>
      <c r="H146" s="379">
        <v>0</v>
      </c>
      <c r="I146" s="418">
        <v>30815.52</v>
      </c>
      <c r="J146" s="419">
        <v>0</v>
      </c>
      <c r="K146" s="420">
        <v>0</v>
      </c>
      <c r="L146" s="152">
        <v>0</v>
      </c>
      <c r="M146" s="153">
        <v>0</v>
      </c>
      <c r="N146" s="87"/>
      <c r="O146" s="231">
        <v>579325.56999999995</v>
      </c>
      <c r="P146" s="234">
        <v>0</v>
      </c>
      <c r="Q146" s="237">
        <v>0</v>
      </c>
      <c r="R146" s="345">
        <v>0</v>
      </c>
      <c r="S146" s="156">
        <v>0</v>
      </c>
      <c r="T146" s="156">
        <v>0</v>
      </c>
      <c r="U146" s="107">
        <v>91</v>
      </c>
      <c r="V146" s="107">
        <v>6366.2150549450544</v>
      </c>
      <c r="X146" s="435">
        <f t="shared" si="14"/>
        <v>30815.52</v>
      </c>
      <c r="Y146" s="436">
        <f t="shared" si="12"/>
        <v>0</v>
      </c>
      <c r="Z146" s="264">
        <f t="shared" si="13"/>
        <v>579325.56999999995</v>
      </c>
      <c r="AA146" s="266">
        <f t="shared" si="15"/>
        <v>548510.04999999993</v>
      </c>
    </row>
    <row r="147" spans="1:27" x14ac:dyDescent="0.2">
      <c r="A147" s="141" t="s">
        <v>509</v>
      </c>
      <c r="B147" s="19" t="s">
        <v>332</v>
      </c>
      <c r="C147" s="12" t="s">
        <v>330</v>
      </c>
      <c r="D147" s="55" t="s">
        <v>333</v>
      </c>
      <c r="E147" s="92">
        <v>0</v>
      </c>
      <c r="F147" s="161"/>
      <c r="G147" s="87"/>
      <c r="H147" s="379">
        <v>0</v>
      </c>
      <c r="I147" s="418">
        <v>15794.865</v>
      </c>
      <c r="J147" s="419">
        <v>0</v>
      </c>
      <c r="K147" s="420">
        <v>0</v>
      </c>
      <c r="L147" s="152">
        <v>0</v>
      </c>
      <c r="M147" s="153">
        <v>0</v>
      </c>
      <c r="N147" s="87"/>
      <c r="O147" s="231">
        <v>700040.25000000023</v>
      </c>
      <c r="P147" s="234">
        <v>0</v>
      </c>
      <c r="Q147" s="237">
        <v>0</v>
      </c>
      <c r="R147" s="345">
        <v>0</v>
      </c>
      <c r="S147" s="156">
        <v>0</v>
      </c>
      <c r="T147" s="156">
        <v>0</v>
      </c>
      <c r="U147" s="107">
        <v>88</v>
      </c>
      <c r="V147" s="107">
        <v>7955.0028409090937</v>
      </c>
      <c r="X147" s="435">
        <f t="shared" si="14"/>
        <v>15794.865</v>
      </c>
      <c r="Y147" s="436">
        <f t="shared" si="12"/>
        <v>0</v>
      </c>
      <c r="Z147" s="264">
        <f t="shared" si="13"/>
        <v>700040.25000000023</v>
      </c>
      <c r="AA147" s="266">
        <f t="shared" si="15"/>
        <v>684245.38500000024</v>
      </c>
    </row>
    <row r="148" spans="1:27" x14ac:dyDescent="0.2">
      <c r="A148" s="141" t="s">
        <v>516</v>
      </c>
      <c r="B148" s="19" t="s">
        <v>334</v>
      </c>
      <c r="C148" s="12" t="s">
        <v>335</v>
      </c>
      <c r="D148" s="55" t="s">
        <v>336</v>
      </c>
      <c r="E148" s="92">
        <v>0</v>
      </c>
      <c r="F148" s="161"/>
      <c r="G148" s="87"/>
      <c r="H148" s="379">
        <v>0</v>
      </c>
      <c r="I148" s="418">
        <v>28379.675000000003</v>
      </c>
      <c r="J148" s="419">
        <v>0</v>
      </c>
      <c r="K148" s="420">
        <v>0</v>
      </c>
      <c r="L148" s="152">
        <v>0</v>
      </c>
      <c r="M148" s="153">
        <v>0</v>
      </c>
      <c r="N148" s="87"/>
      <c r="O148" s="231">
        <v>214409.41</v>
      </c>
      <c r="P148" s="234">
        <v>0</v>
      </c>
      <c r="Q148" s="237">
        <v>0</v>
      </c>
      <c r="R148" s="345">
        <v>0</v>
      </c>
      <c r="S148" s="156">
        <v>0</v>
      </c>
      <c r="T148" s="156">
        <v>0</v>
      </c>
      <c r="U148" s="107">
        <v>44</v>
      </c>
      <c r="V148" s="107">
        <v>4872.9411363636364</v>
      </c>
      <c r="X148" s="435">
        <f t="shared" si="14"/>
        <v>28379.675000000003</v>
      </c>
      <c r="Y148" s="436">
        <f t="shared" si="12"/>
        <v>0</v>
      </c>
      <c r="Z148" s="264">
        <f t="shared" si="13"/>
        <v>214409.41</v>
      </c>
      <c r="AA148" s="266">
        <f t="shared" si="15"/>
        <v>186029.73499999999</v>
      </c>
    </row>
    <row r="149" spans="1:27" x14ac:dyDescent="0.2">
      <c r="A149" s="141" t="s">
        <v>516</v>
      </c>
      <c r="B149" s="19" t="s">
        <v>337</v>
      </c>
      <c r="C149" s="12" t="s">
        <v>335</v>
      </c>
      <c r="D149" s="55" t="s">
        <v>338</v>
      </c>
      <c r="E149" s="92">
        <v>0</v>
      </c>
      <c r="F149" s="161"/>
      <c r="G149" s="87"/>
      <c r="H149" s="379">
        <v>0</v>
      </c>
      <c r="I149" s="418">
        <v>55555.170000000006</v>
      </c>
      <c r="J149" s="419">
        <v>0</v>
      </c>
      <c r="K149" s="420">
        <v>0</v>
      </c>
      <c r="L149" s="152">
        <v>0</v>
      </c>
      <c r="M149" s="153">
        <v>0</v>
      </c>
      <c r="N149" s="87"/>
      <c r="O149" s="231">
        <v>443184.87000000005</v>
      </c>
      <c r="P149" s="234">
        <v>0</v>
      </c>
      <c r="Q149" s="237">
        <v>0</v>
      </c>
      <c r="R149" s="345">
        <v>0</v>
      </c>
      <c r="S149" s="156">
        <v>0</v>
      </c>
      <c r="T149" s="156">
        <v>0</v>
      </c>
      <c r="U149" s="107">
        <v>170</v>
      </c>
      <c r="V149" s="107">
        <v>2606.9698235294122</v>
      </c>
      <c r="X149" s="435">
        <f t="shared" si="14"/>
        <v>55555.170000000006</v>
      </c>
      <c r="Y149" s="436">
        <f t="shared" si="12"/>
        <v>0</v>
      </c>
      <c r="Z149" s="264">
        <f t="shared" si="13"/>
        <v>443184.87000000005</v>
      </c>
      <c r="AA149" s="266">
        <f t="shared" si="15"/>
        <v>387629.70000000007</v>
      </c>
    </row>
    <row r="150" spans="1:27" x14ac:dyDescent="0.2">
      <c r="A150" s="141" t="s">
        <v>516</v>
      </c>
      <c r="B150" s="19" t="s">
        <v>339</v>
      </c>
      <c r="C150" s="12" t="s">
        <v>335</v>
      </c>
      <c r="D150" s="55" t="s">
        <v>340</v>
      </c>
      <c r="E150" s="92">
        <v>0</v>
      </c>
      <c r="F150" s="161"/>
      <c r="G150" s="87"/>
      <c r="H150" s="379">
        <v>0</v>
      </c>
      <c r="I150" s="418">
        <v>12156.95</v>
      </c>
      <c r="J150" s="419">
        <v>0</v>
      </c>
      <c r="K150" s="420">
        <v>0</v>
      </c>
      <c r="L150" s="152">
        <v>0</v>
      </c>
      <c r="M150" s="153">
        <v>0</v>
      </c>
      <c r="N150" s="87"/>
      <c r="O150" s="231">
        <v>137251.15000000002</v>
      </c>
      <c r="P150" s="234">
        <v>0</v>
      </c>
      <c r="Q150" s="237">
        <v>0</v>
      </c>
      <c r="R150" s="345">
        <v>0</v>
      </c>
      <c r="S150" s="156">
        <v>0</v>
      </c>
      <c r="T150" s="156">
        <v>0</v>
      </c>
      <c r="U150" s="107">
        <v>27</v>
      </c>
      <c r="V150" s="107">
        <v>5083.3759259259268</v>
      </c>
      <c r="X150" s="435">
        <f t="shared" si="14"/>
        <v>12156.95</v>
      </c>
      <c r="Y150" s="436">
        <f t="shared" si="12"/>
        <v>0</v>
      </c>
      <c r="Z150" s="264">
        <f t="shared" si="13"/>
        <v>137251.15000000002</v>
      </c>
      <c r="AA150" s="266">
        <f t="shared" si="15"/>
        <v>125094.20000000003</v>
      </c>
    </row>
    <row r="151" spans="1:27" x14ac:dyDescent="0.2">
      <c r="A151" s="141" t="s">
        <v>513</v>
      </c>
      <c r="B151" s="19" t="s">
        <v>341</v>
      </c>
      <c r="C151" s="12" t="s">
        <v>342</v>
      </c>
      <c r="D151" s="55" t="s">
        <v>343</v>
      </c>
      <c r="E151" s="92">
        <v>0</v>
      </c>
      <c r="F151" s="161"/>
      <c r="G151" s="87"/>
      <c r="H151" s="379">
        <v>0</v>
      </c>
      <c r="I151" s="418">
        <v>11957.94</v>
      </c>
      <c r="J151" s="419">
        <v>0</v>
      </c>
      <c r="K151" s="420">
        <v>0</v>
      </c>
      <c r="L151" s="152">
        <v>0</v>
      </c>
      <c r="M151" s="153">
        <v>0</v>
      </c>
      <c r="N151" s="87"/>
      <c r="O151" s="231">
        <v>469711.17000000004</v>
      </c>
      <c r="P151" s="234">
        <v>0</v>
      </c>
      <c r="Q151" s="237">
        <v>0</v>
      </c>
      <c r="R151" s="345">
        <v>0</v>
      </c>
      <c r="S151" s="156">
        <v>0</v>
      </c>
      <c r="T151" s="156">
        <v>0</v>
      </c>
      <c r="U151" s="107">
        <v>48</v>
      </c>
      <c r="V151" s="107">
        <v>9785.6493750000009</v>
      </c>
      <c r="X151" s="435">
        <f t="shared" si="14"/>
        <v>11957.94</v>
      </c>
      <c r="Y151" s="436">
        <f t="shared" si="12"/>
        <v>0</v>
      </c>
      <c r="Z151" s="264">
        <f t="shared" si="13"/>
        <v>469711.17000000004</v>
      </c>
      <c r="AA151" s="266">
        <f t="shared" si="15"/>
        <v>457753.23000000004</v>
      </c>
    </row>
    <row r="152" spans="1:27" x14ac:dyDescent="0.2">
      <c r="A152" s="141" t="s">
        <v>513</v>
      </c>
      <c r="B152" s="19" t="s">
        <v>344</v>
      </c>
      <c r="C152" s="12" t="s">
        <v>342</v>
      </c>
      <c r="D152" s="55" t="s">
        <v>345</v>
      </c>
      <c r="E152" s="92">
        <v>0</v>
      </c>
      <c r="F152" s="161"/>
      <c r="G152" s="87"/>
      <c r="H152" s="379">
        <v>0</v>
      </c>
      <c r="I152" s="418">
        <v>54051.084999999999</v>
      </c>
      <c r="J152" s="419">
        <v>0</v>
      </c>
      <c r="K152" s="420">
        <v>0</v>
      </c>
      <c r="L152" s="152">
        <v>0</v>
      </c>
      <c r="M152" s="153">
        <v>0</v>
      </c>
      <c r="N152" s="87"/>
      <c r="O152" s="231">
        <v>4991320.330000001</v>
      </c>
      <c r="P152" s="234">
        <v>0</v>
      </c>
      <c r="Q152" s="237">
        <v>0</v>
      </c>
      <c r="R152" s="345">
        <v>0</v>
      </c>
      <c r="S152" s="156">
        <v>0</v>
      </c>
      <c r="T152" s="156">
        <v>0</v>
      </c>
      <c r="U152" s="107">
        <v>391</v>
      </c>
      <c r="V152" s="107">
        <v>12765.525140664964</v>
      </c>
      <c r="X152" s="435">
        <f t="shared" si="14"/>
        <v>54051.084999999999</v>
      </c>
      <c r="Y152" s="436">
        <f t="shared" si="12"/>
        <v>0</v>
      </c>
      <c r="Z152" s="264">
        <f t="shared" si="13"/>
        <v>4991320.330000001</v>
      </c>
      <c r="AA152" s="266">
        <f t="shared" si="15"/>
        <v>4937269.245000001</v>
      </c>
    </row>
    <row r="153" spans="1:27" x14ac:dyDescent="0.2">
      <c r="A153" s="141" t="s">
        <v>513</v>
      </c>
      <c r="B153" s="19" t="s">
        <v>346</v>
      </c>
      <c r="C153" s="12" t="s">
        <v>342</v>
      </c>
      <c r="D153" s="55" t="s">
        <v>347</v>
      </c>
      <c r="E153" s="92">
        <v>0</v>
      </c>
      <c r="F153" s="161"/>
      <c r="G153" s="87"/>
      <c r="H153" s="379">
        <v>0</v>
      </c>
      <c r="I153" s="418">
        <v>20472.300000000003</v>
      </c>
      <c r="J153" s="419">
        <v>0</v>
      </c>
      <c r="K153" s="420">
        <v>0</v>
      </c>
      <c r="L153" s="152">
        <v>0</v>
      </c>
      <c r="M153" s="153">
        <v>0</v>
      </c>
      <c r="N153" s="87"/>
      <c r="O153" s="231">
        <v>179027.16</v>
      </c>
      <c r="P153" s="234">
        <v>0</v>
      </c>
      <c r="Q153" s="237">
        <v>0</v>
      </c>
      <c r="R153" s="345">
        <v>0</v>
      </c>
      <c r="S153" s="156">
        <v>0</v>
      </c>
      <c r="T153" s="156">
        <v>0</v>
      </c>
      <c r="U153" s="107">
        <v>34</v>
      </c>
      <c r="V153" s="107">
        <v>5265.5047058823529</v>
      </c>
      <c r="X153" s="435">
        <f t="shared" si="14"/>
        <v>20472.300000000003</v>
      </c>
      <c r="Y153" s="436">
        <f t="shared" si="12"/>
        <v>0</v>
      </c>
      <c r="Z153" s="264">
        <f t="shared" si="13"/>
        <v>179027.16</v>
      </c>
      <c r="AA153" s="266">
        <f t="shared" si="15"/>
        <v>158554.85999999999</v>
      </c>
    </row>
    <row r="154" spans="1:27" x14ac:dyDescent="0.2">
      <c r="A154" s="141" t="s">
        <v>516</v>
      </c>
      <c r="B154" s="19" t="s">
        <v>348</v>
      </c>
      <c r="C154" s="12" t="s">
        <v>349</v>
      </c>
      <c r="D154" s="55" t="s">
        <v>350</v>
      </c>
      <c r="E154" s="92">
        <v>0</v>
      </c>
      <c r="F154" s="161"/>
      <c r="G154" s="87"/>
      <c r="H154" s="379">
        <v>0</v>
      </c>
      <c r="I154" s="418">
        <v>0</v>
      </c>
      <c r="J154" s="419">
        <v>0</v>
      </c>
      <c r="K154" s="420">
        <v>0</v>
      </c>
      <c r="L154" s="152">
        <v>0</v>
      </c>
      <c r="M154" s="153">
        <v>0</v>
      </c>
      <c r="N154" s="87"/>
      <c r="O154" s="231">
        <v>158408.91</v>
      </c>
      <c r="P154" s="234">
        <v>0</v>
      </c>
      <c r="Q154" s="237">
        <v>0</v>
      </c>
      <c r="R154" s="345">
        <v>0</v>
      </c>
      <c r="S154" s="156">
        <v>0</v>
      </c>
      <c r="T154" s="156">
        <v>0</v>
      </c>
      <c r="U154" s="107">
        <v>17</v>
      </c>
      <c r="V154" s="107">
        <v>9318.1711764705888</v>
      </c>
      <c r="X154" s="435">
        <f t="shared" si="14"/>
        <v>0</v>
      </c>
      <c r="Y154" s="436">
        <f t="shared" si="12"/>
        <v>0</v>
      </c>
      <c r="Z154" s="264">
        <f t="shared" si="13"/>
        <v>158408.91</v>
      </c>
      <c r="AA154" s="266">
        <f t="shared" si="15"/>
        <v>158408.91</v>
      </c>
    </row>
    <row r="155" spans="1:27" x14ac:dyDescent="0.2">
      <c r="A155" s="141" t="s">
        <v>516</v>
      </c>
      <c r="B155" s="19" t="s">
        <v>351</v>
      </c>
      <c r="C155" s="12" t="s">
        <v>349</v>
      </c>
      <c r="D155" s="55" t="s">
        <v>352</v>
      </c>
      <c r="E155" s="92">
        <v>0</v>
      </c>
      <c r="F155" s="161"/>
      <c r="G155" s="87"/>
      <c r="H155" s="379">
        <v>0</v>
      </c>
      <c r="I155" s="418">
        <v>0</v>
      </c>
      <c r="J155" s="419">
        <v>0</v>
      </c>
      <c r="K155" s="420">
        <v>0</v>
      </c>
      <c r="L155" s="152">
        <v>0</v>
      </c>
      <c r="M155" s="153">
        <v>0</v>
      </c>
      <c r="N155" s="87"/>
      <c r="O155" s="231">
        <v>80801.87</v>
      </c>
      <c r="P155" s="234">
        <v>0</v>
      </c>
      <c r="Q155" s="237">
        <v>0</v>
      </c>
      <c r="R155" s="345">
        <v>0</v>
      </c>
      <c r="S155" s="156">
        <v>0</v>
      </c>
      <c r="T155" s="156">
        <v>0</v>
      </c>
      <c r="U155" s="107">
        <v>19</v>
      </c>
      <c r="V155" s="107">
        <v>4252.7299999999996</v>
      </c>
      <c r="X155" s="435">
        <f t="shared" si="14"/>
        <v>0</v>
      </c>
      <c r="Y155" s="436">
        <f t="shared" si="12"/>
        <v>0</v>
      </c>
      <c r="Z155" s="264">
        <f t="shared" si="13"/>
        <v>80801.87</v>
      </c>
      <c r="AA155" s="266">
        <f t="shared" si="15"/>
        <v>80801.87</v>
      </c>
    </row>
    <row r="156" spans="1:27" x14ac:dyDescent="0.2">
      <c r="A156" s="141" t="s">
        <v>516</v>
      </c>
      <c r="B156" s="19" t="s">
        <v>353</v>
      </c>
      <c r="C156" s="12" t="s">
        <v>349</v>
      </c>
      <c r="D156" s="55" t="s">
        <v>354</v>
      </c>
      <c r="E156" s="92">
        <v>0</v>
      </c>
      <c r="F156" s="161"/>
      <c r="G156" s="87"/>
      <c r="H156" s="379">
        <v>0</v>
      </c>
      <c r="I156" s="418">
        <v>113708</v>
      </c>
      <c r="J156" s="419">
        <v>0</v>
      </c>
      <c r="K156" s="420">
        <v>0</v>
      </c>
      <c r="L156" s="152">
        <v>0</v>
      </c>
      <c r="M156" s="153">
        <v>0</v>
      </c>
      <c r="N156" s="87"/>
      <c r="O156" s="231">
        <v>203885.23</v>
      </c>
      <c r="P156" s="234">
        <v>0</v>
      </c>
      <c r="Q156" s="237">
        <v>0</v>
      </c>
      <c r="R156" s="345">
        <v>0</v>
      </c>
      <c r="S156" s="156">
        <v>0</v>
      </c>
      <c r="T156" s="156">
        <v>0</v>
      </c>
      <c r="U156" s="107">
        <v>92</v>
      </c>
      <c r="V156" s="107">
        <v>2216.1438043478261</v>
      </c>
      <c r="X156" s="435">
        <f t="shared" si="14"/>
        <v>113708</v>
      </c>
      <c r="Y156" s="436">
        <f t="shared" si="12"/>
        <v>0</v>
      </c>
      <c r="Z156" s="264">
        <f t="shared" si="13"/>
        <v>203885.23</v>
      </c>
      <c r="AA156" s="266">
        <f t="shared" si="15"/>
        <v>90177.23000000001</v>
      </c>
    </row>
    <row r="157" spans="1:27" x14ac:dyDescent="0.2">
      <c r="A157" s="141" t="s">
        <v>517</v>
      </c>
      <c r="B157" s="19" t="s">
        <v>355</v>
      </c>
      <c r="C157" s="12" t="s">
        <v>356</v>
      </c>
      <c r="D157" s="55" t="s">
        <v>357</v>
      </c>
      <c r="E157" s="92">
        <v>0</v>
      </c>
      <c r="F157" s="161"/>
      <c r="G157" s="87"/>
      <c r="H157" s="379">
        <v>0</v>
      </c>
      <c r="I157" s="418">
        <v>0</v>
      </c>
      <c r="J157" s="419">
        <v>0</v>
      </c>
      <c r="K157" s="420">
        <v>0</v>
      </c>
      <c r="L157" s="152">
        <v>0</v>
      </c>
      <c r="M157" s="153">
        <v>0</v>
      </c>
      <c r="N157" s="87"/>
      <c r="O157" s="231">
        <v>81606.360000000015</v>
      </c>
      <c r="P157" s="234">
        <v>0</v>
      </c>
      <c r="Q157" s="237">
        <v>0</v>
      </c>
      <c r="R157" s="345">
        <v>0</v>
      </c>
      <c r="S157" s="156">
        <v>0</v>
      </c>
      <c r="T157" s="156">
        <v>0</v>
      </c>
      <c r="U157" s="107" t="s">
        <v>495</v>
      </c>
      <c r="V157" s="107" t="s">
        <v>495</v>
      </c>
      <c r="X157" s="435">
        <f t="shared" si="14"/>
        <v>0</v>
      </c>
      <c r="Y157" s="436">
        <f t="shared" si="12"/>
        <v>0</v>
      </c>
      <c r="Z157" s="264">
        <f t="shared" si="13"/>
        <v>81606.360000000015</v>
      </c>
      <c r="AA157" s="266">
        <f t="shared" si="15"/>
        <v>81606.360000000015</v>
      </c>
    </row>
    <row r="158" spans="1:27" x14ac:dyDescent="0.2">
      <c r="A158" s="141" t="s">
        <v>512</v>
      </c>
      <c r="B158" s="19" t="s">
        <v>358</v>
      </c>
      <c r="C158" s="12" t="s">
        <v>359</v>
      </c>
      <c r="D158" s="55" t="s">
        <v>360</v>
      </c>
      <c r="E158" s="92">
        <v>0</v>
      </c>
      <c r="F158" s="161"/>
      <c r="G158" s="87"/>
      <c r="H158" s="379">
        <v>0</v>
      </c>
      <c r="I158" s="418">
        <v>39634.409999999996</v>
      </c>
      <c r="J158" s="419">
        <v>0</v>
      </c>
      <c r="K158" s="420">
        <v>0</v>
      </c>
      <c r="L158" s="152">
        <v>0</v>
      </c>
      <c r="M158" s="153">
        <v>0</v>
      </c>
      <c r="N158" s="87"/>
      <c r="O158" s="231">
        <v>956229.81</v>
      </c>
      <c r="P158" s="234">
        <v>0</v>
      </c>
      <c r="Q158" s="237">
        <v>0</v>
      </c>
      <c r="R158" s="345">
        <v>0</v>
      </c>
      <c r="S158" s="156">
        <v>0</v>
      </c>
      <c r="T158" s="156">
        <v>0</v>
      </c>
      <c r="U158" s="107">
        <v>87</v>
      </c>
      <c r="V158" s="107">
        <v>10991.147241379311</v>
      </c>
      <c r="X158" s="435">
        <f t="shared" si="14"/>
        <v>39634.409999999996</v>
      </c>
      <c r="Y158" s="436">
        <f t="shared" si="12"/>
        <v>0</v>
      </c>
      <c r="Z158" s="264">
        <f t="shared" si="13"/>
        <v>956229.81</v>
      </c>
      <c r="AA158" s="266">
        <f t="shared" si="15"/>
        <v>916595.4</v>
      </c>
    </row>
    <row r="159" spans="1:27" x14ac:dyDescent="0.2">
      <c r="A159" s="141" t="s">
        <v>512</v>
      </c>
      <c r="B159" s="19" t="s">
        <v>361</v>
      </c>
      <c r="C159" s="12" t="s">
        <v>359</v>
      </c>
      <c r="D159" s="55" t="s">
        <v>362</v>
      </c>
      <c r="E159" s="92">
        <v>0</v>
      </c>
      <c r="F159" s="161"/>
      <c r="G159" s="87"/>
      <c r="H159" s="379">
        <v>0</v>
      </c>
      <c r="I159" s="418">
        <v>26206.68</v>
      </c>
      <c r="J159" s="419">
        <v>0</v>
      </c>
      <c r="K159" s="420">
        <v>0</v>
      </c>
      <c r="L159" s="152">
        <v>0</v>
      </c>
      <c r="M159" s="153">
        <v>0</v>
      </c>
      <c r="N159" s="87"/>
      <c r="O159" s="231">
        <v>154208.81</v>
      </c>
      <c r="P159" s="234">
        <v>0</v>
      </c>
      <c r="Q159" s="237">
        <v>0</v>
      </c>
      <c r="R159" s="345">
        <v>0</v>
      </c>
      <c r="S159" s="156">
        <v>0</v>
      </c>
      <c r="T159" s="156">
        <v>0</v>
      </c>
      <c r="U159" s="107">
        <v>22</v>
      </c>
      <c r="V159" s="107">
        <v>7009.4913636363635</v>
      </c>
      <c r="X159" s="435">
        <f t="shared" si="14"/>
        <v>26206.68</v>
      </c>
      <c r="Y159" s="436">
        <f t="shared" si="12"/>
        <v>0</v>
      </c>
      <c r="Z159" s="264">
        <f t="shared" si="13"/>
        <v>154208.81</v>
      </c>
      <c r="AA159" s="266">
        <f t="shared" si="15"/>
        <v>128002.13</v>
      </c>
    </row>
    <row r="160" spans="1:27" x14ac:dyDescent="0.2">
      <c r="A160" s="141" t="s">
        <v>522</v>
      </c>
      <c r="B160" s="19" t="s">
        <v>363</v>
      </c>
      <c r="C160" s="12" t="s">
        <v>364</v>
      </c>
      <c r="D160" s="55" t="s">
        <v>365</v>
      </c>
      <c r="E160" s="92">
        <v>0</v>
      </c>
      <c r="F160" s="161"/>
      <c r="G160" s="87"/>
      <c r="H160" s="379">
        <v>0</v>
      </c>
      <c r="I160" s="418">
        <v>39101.24</v>
      </c>
      <c r="J160" s="419">
        <v>0</v>
      </c>
      <c r="K160" s="420">
        <v>0</v>
      </c>
      <c r="L160" s="152">
        <v>0</v>
      </c>
      <c r="M160" s="153">
        <v>0</v>
      </c>
      <c r="N160" s="87"/>
      <c r="O160" s="231">
        <v>313381.89999999997</v>
      </c>
      <c r="P160" s="234">
        <v>0</v>
      </c>
      <c r="Q160" s="237">
        <v>0</v>
      </c>
      <c r="R160" s="345">
        <v>0</v>
      </c>
      <c r="S160" s="156">
        <v>0</v>
      </c>
      <c r="T160" s="156">
        <v>0</v>
      </c>
      <c r="U160" s="107">
        <v>91</v>
      </c>
      <c r="V160" s="107">
        <v>3443.7571428571423</v>
      </c>
      <c r="X160" s="435">
        <f t="shared" si="14"/>
        <v>39101.24</v>
      </c>
      <c r="Y160" s="436">
        <f t="shared" si="12"/>
        <v>0</v>
      </c>
      <c r="Z160" s="264">
        <f t="shared" si="13"/>
        <v>313381.89999999997</v>
      </c>
      <c r="AA160" s="266">
        <f t="shared" si="15"/>
        <v>274280.65999999997</v>
      </c>
    </row>
    <row r="161" spans="1:27" x14ac:dyDescent="0.2">
      <c r="A161" s="141" t="s">
        <v>522</v>
      </c>
      <c r="B161" s="19" t="s">
        <v>366</v>
      </c>
      <c r="C161" s="12" t="s">
        <v>364</v>
      </c>
      <c r="D161" s="12" t="s">
        <v>583</v>
      </c>
      <c r="E161" s="92">
        <v>0</v>
      </c>
      <c r="F161" s="161"/>
      <c r="G161" s="87"/>
      <c r="H161" s="379">
        <v>0</v>
      </c>
      <c r="I161" s="418">
        <v>17657.560000000001</v>
      </c>
      <c r="J161" s="419">
        <v>0</v>
      </c>
      <c r="K161" s="420">
        <v>0</v>
      </c>
      <c r="L161" s="152">
        <v>0</v>
      </c>
      <c r="M161" s="153">
        <v>0</v>
      </c>
      <c r="N161" s="87"/>
      <c r="O161" s="231">
        <v>164512.58000000002</v>
      </c>
      <c r="P161" s="234">
        <v>0</v>
      </c>
      <c r="Q161" s="237">
        <v>0</v>
      </c>
      <c r="R161" s="345">
        <v>0</v>
      </c>
      <c r="S161" s="156">
        <v>0</v>
      </c>
      <c r="T161" s="156">
        <v>0</v>
      </c>
      <c r="U161" s="107">
        <v>22</v>
      </c>
      <c r="V161" s="107">
        <v>7477.8445454545463</v>
      </c>
      <c r="X161" s="435">
        <f t="shared" si="14"/>
        <v>17657.560000000001</v>
      </c>
      <c r="Y161" s="436">
        <f t="shared" si="12"/>
        <v>0</v>
      </c>
      <c r="Z161" s="264">
        <f t="shared" si="13"/>
        <v>164512.58000000002</v>
      </c>
      <c r="AA161" s="266">
        <f t="shared" si="15"/>
        <v>146855.02000000002</v>
      </c>
    </row>
    <row r="162" spans="1:27" x14ac:dyDescent="0.2">
      <c r="A162" s="141" t="s">
        <v>563</v>
      </c>
      <c r="B162" s="19" t="s">
        <v>368</v>
      </c>
      <c r="C162" s="12" t="s">
        <v>369</v>
      </c>
      <c r="D162" s="55" t="s">
        <v>370</v>
      </c>
      <c r="E162" s="92">
        <v>1142787.24</v>
      </c>
      <c r="F162" s="161"/>
      <c r="G162" s="87"/>
      <c r="H162" s="379">
        <v>971719.0199999999</v>
      </c>
      <c r="I162" s="418">
        <v>214480.02000000002</v>
      </c>
      <c r="J162" s="419">
        <v>712183</v>
      </c>
      <c r="K162" s="420">
        <v>18035</v>
      </c>
      <c r="L162" s="152">
        <v>0</v>
      </c>
      <c r="M162" s="153">
        <v>0</v>
      </c>
      <c r="N162" s="87"/>
      <c r="O162" s="231">
        <v>3307728.9499999997</v>
      </c>
      <c r="P162" s="234">
        <v>0</v>
      </c>
      <c r="Q162" s="237">
        <v>629797</v>
      </c>
      <c r="R162" s="345">
        <v>16577</v>
      </c>
      <c r="S162" s="156">
        <v>0</v>
      </c>
      <c r="T162" s="156">
        <v>0</v>
      </c>
      <c r="U162" s="107">
        <v>441</v>
      </c>
      <c r="V162" s="107">
        <v>8966.2198412698399</v>
      </c>
      <c r="X162" s="435">
        <f t="shared" si="14"/>
        <v>1186199.04</v>
      </c>
      <c r="Y162" s="436">
        <f t="shared" si="12"/>
        <v>730218</v>
      </c>
      <c r="Z162" s="264">
        <f t="shared" si="13"/>
        <v>3954102.9499999997</v>
      </c>
      <c r="AA162" s="266">
        <f t="shared" si="15"/>
        <v>2037685.9099999997</v>
      </c>
    </row>
    <row r="163" spans="1:27" x14ac:dyDescent="0.2">
      <c r="A163" s="141" t="s">
        <v>527</v>
      </c>
      <c r="B163" s="19" t="s">
        <v>371</v>
      </c>
      <c r="C163" s="12" t="s">
        <v>372</v>
      </c>
      <c r="D163" s="55" t="s">
        <v>373</v>
      </c>
      <c r="E163" s="92">
        <v>0</v>
      </c>
      <c r="F163" s="161"/>
      <c r="G163" s="87"/>
      <c r="H163" s="379">
        <v>0</v>
      </c>
      <c r="I163" s="418">
        <v>12844.12</v>
      </c>
      <c r="J163" s="419">
        <v>0</v>
      </c>
      <c r="K163" s="420">
        <v>0</v>
      </c>
      <c r="L163" s="152">
        <v>0</v>
      </c>
      <c r="M163" s="153">
        <v>0</v>
      </c>
      <c r="N163" s="87"/>
      <c r="O163" s="231">
        <v>465127.7</v>
      </c>
      <c r="P163" s="234">
        <v>0</v>
      </c>
      <c r="Q163" s="237">
        <v>29193</v>
      </c>
      <c r="R163" s="345">
        <v>0</v>
      </c>
      <c r="S163" s="156">
        <v>0</v>
      </c>
      <c r="T163" s="156">
        <v>0</v>
      </c>
      <c r="U163" s="107">
        <v>47</v>
      </c>
      <c r="V163" s="107">
        <v>10517.461702127659</v>
      </c>
      <c r="X163" s="435">
        <f t="shared" si="14"/>
        <v>12844.12</v>
      </c>
      <c r="Y163" s="436">
        <f t="shared" si="12"/>
        <v>0</v>
      </c>
      <c r="Z163" s="264">
        <f t="shared" si="13"/>
        <v>494320.7</v>
      </c>
      <c r="AA163" s="266">
        <f t="shared" si="15"/>
        <v>481476.58</v>
      </c>
    </row>
    <row r="164" spans="1:27" x14ac:dyDescent="0.2">
      <c r="A164" s="141" t="s">
        <v>527</v>
      </c>
      <c r="B164" s="19" t="s">
        <v>374</v>
      </c>
      <c r="C164" s="12" t="s">
        <v>372</v>
      </c>
      <c r="D164" s="55" t="s">
        <v>375</v>
      </c>
      <c r="E164" s="92">
        <v>0</v>
      </c>
      <c r="F164" s="161"/>
      <c r="G164" s="87"/>
      <c r="H164" s="379">
        <v>0</v>
      </c>
      <c r="I164" s="418">
        <v>76044.479999999996</v>
      </c>
      <c r="J164" s="419">
        <v>0</v>
      </c>
      <c r="K164" s="420">
        <v>0</v>
      </c>
      <c r="L164" s="152">
        <v>0</v>
      </c>
      <c r="M164" s="153">
        <v>0</v>
      </c>
      <c r="N164" s="87"/>
      <c r="O164" s="231">
        <v>2366203.98</v>
      </c>
      <c r="P164" s="234">
        <v>0</v>
      </c>
      <c r="Q164" s="237">
        <v>125335.04999999999</v>
      </c>
      <c r="R164" s="345">
        <v>0</v>
      </c>
      <c r="S164" s="156">
        <v>0</v>
      </c>
      <c r="T164" s="156">
        <v>0</v>
      </c>
      <c r="U164" s="107">
        <v>220</v>
      </c>
      <c r="V164" s="107">
        <v>11325.177409090908</v>
      </c>
      <c r="X164" s="435">
        <f t="shared" si="14"/>
        <v>76044.479999999996</v>
      </c>
      <c r="Y164" s="436">
        <f t="shared" si="12"/>
        <v>0</v>
      </c>
      <c r="Z164" s="264">
        <f t="shared" si="13"/>
        <v>2491539.0299999998</v>
      </c>
      <c r="AA164" s="266">
        <f t="shared" si="15"/>
        <v>2415494.5499999998</v>
      </c>
    </row>
    <row r="165" spans="1:27" x14ac:dyDescent="0.2">
      <c r="A165" s="141" t="s">
        <v>522</v>
      </c>
      <c r="B165" s="19" t="s">
        <v>376</v>
      </c>
      <c r="C165" s="12" t="s">
        <v>377</v>
      </c>
      <c r="D165" s="55" t="s">
        <v>378</v>
      </c>
      <c r="E165" s="92">
        <v>0</v>
      </c>
      <c r="F165" s="161"/>
      <c r="G165" s="87"/>
      <c r="H165" s="379">
        <v>0</v>
      </c>
      <c r="I165" s="418">
        <v>45713.2</v>
      </c>
      <c r="J165" s="419">
        <v>0</v>
      </c>
      <c r="K165" s="420">
        <v>0</v>
      </c>
      <c r="L165" s="152">
        <v>0</v>
      </c>
      <c r="M165" s="153">
        <v>0</v>
      </c>
      <c r="N165" s="87"/>
      <c r="O165" s="231">
        <v>513366.80000000005</v>
      </c>
      <c r="P165" s="234">
        <v>0</v>
      </c>
      <c r="Q165" s="237">
        <v>0</v>
      </c>
      <c r="R165" s="345">
        <v>0</v>
      </c>
      <c r="S165" s="156">
        <v>0</v>
      </c>
      <c r="T165" s="156">
        <v>0</v>
      </c>
      <c r="U165" s="107">
        <v>86</v>
      </c>
      <c r="V165" s="107">
        <v>5969.3813953488379</v>
      </c>
      <c r="X165" s="435">
        <f t="shared" si="14"/>
        <v>45713.2</v>
      </c>
      <c r="Y165" s="436">
        <f t="shared" si="12"/>
        <v>0</v>
      </c>
      <c r="Z165" s="264">
        <f t="shared" si="13"/>
        <v>513366.80000000005</v>
      </c>
      <c r="AA165" s="266">
        <f t="shared" si="15"/>
        <v>467653.60000000003</v>
      </c>
    </row>
    <row r="166" spans="1:27" x14ac:dyDescent="0.2">
      <c r="A166" s="141" t="s">
        <v>518</v>
      </c>
      <c r="B166" s="19" t="s">
        <v>379</v>
      </c>
      <c r="C166" s="12" t="s">
        <v>377</v>
      </c>
      <c r="D166" s="55" t="s">
        <v>380</v>
      </c>
      <c r="E166" s="92">
        <v>0</v>
      </c>
      <c r="F166" s="161"/>
      <c r="G166" s="87"/>
      <c r="H166" s="379">
        <v>0</v>
      </c>
      <c r="I166" s="418">
        <v>0</v>
      </c>
      <c r="J166" s="419">
        <v>0</v>
      </c>
      <c r="K166" s="420">
        <v>0</v>
      </c>
      <c r="L166" s="152">
        <v>0</v>
      </c>
      <c r="M166" s="153">
        <v>0</v>
      </c>
      <c r="N166" s="87"/>
      <c r="O166" s="231">
        <v>17931.37</v>
      </c>
      <c r="P166" s="234">
        <v>0</v>
      </c>
      <c r="Q166" s="237">
        <v>0</v>
      </c>
      <c r="R166" s="345">
        <v>0</v>
      </c>
      <c r="S166" s="156">
        <v>0</v>
      </c>
      <c r="T166" s="156">
        <v>0</v>
      </c>
      <c r="U166" s="107" t="s">
        <v>495</v>
      </c>
      <c r="V166" s="107" t="s">
        <v>495</v>
      </c>
      <c r="X166" s="435">
        <f t="shared" si="14"/>
        <v>0</v>
      </c>
      <c r="Y166" s="436">
        <f t="shared" si="12"/>
        <v>0</v>
      </c>
      <c r="Z166" s="264">
        <f t="shared" si="13"/>
        <v>17931.37</v>
      </c>
      <c r="AA166" s="266">
        <f t="shared" si="15"/>
        <v>17931.37</v>
      </c>
    </row>
    <row r="167" spans="1:27" x14ac:dyDescent="0.2">
      <c r="A167" s="141" t="s">
        <v>522</v>
      </c>
      <c r="B167" s="19" t="s">
        <v>381</v>
      </c>
      <c r="C167" s="12" t="s">
        <v>377</v>
      </c>
      <c r="D167" s="55" t="s">
        <v>382</v>
      </c>
      <c r="E167" s="92">
        <v>0</v>
      </c>
      <c r="F167" s="161"/>
      <c r="G167" s="87"/>
      <c r="H167" s="379">
        <v>0</v>
      </c>
      <c r="I167" s="418">
        <v>15695.22</v>
      </c>
      <c r="J167" s="419">
        <v>0</v>
      </c>
      <c r="K167" s="420">
        <v>0</v>
      </c>
      <c r="L167" s="152">
        <v>0</v>
      </c>
      <c r="M167" s="153">
        <v>0</v>
      </c>
      <c r="N167" s="87"/>
      <c r="O167" s="231">
        <v>175366.3</v>
      </c>
      <c r="P167" s="234">
        <v>0</v>
      </c>
      <c r="Q167" s="237">
        <v>0</v>
      </c>
      <c r="R167" s="345">
        <v>0</v>
      </c>
      <c r="S167" s="156">
        <v>0</v>
      </c>
      <c r="T167" s="156">
        <v>0</v>
      </c>
      <c r="U167" s="107">
        <v>37</v>
      </c>
      <c r="V167" s="107">
        <v>4739.6297297297297</v>
      </c>
      <c r="X167" s="435">
        <f t="shared" si="14"/>
        <v>15695.22</v>
      </c>
      <c r="Y167" s="436">
        <f t="shared" si="12"/>
        <v>0</v>
      </c>
      <c r="Z167" s="264">
        <f t="shared" si="13"/>
        <v>175366.3</v>
      </c>
      <c r="AA167" s="266">
        <f t="shared" si="15"/>
        <v>159671.07999999999</v>
      </c>
    </row>
    <row r="168" spans="1:27" x14ac:dyDescent="0.2">
      <c r="A168" s="141" t="s">
        <v>522</v>
      </c>
      <c r="B168" s="19" t="s">
        <v>383</v>
      </c>
      <c r="C168" s="12" t="s">
        <v>377</v>
      </c>
      <c r="D168" s="55" t="s">
        <v>384</v>
      </c>
      <c r="E168" s="92">
        <v>0</v>
      </c>
      <c r="F168" s="161"/>
      <c r="G168" s="87"/>
      <c r="H168" s="379">
        <v>0</v>
      </c>
      <c r="I168" s="418">
        <v>0</v>
      </c>
      <c r="J168" s="419">
        <v>0</v>
      </c>
      <c r="K168" s="420">
        <v>0</v>
      </c>
      <c r="L168" s="152">
        <v>0</v>
      </c>
      <c r="M168" s="153">
        <v>0</v>
      </c>
      <c r="N168" s="87"/>
      <c r="O168" s="231">
        <v>88232.62999999999</v>
      </c>
      <c r="P168" s="234">
        <v>0</v>
      </c>
      <c r="Q168" s="237">
        <v>0</v>
      </c>
      <c r="R168" s="345">
        <v>0</v>
      </c>
      <c r="S168" s="156">
        <v>0</v>
      </c>
      <c r="T168" s="156">
        <v>0</v>
      </c>
      <c r="U168" s="107" t="s">
        <v>495</v>
      </c>
      <c r="V168" s="107" t="s">
        <v>495</v>
      </c>
      <c r="X168" s="435">
        <f t="shared" si="14"/>
        <v>0</v>
      </c>
      <c r="Y168" s="436">
        <f t="shared" ref="Y168:Y199" si="16">J168+K168+L168+M168</f>
        <v>0</v>
      </c>
      <c r="Z168" s="264">
        <f t="shared" ref="Z168:Z199" si="17">O168+P168+Q168+R168+S168+T168</f>
        <v>88232.62999999999</v>
      </c>
      <c r="AA168" s="266">
        <f t="shared" si="15"/>
        <v>88232.62999999999</v>
      </c>
    </row>
    <row r="169" spans="1:27" x14ac:dyDescent="0.2">
      <c r="A169" s="141" t="s">
        <v>518</v>
      </c>
      <c r="B169" s="19" t="s">
        <v>385</v>
      </c>
      <c r="C169" s="12" t="s">
        <v>377</v>
      </c>
      <c r="D169" s="55" t="s">
        <v>386</v>
      </c>
      <c r="E169" s="92">
        <v>0</v>
      </c>
      <c r="F169" s="161"/>
      <c r="G169" s="87"/>
      <c r="H169" s="379">
        <v>0</v>
      </c>
      <c r="I169" s="418">
        <v>0</v>
      </c>
      <c r="J169" s="419">
        <v>0</v>
      </c>
      <c r="K169" s="420">
        <v>0</v>
      </c>
      <c r="L169" s="152">
        <v>0</v>
      </c>
      <c r="M169" s="153">
        <v>0</v>
      </c>
      <c r="N169" s="87"/>
      <c r="O169" s="231">
        <v>41449.119999999995</v>
      </c>
      <c r="P169" s="234">
        <v>0</v>
      </c>
      <c r="Q169" s="237">
        <v>0</v>
      </c>
      <c r="R169" s="345">
        <v>0</v>
      </c>
      <c r="S169" s="156">
        <v>0</v>
      </c>
      <c r="T169" s="156">
        <v>0</v>
      </c>
      <c r="U169" s="107" t="s">
        <v>495</v>
      </c>
      <c r="V169" s="107" t="s">
        <v>495</v>
      </c>
      <c r="X169" s="435">
        <f t="shared" si="14"/>
        <v>0</v>
      </c>
      <c r="Y169" s="436">
        <f t="shared" si="16"/>
        <v>0</v>
      </c>
      <c r="Z169" s="264">
        <f t="shared" si="17"/>
        <v>41449.119999999995</v>
      </c>
      <c r="AA169" s="266">
        <f t="shared" si="15"/>
        <v>41449.119999999995</v>
      </c>
    </row>
    <row r="170" spans="1:27" x14ac:dyDescent="0.2">
      <c r="A170" s="141" t="s">
        <v>524</v>
      </c>
      <c r="B170" s="19" t="s">
        <v>387</v>
      </c>
      <c r="C170" s="12" t="s">
        <v>388</v>
      </c>
      <c r="D170" s="55" t="s">
        <v>389</v>
      </c>
      <c r="E170" s="92">
        <v>0</v>
      </c>
      <c r="F170" s="161"/>
      <c r="G170" s="87"/>
      <c r="H170" s="379">
        <v>0</v>
      </c>
      <c r="I170" s="418">
        <v>73852.5</v>
      </c>
      <c r="J170" s="419">
        <v>0</v>
      </c>
      <c r="K170" s="420">
        <v>0</v>
      </c>
      <c r="L170" s="152">
        <v>0</v>
      </c>
      <c r="M170" s="153">
        <v>0</v>
      </c>
      <c r="N170" s="87"/>
      <c r="O170" s="231">
        <v>2058294.3900000006</v>
      </c>
      <c r="P170" s="234">
        <v>0</v>
      </c>
      <c r="Q170" s="237">
        <v>0</v>
      </c>
      <c r="R170" s="345">
        <v>0</v>
      </c>
      <c r="S170" s="156">
        <v>0</v>
      </c>
      <c r="T170" s="156">
        <v>0</v>
      </c>
      <c r="U170" s="107">
        <v>281</v>
      </c>
      <c r="V170" s="107">
        <v>7324.8910676156602</v>
      </c>
      <c r="X170" s="435">
        <f t="shared" si="14"/>
        <v>73852.5</v>
      </c>
      <c r="Y170" s="436">
        <f t="shared" si="16"/>
        <v>0</v>
      </c>
      <c r="Z170" s="264">
        <f t="shared" si="17"/>
        <v>2058294.3900000006</v>
      </c>
      <c r="AA170" s="266">
        <f t="shared" si="15"/>
        <v>1984441.8900000006</v>
      </c>
    </row>
    <row r="171" spans="1:27" x14ac:dyDescent="0.2">
      <c r="A171" s="141" t="s">
        <v>524</v>
      </c>
      <c r="B171" s="19" t="s">
        <v>390</v>
      </c>
      <c r="C171" s="12" t="s">
        <v>388</v>
      </c>
      <c r="D171" s="55" t="s">
        <v>391</v>
      </c>
      <c r="E171" s="92">
        <v>0</v>
      </c>
      <c r="F171" s="161"/>
      <c r="G171" s="87"/>
      <c r="H171" s="379">
        <v>0</v>
      </c>
      <c r="I171" s="418">
        <v>104053.51</v>
      </c>
      <c r="J171" s="419">
        <v>0</v>
      </c>
      <c r="K171" s="420">
        <v>0</v>
      </c>
      <c r="L171" s="152">
        <v>0</v>
      </c>
      <c r="M171" s="153">
        <v>0</v>
      </c>
      <c r="N171" s="87"/>
      <c r="O171" s="231">
        <v>1192379.2899999998</v>
      </c>
      <c r="P171" s="234">
        <v>0</v>
      </c>
      <c r="Q171" s="237">
        <v>0</v>
      </c>
      <c r="R171" s="345">
        <v>0</v>
      </c>
      <c r="S171" s="156">
        <v>0</v>
      </c>
      <c r="T171" s="156">
        <v>0</v>
      </c>
      <c r="U171" s="107">
        <v>196</v>
      </c>
      <c r="V171" s="107">
        <v>6083.567806122448</v>
      </c>
      <c r="X171" s="435">
        <f t="shared" si="14"/>
        <v>104053.51</v>
      </c>
      <c r="Y171" s="436">
        <f t="shared" si="16"/>
        <v>0</v>
      </c>
      <c r="Z171" s="264">
        <f t="shared" si="17"/>
        <v>1192379.2899999998</v>
      </c>
      <c r="AA171" s="266">
        <f t="shared" si="15"/>
        <v>1088325.7799999998</v>
      </c>
    </row>
    <row r="172" spans="1:27" x14ac:dyDescent="0.2">
      <c r="A172" s="141" t="s">
        <v>525</v>
      </c>
      <c r="B172" s="19" t="s">
        <v>392</v>
      </c>
      <c r="C172" s="12" t="s">
        <v>388</v>
      </c>
      <c r="D172" s="55" t="s">
        <v>393</v>
      </c>
      <c r="E172" s="92">
        <v>0</v>
      </c>
      <c r="F172" s="161"/>
      <c r="G172" s="87"/>
      <c r="H172" s="379">
        <v>0</v>
      </c>
      <c r="I172" s="418">
        <v>131153.31</v>
      </c>
      <c r="J172" s="419">
        <v>0</v>
      </c>
      <c r="K172" s="420">
        <v>0</v>
      </c>
      <c r="L172" s="152">
        <v>0</v>
      </c>
      <c r="M172" s="153">
        <v>0</v>
      </c>
      <c r="N172" s="87"/>
      <c r="O172" s="231">
        <v>2469446.8099999996</v>
      </c>
      <c r="P172" s="234">
        <v>0</v>
      </c>
      <c r="Q172" s="237">
        <v>402107.58</v>
      </c>
      <c r="R172" s="345">
        <v>12887.08</v>
      </c>
      <c r="S172" s="156">
        <v>0</v>
      </c>
      <c r="T172" s="156">
        <v>0</v>
      </c>
      <c r="U172" s="107">
        <v>262</v>
      </c>
      <c r="V172" s="107">
        <v>11009.318587786258</v>
      </c>
      <c r="X172" s="435">
        <f t="shared" si="14"/>
        <v>131153.31</v>
      </c>
      <c r="Y172" s="436">
        <f t="shared" si="16"/>
        <v>0</v>
      </c>
      <c r="Z172" s="264">
        <f t="shared" si="17"/>
        <v>2884441.4699999997</v>
      </c>
      <c r="AA172" s="266">
        <f t="shared" si="15"/>
        <v>2753288.1599999997</v>
      </c>
    </row>
    <row r="173" spans="1:27" x14ac:dyDescent="0.2">
      <c r="A173" s="141" t="s">
        <v>535</v>
      </c>
      <c r="B173" s="19" t="s">
        <v>394</v>
      </c>
      <c r="C173" s="12" t="s">
        <v>388</v>
      </c>
      <c r="D173" s="55" t="s">
        <v>395</v>
      </c>
      <c r="E173" s="92">
        <v>2522023.38</v>
      </c>
      <c r="F173" s="161"/>
      <c r="G173" s="87"/>
      <c r="H173" s="379">
        <v>2174920.8200000003</v>
      </c>
      <c r="I173" s="418">
        <v>532292.15</v>
      </c>
      <c r="J173" s="419">
        <v>1116917.24</v>
      </c>
      <c r="K173" s="420">
        <v>27675.52</v>
      </c>
      <c r="L173" s="152">
        <v>0</v>
      </c>
      <c r="M173" s="153">
        <v>0</v>
      </c>
      <c r="N173" s="87"/>
      <c r="O173" s="231">
        <v>7573712.6199999982</v>
      </c>
      <c r="P173" s="234">
        <v>448355.72</v>
      </c>
      <c r="Q173" s="237">
        <v>1100333.3</v>
      </c>
      <c r="R173" s="345">
        <v>27620.1</v>
      </c>
      <c r="S173" s="156">
        <v>0</v>
      </c>
      <c r="T173" s="156">
        <v>0</v>
      </c>
      <c r="U173" s="107">
        <v>851</v>
      </c>
      <c r="V173" s="107">
        <v>10752.081950646296</v>
      </c>
      <c r="X173" s="435">
        <f t="shared" si="14"/>
        <v>2707212.97</v>
      </c>
      <c r="Y173" s="436">
        <f t="shared" si="16"/>
        <v>1144592.76</v>
      </c>
      <c r="Z173" s="264">
        <f t="shared" si="17"/>
        <v>9150021.7399999984</v>
      </c>
      <c r="AA173" s="266">
        <f t="shared" si="15"/>
        <v>5298216.0099999979</v>
      </c>
    </row>
    <row r="174" spans="1:27" x14ac:dyDescent="0.2">
      <c r="A174" s="141" t="s">
        <v>529</v>
      </c>
      <c r="B174" s="19" t="s">
        <v>396</v>
      </c>
      <c r="C174" s="12" t="s">
        <v>388</v>
      </c>
      <c r="D174" s="55" t="s">
        <v>397</v>
      </c>
      <c r="E174" s="92">
        <v>1441065.93</v>
      </c>
      <c r="F174" s="161"/>
      <c r="G174" s="87"/>
      <c r="H174" s="379">
        <v>1374964.46</v>
      </c>
      <c r="I174" s="418">
        <v>174290.35</v>
      </c>
      <c r="J174" s="419">
        <v>679657.74</v>
      </c>
      <c r="K174" s="420">
        <v>26555</v>
      </c>
      <c r="L174" s="152">
        <v>0</v>
      </c>
      <c r="M174" s="153">
        <v>0</v>
      </c>
      <c r="N174" s="87"/>
      <c r="O174" s="231">
        <v>4579704.55</v>
      </c>
      <c r="P174" s="234">
        <v>0</v>
      </c>
      <c r="Q174" s="237">
        <v>890766.35</v>
      </c>
      <c r="R174" s="345">
        <v>20311</v>
      </c>
      <c r="S174" s="156">
        <v>0</v>
      </c>
      <c r="T174" s="156">
        <v>0</v>
      </c>
      <c r="U174" s="107">
        <v>485</v>
      </c>
      <c r="V174" s="107">
        <v>11321.199793814432</v>
      </c>
      <c r="X174" s="435">
        <f t="shared" si="14"/>
        <v>1549254.81</v>
      </c>
      <c r="Y174" s="436">
        <f t="shared" si="16"/>
        <v>706212.74</v>
      </c>
      <c r="Z174" s="264">
        <f t="shared" si="17"/>
        <v>5490781.8999999994</v>
      </c>
      <c r="AA174" s="266">
        <f t="shared" si="15"/>
        <v>3235314.3499999996</v>
      </c>
    </row>
    <row r="175" spans="1:27" x14ac:dyDescent="0.2">
      <c r="A175" s="141" t="s">
        <v>546</v>
      </c>
      <c r="B175" s="19" t="s">
        <v>398</v>
      </c>
      <c r="C175" s="12" t="s">
        <v>388</v>
      </c>
      <c r="D175" s="55" t="s">
        <v>399</v>
      </c>
      <c r="E175" s="92">
        <v>8209407.7399999993</v>
      </c>
      <c r="F175" s="161"/>
      <c r="G175" s="87"/>
      <c r="H175" s="379">
        <v>6915166.5700000003</v>
      </c>
      <c r="I175" s="418">
        <v>976809.12</v>
      </c>
      <c r="J175" s="419">
        <v>4538378.8499999996</v>
      </c>
      <c r="K175" s="420">
        <v>139339.00999999998</v>
      </c>
      <c r="L175" s="152">
        <v>0</v>
      </c>
      <c r="M175" s="153">
        <v>0</v>
      </c>
      <c r="N175" s="87"/>
      <c r="O175" s="231">
        <v>21534056.370000001</v>
      </c>
      <c r="P175" s="234">
        <v>2196040.4899999993</v>
      </c>
      <c r="Q175" s="237">
        <v>4379410.0000000009</v>
      </c>
      <c r="R175" s="345">
        <v>115211</v>
      </c>
      <c r="S175" s="156">
        <v>0</v>
      </c>
      <c r="T175" s="156">
        <v>0</v>
      </c>
      <c r="U175" s="107">
        <v>2942</v>
      </c>
      <c r="V175" s="107">
        <v>9593.7178314072062</v>
      </c>
      <c r="X175" s="435">
        <f t="shared" si="14"/>
        <v>7891975.6900000004</v>
      </c>
      <c r="Y175" s="436">
        <f t="shared" si="16"/>
        <v>4677717.8599999994</v>
      </c>
      <c r="Z175" s="264">
        <f t="shared" si="17"/>
        <v>28224717.859999999</v>
      </c>
      <c r="AA175" s="266">
        <f t="shared" si="15"/>
        <v>15655024.309999999</v>
      </c>
    </row>
    <row r="176" spans="1:27" x14ac:dyDescent="0.2">
      <c r="A176" s="141" t="s">
        <v>524</v>
      </c>
      <c r="B176" s="19" t="s">
        <v>400</v>
      </c>
      <c r="C176" s="12" t="s">
        <v>388</v>
      </c>
      <c r="D176" s="55" t="s">
        <v>401</v>
      </c>
      <c r="E176" s="92">
        <v>0</v>
      </c>
      <c r="F176" s="161"/>
      <c r="G176" s="87"/>
      <c r="H176" s="379">
        <v>0</v>
      </c>
      <c r="I176" s="418">
        <v>80559.92</v>
      </c>
      <c r="J176" s="419">
        <v>0</v>
      </c>
      <c r="K176" s="420">
        <v>0</v>
      </c>
      <c r="L176" s="152">
        <v>0</v>
      </c>
      <c r="M176" s="153">
        <v>0</v>
      </c>
      <c r="N176" s="87"/>
      <c r="O176" s="231">
        <v>948626.16999999993</v>
      </c>
      <c r="P176" s="234">
        <v>0</v>
      </c>
      <c r="Q176" s="237">
        <v>0</v>
      </c>
      <c r="R176" s="345">
        <v>0</v>
      </c>
      <c r="S176" s="156">
        <v>0</v>
      </c>
      <c r="T176" s="156">
        <v>0</v>
      </c>
      <c r="U176" s="107">
        <v>148</v>
      </c>
      <c r="V176" s="107">
        <v>6409.6362837837833</v>
      </c>
      <c r="X176" s="435">
        <f t="shared" si="14"/>
        <v>80559.92</v>
      </c>
      <c r="Y176" s="436">
        <f t="shared" si="16"/>
        <v>0</v>
      </c>
      <c r="Z176" s="264">
        <f t="shared" si="17"/>
        <v>948626.16999999993</v>
      </c>
      <c r="AA176" s="266">
        <f t="shared" si="15"/>
        <v>868066.24999999988</v>
      </c>
    </row>
    <row r="177" spans="1:27" x14ac:dyDescent="0.2">
      <c r="A177" s="141" t="s">
        <v>525</v>
      </c>
      <c r="B177" s="19" t="s">
        <v>402</v>
      </c>
      <c r="C177" s="12" t="s">
        <v>388</v>
      </c>
      <c r="D177" s="55" t="s">
        <v>403</v>
      </c>
      <c r="E177" s="92">
        <v>1675862.2200000002</v>
      </c>
      <c r="F177" s="161"/>
      <c r="G177" s="87"/>
      <c r="H177" s="379">
        <v>1589865.58</v>
      </c>
      <c r="I177" s="418">
        <v>110665.5</v>
      </c>
      <c r="J177" s="419">
        <v>809351.15000000014</v>
      </c>
      <c r="K177" s="420">
        <v>23111.03</v>
      </c>
      <c r="L177" s="152">
        <v>0</v>
      </c>
      <c r="M177" s="153">
        <v>0</v>
      </c>
      <c r="N177" s="87"/>
      <c r="O177" s="231">
        <v>3569693.0500000012</v>
      </c>
      <c r="P177" s="234">
        <v>0</v>
      </c>
      <c r="Q177" s="237">
        <v>546906</v>
      </c>
      <c r="R177" s="345">
        <v>21552.920000000002</v>
      </c>
      <c r="S177" s="156">
        <v>0</v>
      </c>
      <c r="T177" s="156">
        <v>0</v>
      </c>
      <c r="U177" s="107">
        <v>307</v>
      </c>
      <c r="V177" s="107">
        <v>13479.322377850167</v>
      </c>
      <c r="X177" s="435">
        <f t="shared" si="14"/>
        <v>1700531.08</v>
      </c>
      <c r="Y177" s="436">
        <f t="shared" si="16"/>
        <v>832462.18000000017</v>
      </c>
      <c r="Z177" s="264">
        <f t="shared" si="17"/>
        <v>4138151.9700000011</v>
      </c>
      <c r="AA177" s="266">
        <f t="shared" si="15"/>
        <v>1605158.7100000009</v>
      </c>
    </row>
    <row r="178" spans="1:27" x14ac:dyDescent="0.2">
      <c r="A178" s="141" t="s">
        <v>524</v>
      </c>
      <c r="B178" s="19" t="s">
        <v>404</v>
      </c>
      <c r="C178" s="12" t="s">
        <v>388</v>
      </c>
      <c r="D178" s="55" t="s">
        <v>405</v>
      </c>
      <c r="E178" s="92">
        <v>0</v>
      </c>
      <c r="F178" s="161"/>
      <c r="G178" s="87"/>
      <c r="H178" s="379">
        <v>0</v>
      </c>
      <c r="I178" s="418">
        <v>40248.92</v>
      </c>
      <c r="J178" s="419">
        <v>0</v>
      </c>
      <c r="K178" s="420">
        <v>0</v>
      </c>
      <c r="L178" s="152">
        <v>0</v>
      </c>
      <c r="M178" s="153">
        <v>0</v>
      </c>
      <c r="N178" s="87"/>
      <c r="O178" s="231">
        <v>1050995.1100000001</v>
      </c>
      <c r="P178" s="234">
        <v>0</v>
      </c>
      <c r="Q178" s="237">
        <v>0</v>
      </c>
      <c r="R178" s="345">
        <v>0</v>
      </c>
      <c r="S178" s="156">
        <v>0</v>
      </c>
      <c r="T178" s="156">
        <v>0</v>
      </c>
      <c r="U178" s="107">
        <v>134</v>
      </c>
      <c r="V178" s="107">
        <v>7843.2470895522392</v>
      </c>
      <c r="X178" s="435">
        <f t="shared" si="14"/>
        <v>40248.92</v>
      </c>
      <c r="Y178" s="436">
        <f t="shared" si="16"/>
        <v>0</v>
      </c>
      <c r="Z178" s="264">
        <f t="shared" si="17"/>
        <v>1050995.1100000001</v>
      </c>
      <c r="AA178" s="266">
        <f t="shared" si="15"/>
        <v>1010746.1900000001</v>
      </c>
    </row>
    <row r="179" spans="1:27" x14ac:dyDescent="0.2">
      <c r="A179" s="141" t="s">
        <v>524</v>
      </c>
      <c r="B179" s="19" t="s">
        <v>406</v>
      </c>
      <c r="C179" s="12" t="s">
        <v>388</v>
      </c>
      <c r="D179" s="55" t="s">
        <v>407</v>
      </c>
      <c r="E179" s="92">
        <v>0</v>
      </c>
      <c r="F179" s="161"/>
      <c r="G179" s="87"/>
      <c r="H179" s="379">
        <v>0</v>
      </c>
      <c r="I179" s="418">
        <v>41908.375</v>
      </c>
      <c r="J179" s="419">
        <v>0</v>
      </c>
      <c r="K179" s="420">
        <v>0</v>
      </c>
      <c r="L179" s="152">
        <v>0</v>
      </c>
      <c r="M179" s="153">
        <v>0</v>
      </c>
      <c r="N179" s="87"/>
      <c r="O179" s="231">
        <v>56307.34</v>
      </c>
      <c r="P179" s="234">
        <v>0</v>
      </c>
      <c r="Q179" s="237">
        <v>0</v>
      </c>
      <c r="R179" s="345">
        <v>0</v>
      </c>
      <c r="S179" s="156">
        <v>0</v>
      </c>
      <c r="T179" s="156">
        <v>0</v>
      </c>
      <c r="U179" s="107">
        <v>26</v>
      </c>
      <c r="V179" s="107">
        <v>2165.666923076923</v>
      </c>
      <c r="X179" s="435">
        <f t="shared" si="14"/>
        <v>41908.375</v>
      </c>
      <c r="Y179" s="436">
        <f t="shared" si="16"/>
        <v>0</v>
      </c>
      <c r="Z179" s="264">
        <f t="shared" si="17"/>
        <v>56307.34</v>
      </c>
      <c r="AA179" s="266">
        <f t="shared" si="15"/>
        <v>14398.964999999997</v>
      </c>
    </row>
    <row r="180" spans="1:27" x14ac:dyDescent="0.2">
      <c r="A180" s="141" t="s">
        <v>524</v>
      </c>
      <c r="B180" s="19" t="s">
        <v>408</v>
      </c>
      <c r="C180" s="12" t="s">
        <v>388</v>
      </c>
      <c r="D180" s="55" t="s">
        <v>409</v>
      </c>
      <c r="E180" s="92">
        <v>0</v>
      </c>
      <c r="F180" s="161"/>
      <c r="G180" s="87"/>
      <c r="H180" s="379">
        <v>0</v>
      </c>
      <c r="I180" s="418">
        <v>15544.66</v>
      </c>
      <c r="J180" s="419">
        <v>0</v>
      </c>
      <c r="K180" s="420">
        <v>0</v>
      </c>
      <c r="L180" s="152">
        <v>0</v>
      </c>
      <c r="M180" s="153">
        <v>0</v>
      </c>
      <c r="N180" s="87"/>
      <c r="O180" s="231">
        <v>170777.54</v>
      </c>
      <c r="P180" s="234">
        <v>0</v>
      </c>
      <c r="Q180" s="237">
        <v>0</v>
      </c>
      <c r="R180" s="345">
        <v>0</v>
      </c>
      <c r="S180" s="156">
        <v>0</v>
      </c>
      <c r="T180" s="156">
        <v>0</v>
      </c>
      <c r="U180" s="107">
        <v>22</v>
      </c>
      <c r="V180" s="107">
        <v>7762.6154545454547</v>
      </c>
      <c r="X180" s="435">
        <f t="shared" si="14"/>
        <v>15544.66</v>
      </c>
      <c r="Y180" s="436">
        <f t="shared" si="16"/>
        <v>0</v>
      </c>
      <c r="Z180" s="264">
        <f t="shared" si="17"/>
        <v>170777.54</v>
      </c>
      <c r="AA180" s="266">
        <f t="shared" si="15"/>
        <v>155232.88</v>
      </c>
    </row>
    <row r="181" spans="1:27" x14ac:dyDescent="0.2">
      <c r="A181" s="141" t="s">
        <v>524</v>
      </c>
      <c r="B181" s="19" t="s">
        <v>410</v>
      </c>
      <c r="C181" s="12" t="s">
        <v>388</v>
      </c>
      <c r="D181" s="55" t="s">
        <v>411</v>
      </c>
      <c r="E181" s="92">
        <v>0</v>
      </c>
      <c r="F181" s="161"/>
      <c r="G181" s="87"/>
      <c r="H181" s="379">
        <v>0</v>
      </c>
      <c r="I181" s="418">
        <v>0</v>
      </c>
      <c r="J181" s="419">
        <v>0</v>
      </c>
      <c r="K181" s="420">
        <v>0</v>
      </c>
      <c r="L181" s="152">
        <v>0</v>
      </c>
      <c r="M181" s="153">
        <v>0</v>
      </c>
      <c r="N181" s="87"/>
      <c r="O181" s="231">
        <v>104306.62999999999</v>
      </c>
      <c r="P181" s="234">
        <v>0</v>
      </c>
      <c r="Q181" s="237">
        <v>0</v>
      </c>
      <c r="R181" s="345">
        <v>0</v>
      </c>
      <c r="S181" s="156">
        <v>0</v>
      </c>
      <c r="T181" s="156">
        <v>0</v>
      </c>
      <c r="U181" s="107" t="s">
        <v>495</v>
      </c>
      <c r="V181" s="107" t="s">
        <v>495</v>
      </c>
      <c r="X181" s="435">
        <f t="shared" si="14"/>
        <v>0</v>
      </c>
      <c r="Y181" s="436">
        <f t="shared" si="16"/>
        <v>0</v>
      </c>
      <c r="Z181" s="264">
        <f t="shared" si="17"/>
        <v>104306.62999999999</v>
      </c>
      <c r="AA181" s="266">
        <f t="shared" si="15"/>
        <v>104306.62999999999</v>
      </c>
    </row>
    <row r="182" spans="1:27" x14ac:dyDescent="0.2">
      <c r="A182" s="143" t="s">
        <v>522</v>
      </c>
      <c r="B182" s="23" t="s">
        <v>412</v>
      </c>
      <c r="C182" s="12" t="s">
        <v>413</v>
      </c>
      <c r="D182" s="55" t="s">
        <v>414</v>
      </c>
      <c r="E182" s="92">
        <v>0</v>
      </c>
      <c r="F182" s="161"/>
      <c r="G182" s="87"/>
      <c r="H182" s="379">
        <v>0</v>
      </c>
      <c r="I182" s="418">
        <v>116072.04</v>
      </c>
      <c r="J182" s="419">
        <v>0</v>
      </c>
      <c r="K182" s="420">
        <v>0</v>
      </c>
      <c r="L182" s="152">
        <v>0</v>
      </c>
      <c r="M182" s="153">
        <v>0</v>
      </c>
      <c r="N182" s="87"/>
      <c r="O182" s="231">
        <v>786509.17999999982</v>
      </c>
      <c r="P182" s="234">
        <v>0</v>
      </c>
      <c r="Q182" s="237">
        <v>0</v>
      </c>
      <c r="R182" s="345">
        <v>0</v>
      </c>
      <c r="S182" s="156">
        <v>0</v>
      </c>
      <c r="T182" s="156">
        <v>0</v>
      </c>
      <c r="U182" s="107">
        <v>163</v>
      </c>
      <c r="V182" s="107">
        <v>4825.2096932515324</v>
      </c>
      <c r="X182" s="435">
        <f t="shared" si="14"/>
        <v>116072.04</v>
      </c>
      <c r="Y182" s="436">
        <f t="shared" si="16"/>
        <v>0</v>
      </c>
      <c r="Z182" s="264">
        <f t="shared" si="17"/>
        <v>786509.17999999982</v>
      </c>
      <c r="AA182" s="266">
        <f t="shared" si="15"/>
        <v>670437.13999999978</v>
      </c>
    </row>
    <row r="183" spans="1:27" x14ac:dyDescent="0.2">
      <c r="A183" s="143" t="s">
        <v>522</v>
      </c>
      <c r="B183" s="23" t="s">
        <v>415</v>
      </c>
      <c r="C183" s="12" t="s">
        <v>413</v>
      </c>
      <c r="D183" s="55" t="s">
        <v>416</v>
      </c>
      <c r="E183" s="92">
        <v>0</v>
      </c>
      <c r="F183" s="161"/>
      <c r="G183" s="87"/>
      <c r="H183" s="379">
        <v>0</v>
      </c>
      <c r="I183" s="418">
        <v>106622.6</v>
      </c>
      <c r="J183" s="419">
        <v>0</v>
      </c>
      <c r="K183" s="420">
        <v>0</v>
      </c>
      <c r="L183" s="152">
        <v>0</v>
      </c>
      <c r="M183" s="153">
        <v>0</v>
      </c>
      <c r="N183" s="87"/>
      <c r="O183" s="231">
        <v>793581.37999999989</v>
      </c>
      <c r="P183" s="234">
        <v>0</v>
      </c>
      <c r="Q183" s="237">
        <v>0</v>
      </c>
      <c r="R183" s="345">
        <v>0</v>
      </c>
      <c r="S183" s="156">
        <v>0</v>
      </c>
      <c r="T183" s="156">
        <v>0</v>
      </c>
      <c r="U183" s="107">
        <v>105</v>
      </c>
      <c r="V183" s="107">
        <v>7557.9179047619036</v>
      </c>
      <c r="X183" s="435">
        <f t="shared" si="14"/>
        <v>106622.6</v>
      </c>
      <c r="Y183" s="436">
        <f t="shared" si="16"/>
        <v>0</v>
      </c>
      <c r="Z183" s="264">
        <f t="shared" si="17"/>
        <v>793581.37999999989</v>
      </c>
      <c r="AA183" s="266">
        <f t="shared" si="15"/>
        <v>686958.77999999991</v>
      </c>
    </row>
    <row r="184" spans="1:27" x14ac:dyDescent="0.2">
      <c r="A184" s="143" t="s">
        <v>518</v>
      </c>
      <c r="B184" s="23" t="s">
        <v>417</v>
      </c>
      <c r="C184" s="12" t="s">
        <v>413</v>
      </c>
      <c r="D184" s="55" t="s">
        <v>418</v>
      </c>
      <c r="E184" s="92">
        <v>0</v>
      </c>
      <c r="F184" s="161"/>
      <c r="G184" s="87"/>
      <c r="H184" s="379">
        <v>0</v>
      </c>
      <c r="I184" s="418">
        <v>16939.759999999998</v>
      </c>
      <c r="J184" s="419">
        <v>0</v>
      </c>
      <c r="K184" s="420">
        <v>0</v>
      </c>
      <c r="L184" s="152">
        <v>0</v>
      </c>
      <c r="M184" s="153">
        <v>0</v>
      </c>
      <c r="N184" s="87"/>
      <c r="O184" s="231">
        <v>112798.57999999999</v>
      </c>
      <c r="P184" s="234">
        <v>0</v>
      </c>
      <c r="Q184" s="237">
        <v>0</v>
      </c>
      <c r="R184" s="345">
        <v>0</v>
      </c>
      <c r="S184" s="156">
        <v>0</v>
      </c>
      <c r="T184" s="156">
        <v>0</v>
      </c>
      <c r="U184" s="107" t="s">
        <v>495</v>
      </c>
      <c r="V184" s="107" t="s">
        <v>495</v>
      </c>
      <c r="X184" s="435">
        <f t="shared" si="14"/>
        <v>16939.759999999998</v>
      </c>
      <c r="Y184" s="436">
        <f t="shared" si="16"/>
        <v>0</v>
      </c>
      <c r="Z184" s="264">
        <f t="shared" si="17"/>
        <v>112798.57999999999</v>
      </c>
      <c r="AA184" s="266">
        <f t="shared" si="15"/>
        <v>95858.819999999992</v>
      </c>
    </row>
    <row r="185" spans="1:27" x14ac:dyDescent="0.2">
      <c r="A185" s="143" t="s">
        <v>518</v>
      </c>
      <c r="B185" s="23" t="s">
        <v>419</v>
      </c>
      <c r="C185" s="12" t="s">
        <v>413</v>
      </c>
      <c r="D185" s="55" t="s">
        <v>420</v>
      </c>
      <c r="E185" s="92">
        <v>0</v>
      </c>
      <c r="F185" s="161"/>
      <c r="G185" s="87"/>
      <c r="H185" s="379">
        <v>0</v>
      </c>
      <c r="I185" s="418">
        <v>10728.13</v>
      </c>
      <c r="J185" s="419">
        <v>0</v>
      </c>
      <c r="K185" s="420">
        <v>0</v>
      </c>
      <c r="L185" s="152">
        <v>0</v>
      </c>
      <c r="M185" s="153">
        <v>0</v>
      </c>
      <c r="N185" s="87"/>
      <c r="O185" s="231">
        <v>5507.95</v>
      </c>
      <c r="P185" s="234">
        <v>0</v>
      </c>
      <c r="Q185" s="237">
        <v>0</v>
      </c>
      <c r="R185" s="345">
        <v>0</v>
      </c>
      <c r="S185" s="156">
        <v>0</v>
      </c>
      <c r="T185" s="156">
        <v>0</v>
      </c>
      <c r="U185" s="107" t="s">
        <v>495</v>
      </c>
      <c r="V185" s="107" t="s">
        <v>495</v>
      </c>
      <c r="X185" s="435">
        <f t="shared" si="14"/>
        <v>10728.13</v>
      </c>
      <c r="Y185" s="436">
        <f t="shared" si="16"/>
        <v>0</v>
      </c>
      <c r="Z185" s="264">
        <f t="shared" si="17"/>
        <v>5507.95</v>
      </c>
      <c r="AA185" s="266">
        <f t="shared" si="15"/>
        <v>-5220.1799999999994</v>
      </c>
    </row>
    <row r="186" spans="1:27" x14ac:dyDescent="0.2">
      <c r="A186" s="143" t="s">
        <v>528</v>
      </c>
      <c r="B186" s="23" t="s">
        <v>421</v>
      </c>
      <c r="C186" s="12"/>
      <c r="D186" s="55" t="s">
        <v>422</v>
      </c>
      <c r="E186" s="92">
        <v>4358365.8499999996</v>
      </c>
      <c r="F186" s="161"/>
      <c r="G186" s="87"/>
      <c r="H186" s="379">
        <v>3565010</v>
      </c>
      <c r="I186" s="421">
        <v>0</v>
      </c>
      <c r="J186" s="419">
        <v>0</v>
      </c>
      <c r="K186" s="420">
        <v>0</v>
      </c>
      <c r="L186" s="152">
        <v>0</v>
      </c>
      <c r="M186" s="153">
        <v>0</v>
      </c>
      <c r="N186" s="87"/>
      <c r="O186" s="231">
        <v>6225098.4900000039</v>
      </c>
      <c r="P186" s="234">
        <v>0</v>
      </c>
      <c r="Q186" s="237">
        <v>2603080.3200000008</v>
      </c>
      <c r="R186" s="345">
        <v>43593.73</v>
      </c>
      <c r="S186" s="156">
        <v>0</v>
      </c>
      <c r="T186" s="156">
        <v>0</v>
      </c>
      <c r="U186" s="107">
        <v>1691</v>
      </c>
      <c r="V186" s="107">
        <v>5246.4651330573652</v>
      </c>
      <c r="X186" s="435">
        <f t="shared" si="14"/>
        <v>3565010</v>
      </c>
      <c r="Y186" s="436">
        <f t="shared" si="16"/>
        <v>0</v>
      </c>
      <c r="Z186" s="264">
        <f t="shared" si="17"/>
        <v>8871772.5400000047</v>
      </c>
      <c r="AA186" s="266">
        <f t="shared" si="15"/>
        <v>5306762.5400000047</v>
      </c>
    </row>
    <row r="187" spans="1:27" x14ac:dyDescent="0.2">
      <c r="A187" s="144" t="s">
        <v>518</v>
      </c>
      <c r="B187" s="41" t="s">
        <v>423</v>
      </c>
      <c r="C187" s="65"/>
      <c r="D187" s="42" t="s">
        <v>424</v>
      </c>
      <c r="E187" s="92">
        <v>6138751.5700000003</v>
      </c>
      <c r="F187" s="161"/>
      <c r="G187" s="87"/>
      <c r="H187" s="379">
        <v>5118578.0900000008</v>
      </c>
      <c r="I187" s="421" t="s">
        <v>496</v>
      </c>
      <c r="J187" s="419">
        <v>1784808.5</v>
      </c>
      <c r="K187" s="420">
        <v>65225.77</v>
      </c>
      <c r="L187" s="152">
        <v>0</v>
      </c>
      <c r="M187" s="153">
        <v>0</v>
      </c>
      <c r="N187" s="87"/>
      <c r="O187" s="231">
        <v>6059454.7000000011</v>
      </c>
      <c r="P187" s="234">
        <v>0</v>
      </c>
      <c r="Q187" s="237">
        <v>1212044.0199999998</v>
      </c>
      <c r="R187" s="345">
        <v>56964.06</v>
      </c>
      <c r="S187" s="156">
        <v>0</v>
      </c>
      <c r="T187" s="156">
        <v>0</v>
      </c>
      <c r="U187" s="107" t="s">
        <v>495</v>
      </c>
      <c r="V187" s="107" t="s">
        <v>495</v>
      </c>
      <c r="X187" s="435">
        <f t="shared" si="14"/>
        <v>5118578.0900000008</v>
      </c>
      <c r="Y187" s="436">
        <f t="shared" si="16"/>
        <v>1850034.27</v>
      </c>
      <c r="Z187" s="264">
        <f t="shared" si="17"/>
        <v>7328462.7800000003</v>
      </c>
      <c r="AA187" s="266">
        <f t="shared" si="15"/>
        <v>359850.41999999899</v>
      </c>
    </row>
    <row r="188" spans="1:27" x14ac:dyDescent="0.2">
      <c r="A188" s="144" t="s">
        <v>505</v>
      </c>
      <c r="B188" s="41" t="s">
        <v>425</v>
      </c>
      <c r="C188" s="65"/>
      <c r="D188" s="42" t="s">
        <v>426</v>
      </c>
      <c r="E188" s="92">
        <v>1510908.68</v>
      </c>
      <c r="F188" s="161"/>
      <c r="G188" s="87"/>
      <c r="H188" s="379">
        <v>1380855.7299999997</v>
      </c>
      <c r="I188" s="421" t="s">
        <v>496</v>
      </c>
      <c r="J188" s="419">
        <v>684176</v>
      </c>
      <c r="K188" s="420">
        <v>21043</v>
      </c>
      <c r="L188" s="152">
        <v>0</v>
      </c>
      <c r="M188" s="153">
        <v>0</v>
      </c>
      <c r="N188" s="87"/>
      <c r="O188" s="231">
        <v>467929.04999999987</v>
      </c>
      <c r="P188" s="234">
        <v>0</v>
      </c>
      <c r="Q188" s="237">
        <v>65012.21</v>
      </c>
      <c r="R188" s="345">
        <v>1999.56</v>
      </c>
      <c r="S188" s="156">
        <v>0</v>
      </c>
      <c r="T188" s="156">
        <v>0</v>
      </c>
      <c r="U188" s="107" t="s">
        <v>632</v>
      </c>
      <c r="V188" s="107" t="s">
        <v>495</v>
      </c>
      <c r="X188" s="435">
        <f t="shared" si="14"/>
        <v>1380855.7299999997</v>
      </c>
      <c r="Y188" s="436">
        <f t="shared" si="16"/>
        <v>705219</v>
      </c>
      <c r="Z188" s="264">
        <f t="shared" si="17"/>
        <v>534940.81999999995</v>
      </c>
      <c r="AA188" s="266">
        <f t="shared" si="15"/>
        <v>-1551133.9099999997</v>
      </c>
    </row>
    <row r="189" spans="1:27" x14ac:dyDescent="0.2">
      <c r="A189" s="144" t="s">
        <v>524</v>
      </c>
      <c r="B189" s="41" t="s">
        <v>427</v>
      </c>
      <c r="C189" s="65"/>
      <c r="D189" s="42" t="s">
        <v>428</v>
      </c>
      <c r="E189" s="92">
        <v>3558126.7100000004</v>
      </c>
      <c r="F189" s="161"/>
      <c r="G189" s="87"/>
      <c r="H189" s="379">
        <v>3217420.94</v>
      </c>
      <c r="I189" s="421" t="s">
        <v>496</v>
      </c>
      <c r="J189" s="419">
        <v>1831232</v>
      </c>
      <c r="K189" s="420">
        <v>41222</v>
      </c>
      <c r="L189" s="152">
        <v>0</v>
      </c>
      <c r="M189" s="153">
        <v>0</v>
      </c>
      <c r="N189" s="87"/>
      <c r="O189" s="231">
        <v>4177726.8999999994</v>
      </c>
      <c r="P189" s="234">
        <v>0</v>
      </c>
      <c r="Q189" s="237">
        <v>1615768</v>
      </c>
      <c r="R189" s="345">
        <v>41534</v>
      </c>
      <c r="S189" s="156">
        <v>0</v>
      </c>
      <c r="T189" s="156">
        <v>0</v>
      </c>
      <c r="U189" s="107" t="s">
        <v>495</v>
      </c>
      <c r="V189" s="107" t="s">
        <v>495</v>
      </c>
      <c r="X189" s="435">
        <f t="shared" si="14"/>
        <v>3217420.94</v>
      </c>
      <c r="Y189" s="436">
        <f t="shared" si="16"/>
        <v>1872454</v>
      </c>
      <c r="Z189" s="264">
        <f t="shared" si="17"/>
        <v>5835028.8999999994</v>
      </c>
      <c r="AA189" s="266">
        <f t="shared" si="15"/>
        <v>745153.96</v>
      </c>
    </row>
    <row r="190" spans="1:27" x14ac:dyDescent="0.2">
      <c r="A190" s="144" t="s">
        <v>522</v>
      </c>
      <c r="B190" s="41" t="s">
        <v>429</v>
      </c>
      <c r="C190" s="65"/>
      <c r="D190" s="42" t="s">
        <v>430</v>
      </c>
      <c r="E190" s="92">
        <v>2431134.25</v>
      </c>
      <c r="F190" s="161"/>
      <c r="G190" s="87"/>
      <c r="H190" s="379">
        <v>2531448.27</v>
      </c>
      <c r="I190" s="421" t="s">
        <v>496</v>
      </c>
      <c r="J190" s="419">
        <v>1127753.73</v>
      </c>
      <c r="K190" s="420">
        <v>55207.160000000011</v>
      </c>
      <c r="L190" s="152">
        <v>0</v>
      </c>
      <c r="M190" s="153">
        <v>0</v>
      </c>
      <c r="N190" s="87"/>
      <c r="O190" s="231">
        <v>2310735.4100000006</v>
      </c>
      <c r="P190" s="234">
        <v>0</v>
      </c>
      <c r="Q190" s="237">
        <v>1050798</v>
      </c>
      <c r="R190" s="345">
        <v>45933</v>
      </c>
      <c r="S190" s="156">
        <v>0</v>
      </c>
      <c r="T190" s="156">
        <v>0</v>
      </c>
      <c r="U190" s="107" t="s">
        <v>495</v>
      </c>
      <c r="V190" s="107" t="s">
        <v>495</v>
      </c>
      <c r="X190" s="435">
        <f t="shared" si="14"/>
        <v>2531448.27</v>
      </c>
      <c r="Y190" s="436">
        <f t="shared" si="16"/>
        <v>1182960.8899999999</v>
      </c>
      <c r="Z190" s="264">
        <f t="shared" si="17"/>
        <v>3407466.4100000006</v>
      </c>
      <c r="AA190" s="266">
        <f t="shared" si="15"/>
        <v>-306942.74999999953</v>
      </c>
    </row>
    <row r="191" spans="1:27" x14ac:dyDescent="0.2">
      <c r="A191" s="144" t="s">
        <v>521</v>
      </c>
      <c r="B191" s="41" t="s">
        <v>431</v>
      </c>
      <c r="C191" s="65"/>
      <c r="D191" s="42" t="s">
        <v>432</v>
      </c>
      <c r="E191" s="92">
        <v>2451092.4099999997</v>
      </c>
      <c r="F191" s="161"/>
      <c r="G191" s="87"/>
      <c r="H191" s="379">
        <v>1912982.71</v>
      </c>
      <c r="I191" s="421" t="s">
        <v>496</v>
      </c>
      <c r="J191" s="419">
        <v>987360</v>
      </c>
      <c r="K191" s="420">
        <v>37673.040000000001</v>
      </c>
      <c r="L191" s="152">
        <v>0</v>
      </c>
      <c r="M191" s="153">
        <v>0</v>
      </c>
      <c r="N191" s="87"/>
      <c r="O191" s="231">
        <v>1569.9</v>
      </c>
      <c r="P191" s="234">
        <v>0</v>
      </c>
      <c r="Q191" s="237">
        <v>0</v>
      </c>
      <c r="R191" s="345">
        <v>0</v>
      </c>
      <c r="S191" s="156">
        <v>0</v>
      </c>
      <c r="T191" s="156">
        <v>0</v>
      </c>
      <c r="U191" s="107" t="s">
        <v>495</v>
      </c>
      <c r="V191" s="107" t="s">
        <v>495</v>
      </c>
      <c r="X191" s="435">
        <f t="shared" si="14"/>
        <v>1912982.71</v>
      </c>
      <c r="Y191" s="436">
        <f t="shared" si="16"/>
        <v>1025033.04</v>
      </c>
      <c r="Z191" s="264">
        <f t="shared" si="17"/>
        <v>1569.9</v>
      </c>
      <c r="AA191" s="266">
        <f t="shared" si="15"/>
        <v>-2936445.85</v>
      </c>
    </row>
    <row r="192" spans="1:27" x14ac:dyDescent="0.2">
      <c r="A192" s="145" t="s">
        <v>517</v>
      </c>
      <c r="B192" s="43" t="s">
        <v>433</v>
      </c>
      <c r="C192" s="65"/>
      <c r="D192" s="42" t="s">
        <v>434</v>
      </c>
      <c r="E192" s="92">
        <v>3764649.58</v>
      </c>
      <c r="F192" s="161"/>
      <c r="G192" s="87"/>
      <c r="H192" s="379">
        <v>3315205.81</v>
      </c>
      <c r="I192" s="421" t="s">
        <v>496</v>
      </c>
      <c r="J192" s="419">
        <v>1145363.54</v>
      </c>
      <c r="K192" s="420">
        <v>30830.700000000004</v>
      </c>
      <c r="L192" s="152">
        <v>0</v>
      </c>
      <c r="M192" s="153">
        <v>0</v>
      </c>
      <c r="N192" s="87"/>
      <c r="O192" s="231">
        <v>3607532.5999999996</v>
      </c>
      <c r="P192" s="234">
        <v>0</v>
      </c>
      <c r="Q192" s="237">
        <v>1293597.5199999998</v>
      </c>
      <c r="R192" s="345">
        <v>36847.519999999997</v>
      </c>
      <c r="S192" s="156">
        <v>0</v>
      </c>
      <c r="T192" s="156">
        <v>0</v>
      </c>
      <c r="U192" s="107">
        <v>0</v>
      </c>
      <c r="V192" s="107" t="s">
        <v>495</v>
      </c>
      <c r="X192" s="435">
        <f t="shared" si="14"/>
        <v>3315205.81</v>
      </c>
      <c r="Y192" s="436">
        <f t="shared" si="16"/>
        <v>1176194.24</v>
      </c>
      <c r="Z192" s="264">
        <f t="shared" si="17"/>
        <v>4937977.6399999987</v>
      </c>
      <c r="AA192" s="266">
        <f t="shared" si="15"/>
        <v>446577.58999999892</v>
      </c>
    </row>
    <row r="193" spans="1:27" x14ac:dyDescent="0.2">
      <c r="A193" s="144" t="s">
        <v>516</v>
      </c>
      <c r="B193" s="41" t="s">
        <v>435</v>
      </c>
      <c r="C193" s="65"/>
      <c r="D193" s="42" t="s">
        <v>436</v>
      </c>
      <c r="E193" s="92">
        <v>2346302.46</v>
      </c>
      <c r="F193" s="161"/>
      <c r="G193" s="87"/>
      <c r="H193" s="379">
        <v>2032511.4500000002</v>
      </c>
      <c r="I193" s="421" t="s">
        <v>496</v>
      </c>
      <c r="J193" s="419">
        <v>320634.09999999998</v>
      </c>
      <c r="K193" s="420">
        <v>15432.55</v>
      </c>
      <c r="L193" s="152">
        <v>0</v>
      </c>
      <c r="M193" s="153">
        <v>0</v>
      </c>
      <c r="N193" s="87"/>
      <c r="O193" s="231">
        <v>3292091.2700000005</v>
      </c>
      <c r="P193" s="234">
        <v>0</v>
      </c>
      <c r="Q193" s="237">
        <v>1530139.1400000001</v>
      </c>
      <c r="R193" s="345">
        <v>52180.73</v>
      </c>
      <c r="S193" s="156">
        <v>0</v>
      </c>
      <c r="T193" s="156">
        <v>0</v>
      </c>
      <c r="U193" s="107" t="s">
        <v>495</v>
      </c>
      <c r="V193" s="107" t="s">
        <v>495</v>
      </c>
      <c r="X193" s="435">
        <f t="shared" si="14"/>
        <v>2032511.4500000002</v>
      </c>
      <c r="Y193" s="436">
        <f t="shared" si="16"/>
        <v>336066.64999999997</v>
      </c>
      <c r="Z193" s="264">
        <f t="shared" si="17"/>
        <v>4874411.1400000006</v>
      </c>
      <c r="AA193" s="266">
        <f t="shared" si="15"/>
        <v>2505833.0400000005</v>
      </c>
    </row>
    <row r="194" spans="1:27" x14ac:dyDescent="0.2">
      <c r="A194" s="144" t="s">
        <v>510</v>
      </c>
      <c r="B194" s="41" t="s">
        <v>437</v>
      </c>
      <c r="C194" s="65"/>
      <c r="D194" s="42" t="s">
        <v>438</v>
      </c>
      <c r="E194" s="92">
        <v>1620042.6199999999</v>
      </c>
      <c r="F194" s="161"/>
      <c r="G194" s="87"/>
      <c r="H194" s="379">
        <v>1451625.6500000001</v>
      </c>
      <c r="I194" s="421" t="s">
        <v>496</v>
      </c>
      <c r="J194" s="419">
        <v>771533.41999999993</v>
      </c>
      <c r="K194" s="420">
        <v>0</v>
      </c>
      <c r="L194" s="152">
        <v>0</v>
      </c>
      <c r="M194" s="153">
        <v>0</v>
      </c>
      <c r="N194" s="87"/>
      <c r="O194" s="231">
        <v>1173817.43</v>
      </c>
      <c r="P194" s="234">
        <v>0</v>
      </c>
      <c r="Q194" s="237">
        <v>916861.3600000001</v>
      </c>
      <c r="R194" s="345">
        <v>33946.14</v>
      </c>
      <c r="S194" s="156">
        <v>0</v>
      </c>
      <c r="T194" s="156">
        <v>0</v>
      </c>
      <c r="U194" s="107" t="s">
        <v>495</v>
      </c>
      <c r="V194" s="107" t="s">
        <v>495</v>
      </c>
      <c r="X194" s="435">
        <f t="shared" si="14"/>
        <v>1451625.6500000001</v>
      </c>
      <c r="Y194" s="436">
        <f t="shared" si="16"/>
        <v>771533.41999999993</v>
      </c>
      <c r="Z194" s="264">
        <f t="shared" si="17"/>
        <v>2124624.9300000002</v>
      </c>
      <c r="AA194" s="266">
        <f t="shared" si="15"/>
        <v>-98534.14000000013</v>
      </c>
    </row>
    <row r="195" spans="1:27" x14ac:dyDescent="0.2">
      <c r="A195" s="144" t="s">
        <v>514</v>
      </c>
      <c r="B195" s="41" t="s">
        <v>439</v>
      </c>
      <c r="C195" s="65"/>
      <c r="D195" s="42" t="s">
        <v>440</v>
      </c>
      <c r="E195" s="92">
        <v>1206404.54</v>
      </c>
      <c r="F195" s="161"/>
      <c r="G195" s="87"/>
      <c r="H195" s="379">
        <v>1105807.8</v>
      </c>
      <c r="I195" s="421" t="s">
        <v>496</v>
      </c>
      <c r="J195" s="419">
        <v>765723.34</v>
      </c>
      <c r="K195" s="420">
        <v>57682.200000000004</v>
      </c>
      <c r="L195" s="152">
        <v>0</v>
      </c>
      <c r="M195" s="153">
        <v>0</v>
      </c>
      <c r="N195" s="87"/>
      <c r="O195" s="231">
        <v>747603.74000000011</v>
      </c>
      <c r="P195" s="234">
        <v>0</v>
      </c>
      <c r="Q195" s="237">
        <v>694582.67</v>
      </c>
      <c r="R195" s="345">
        <v>61039.460000000006</v>
      </c>
      <c r="S195" s="156">
        <v>0</v>
      </c>
      <c r="T195" s="156">
        <v>0</v>
      </c>
      <c r="U195" s="107" t="s">
        <v>495</v>
      </c>
      <c r="V195" s="107" t="s">
        <v>495</v>
      </c>
      <c r="X195" s="435">
        <f t="shared" si="14"/>
        <v>1105807.8</v>
      </c>
      <c r="Y195" s="436">
        <f t="shared" si="16"/>
        <v>823405.53999999992</v>
      </c>
      <c r="Z195" s="264">
        <f t="shared" si="17"/>
        <v>1503225.87</v>
      </c>
      <c r="AA195" s="266">
        <f t="shared" si="15"/>
        <v>-425987.46999999974</v>
      </c>
    </row>
    <row r="196" spans="1:27" x14ac:dyDescent="0.2">
      <c r="A196" s="144"/>
      <c r="B196" s="41" t="s">
        <v>441</v>
      </c>
      <c r="C196" s="65"/>
      <c r="D196" s="42" t="s">
        <v>442</v>
      </c>
      <c r="E196" s="92">
        <v>0</v>
      </c>
      <c r="F196" s="161"/>
      <c r="G196" s="87"/>
      <c r="H196" s="379">
        <v>0</v>
      </c>
      <c r="I196" s="421" t="s">
        <v>496</v>
      </c>
      <c r="J196" s="419">
        <v>0</v>
      </c>
      <c r="K196" s="420">
        <v>0</v>
      </c>
      <c r="L196" s="152">
        <v>0</v>
      </c>
      <c r="M196" s="153">
        <v>0</v>
      </c>
      <c r="N196" s="87"/>
      <c r="O196" s="231">
        <v>0</v>
      </c>
      <c r="P196" s="234">
        <v>0</v>
      </c>
      <c r="Q196" s="237">
        <v>0</v>
      </c>
      <c r="R196" s="345">
        <v>0</v>
      </c>
      <c r="S196" s="156">
        <v>0</v>
      </c>
      <c r="T196" s="156">
        <v>0</v>
      </c>
      <c r="U196" s="107" t="s">
        <v>495</v>
      </c>
      <c r="V196" s="107" t="s">
        <v>495</v>
      </c>
      <c r="X196" s="435">
        <f t="shared" si="14"/>
        <v>0</v>
      </c>
      <c r="Y196" s="436">
        <f t="shared" si="16"/>
        <v>0</v>
      </c>
      <c r="Z196" s="264">
        <f t="shared" si="17"/>
        <v>0</v>
      </c>
      <c r="AA196" s="266">
        <f t="shared" si="15"/>
        <v>0</v>
      </c>
    </row>
    <row r="197" spans="1:27" x14ac:dyDescent="0.2">
      <c r="A197" s="144" t="s">
        <v>513</v>
      </c>
      <c r="B197" s="41" t="s">
        <v>443</v>
      </c>
      <c r="C197" s="65"/>
      <c r="D197" s="42" t="s">
        <v>444</v>
      </c>
      <c r="E197" s="92">
        <v>1996896.51</v>
      </c>
      <c r="F197" s="161"/>
      <c r="G197" s="87"/>
      <c r="H197" s="379">
        <v>1765307.7100000002</v>
      </c>
      <c r="I197" s="421" t="s">
        <v>496</v>
      </c>
      <c r="J197" s="419">
        <v>1849492.7199999997</v>
      </c>
      <c r="K197" s="420">
        <v>33742</v>
      </c>
      <c r="L197" s="152">
        <v>0</v>
      </c>
      <c r="M197" s="153">
        <v>0</v>
      </c>
      <c r="N197" s="87"/>
      <c r="O197" s="231">
        <v>658443.49</v>
      </c>
      <c r="P197" s="234">
        <v>0</v>
      </c>
      <c r="Q197" s="237">
        <v>943950.99999999988</v>
      </c>
      <c r="R197" s="345">
        <v>9686.5300000000007</v>
      </c>
      <c r="S197" s="156">
        <v>0</v>
      </c>
      <c r="T197" s="156">
        <v>0</v>
      </c>
      <c r="U197" s="107" t="s">
        <v>495</v>
      </c>
      <c r="V197" s="107" t="s">
        <v>495</v>
      </c>
      <c r="X197" s="435">
        <f t="shared" si="14"/>
        <v>1765307.7100000002</v>
      </c>
      <c r="Y197" s="436">
        <f t="shared" si="16"/>
        <v>1883234.7199999997</v>
      </c>
      <c r="Z197" s="264">
        <f t="shared" si="17"/>
        <v>1612081.0199999998</v>
      </c>
      <c r="AA197" s="266">
        <f t="shared" si="15"/>
        <v>-2036461.41</v>
      </c>
    </row>
    <row r="198" spans="1:27" x14ac:dyDescent="0.2">
      <c r="A198" s="144" t="s">
        <v>509</v>
      </c>
      <c r="B198" s="41" t="s">
        <v>445</v>
      </c>
      <c r="C198" s="65"/>
      <c r="D198" s="42" t="s">
        <v>446</v>
      </c>
      <c r="E198" s="92">
        <v>862679.95000000007</v>
      </c>
      <c r="F198" s="161"/>
      <c r="G198" s="87"/>
      <c r="H198" s="379">
        <v>728043.45</v>
      </c>
      <c r="I198" s="421" t="s">
        <v>496</v>
      </c>
      <c r="J198" s="419">
        <v>56486.6</v>
      </c>
      <c r="K198" s="420">
        <v>0</v>
      </c>
      <c r="L198" s="152">
        <v>0</v>
      </c>
      <c r="M198" s="153">
        <v>0</v>
      </c>
      <c r="N198" s="87"/>
      <c r="O198" s="231">
        <v>857671.84</v>
      </c>
      <c r="P198" s="234">
        <v>0</v>
      </c>
      <c r="Q198" s="237">
        <v>257758</v>
      </c>
      <c r="R198" s="345">
        <v>14865</v>
      </c>
      <c r="S198" s="156">
        <v>0</v>
      </c>
      <c r="T198" s="156">
        <v>0</v>
      </c>
      <c r="U198" s="107" t="s">
        <v>495</v>
      </c>
      <c r="V198" s="107" t="s">
        <v>495</v>
      </c>
      <c r="X198" s="435">
        <f t="shared" si="14"/>
        <v>728043.45</v>
      </c>
      <c r="Y198" s="436">
        <f t="shared" si="16"/>
        <v>56486.6</v>
      </c>
      <c r="Z198" s="264">
        <f t="shared" si="17"/>
        <v>1130294.8399999999</v>
      </c>
      <c r="AA198" s="266">
        <f t="shared" si="15"/>
        <v>345764.78999999992</v>
      </c>
    </row>
    <row r="199" spans="1:27" x14ac:dyDescent="0.2">
      <c r="A199" s="146" t="s">
        <v>544</v>
      </c>
      <c r="B199" s="2" t="s">
        <v>447</v>
      </c>
      <c r="D199" s="42" t="s">
        <v>448</v>
      </c>
      <c r="E199" s="92">
        <v>0</v>
      </c>
      <c r="F199" s="161"/>
      <c r="G199" s="87"/>
      <c r="H199" s="379">
        <v>0</v>
      </c>
      <c r="I199" s="421" t="s">
        <v>496</v>
      </c>
      <c r="J199" s="419">
        <v>0</v>
      </c>
      <c r="K199" s="420">
        <v>0</v>
      </c>
      <c r="L199" s="152">
        <v>0</v>
      </c>
      <c r="M199" s="153">
        <v>0</v>
      </c>
      <c r="N199" s="87"/>
      <c r="O199" s="231">
        <v>0</v>
      </c>
      <c r="P199" s="234">
        <v>0</v>
      </c>
      <c r="Q199" s="237">
        <v>0</v>
      </c>
      <c r="R199" s="345">
        <v>0</v>
      </c>
      <c r="S199" s="156">
        <v>0</v>
      </c>
      <c r="T199" s="156">
        <v>0</v>
      </c>
      <c r="U199" s="107">
        <v>0</v>
      </c>
      <c r="V199" s="107" t="s">
        <v>495</v>
      </c>
      <c r="X199" s="435">
        <f t="shared" si="14"/>
        <v>0</v>
      </c>
      <c r="Y199" s="436">
        <f t="shared" si="16"/>
        <v>0</v>
      </c>
      <c r="Z199" s="264">
        <f t="shared" si="17"/>
        <v>0</v>
      </c>
      <c r="AA199" s="266">
        <f t="shared" si="15"/>
        <v>0</v>
      </c>
    </row>
    <row r="200" spans="1:27" x14ac:dyDescent="0.2">
      <c r="A200" s="146"/>
      <c r="B200" s="2" t="s">
        <v>449</v>
      </c>
      <c r="D200" s="42" t="s">
        <v>450</v>
      </c>
      <c r="E200" s="92">
        <v>0</v>
      </c>
      <c r="F200" s="161"/>
      <c r="G200" s="87"/>
      <c r="H200" s="379">
        <v>0</v>
      </c>
      <c r="I200" s="421" t="s">
        <v>496</v>
      </c>
      <c r="J200" s="419">
        <v>0</v>
      </c>
      <c r="K200" s="420">
        <v>0</v>
      </c>
      <c r="L200" s="152">
        <v>0</v>
      </c>
      <c r="M200" s="153">
        <v>0</v>
      </c>
      <c r="N200" s="87"/>
      <c r="O200" s="231">
        <v>0</v>
      </c>
      <c r="P200" s="234">
        <v>0</v>
      </c>
      <c r="Q200" s="237">
        <v>0</v>
      </c>
      <c r="R200" s="345">
        <v>0</v>
      </c>
      <c r="S200" s="156">
        <v>0</v>
      </c>
      <c r="T200" s="156">
        <v>0</v>
      </c>
      <c r="U200" s="107" t="s">
        <v>495</v>
      </c>
      <c r="V200" s="107" t="s">
        <v>495</v>
      </c>
      <c r="X200" s="435">
        <f t="shared" si="14"/>
        <v>0</v>
      </c>
      <c r="Y200" s="436">
        <f t="shared" ref="Y200:Y207" si="18">J200+K200+L200+M200</f>
        <v>0</v>
      </c>
      <c r="Z200" s="264">
        <f t="shared" ref="Z200:Z207" si="19">O200+P200+Q200+R200+S200+T200</f>
        <v>0</v>
      </c>
      <c r="AA200" s="266">
        <f t="shared" si="15"/>
        <v>0</v>
      </c>
    </row>
    <row r="201" spans="1:27" x14ac:dyDescent="0.2">
      <c r="A201" s="144" t="s">
        <v>515</v>
      </c>
      <c r="B201" s="41" t="s">
        <v>451</v>
      </c>
      <c r="C201" s="65"/>
      <c r="D201" s="42" t="s">
        <v>452</v>
      </c>
      <c r="E201" s="92">
        <v>1033340.12</v>
      </c>
      <c r="F201" s="161"/>
      <c r="G201" s="87"/>
      <c r="H201" s="379">
        <v>1000739.6799999999</v>
      </c>
      <c r="I201" s="421" t="s">
        <v>496</v>
      </c>
      <c r="J201" s="419">
        <v>408438.72000000003</v>
      </c>
      <c r="K201" s="420">
        <v>22270.77</v>
      </c>
      <c r="L201" s="152">
        <v>0</v>
      </c>
      <c r="M201" s="153">
        <v>0</v>
      </c>
      <c r="N201" s="87"/>
      <c r="O201" s="231">
        <v>1049434.6500000001</v>
      </c>
      <c r="P201" s="234">
        <v>0</v>
      </c>
      <c r="Q201" s="237">
        <v>0</v>
      </c>
      <c r="R201" s="345">
        <v>2711.41</v>
      </c>
      <c r="S201" s="156">
        <v>0</v>
      </c>
      <c r="T201" s="156">
        <v>0</v>
      </c>
      <c r="U201" s="107" t="s">
        <v>495</v>
      </c>
      <c r="V201" s="107" t="s">
        <v>495</v>
      </c>
      <c r="X201" s="435">
        <f t="shared" ref="X201:X207" si="20">+H201+I201</f>
        <v>1000739.6799999999</v>
      </c>
      <c r="Y201" s="436">
        <f t="shared" si="18"/>
        <v>430709.49000000005</v>
      </c>
      <c r="Z201" s="264">
        <f t="shared" si="19"/>
        <v>1052146.06</v>
      </c>
      <c r="AA201" s="266">
        <f t="shared" ref="AA201:AA207" si="21">+Z201-(X201+Y201)</f>
        <v>-379303.10999999987</v>
      </c>
    </row>
    <row r="202" spans="1:27" x14ac:dyDescent="0.2">
      <c r="A202" s="144" t="s">
        <v>512</v>
      </c>
      <c r="B202" s="41" t="s">
        <v>453</v>
      </c>
      <c r="C202" s="65"/>
      <c r="D202" s="42" t="s">
        <v>454</v>
      </c>
      <c r="E202" s="92">
        <v>635861.96000000008</v>
      </c>
      <c r="F202" s="161"/>
      <c r="G202" s="87"/>
      <c r="H202" s="379">
        <v>568947.14</v>
      </c>
      <c r="I202" s="421" t="s">
        <v>496</v>
      </c>
      <c r="J202" s="419">
        <v>335210.12</v>
      </c>
      <c r="K202" s="420">
        <v>9411.67</v>
      </c>
      <c r="L202" s="152">
        <v>0</v>
      </c>
      <c r="M202" s="153">
        <v>0</v>
      </c>
      <c r="N202" s="87"/>
      <c r="O202" s="231">
        <v>659266.04</v>
      </c>
      <c r="P202" s="234">
        <v>0</v>
      </c>
      <c r="Q202" s="237">
        <v>330098.01999999996</v>
      </c>
      <c r="R202" s="345">
        <v>11294.04</v>
      </c>
      <c r="S202" s="156">
        <v>0</v>
      </c>
      <c r="T202" s="156">
        <v>0</v>
      </c>
      <c r="U202" s="107" t="s">
        <v>495</v>
      </c>
      <c r="V202" s="107" t="s">
        <v>495</v>
      </c>
      <c r="X202" s="435">
        <f t="shared" si="20"/>
        <v>568947.14</v>
      </c>
      <c r="Y202" s="436">
        <f t="shared" si="18"/>
        <v>344621.79</v>
      </c>
      <c r="Z202" s="264">
        <f t="shared" si="19"/>
        <v>1000658.1000000001</v>
      </c>
      <c r="AA202" s="266">
        <f t="shared" si="21"/>
        <v>87089.170000000158</v>
      </c>
    </row>
    <row r="203" spans="1:27" x14ac:dyDescent="0.2">
      <c r="A203" s="144" t="s">
        <v>508</v>
      </c>
      <c r="B203" s="41" t="s">
        <v>455</v>
      </c>
      <c r="C203" s="65"/>
      <c r="D203" s="42" t="s">
        <v>456</v>
      </c>
      <c r="E203" s="92">
        <v>1601411.3</v>
      </c>
      <c r="F203" s="161"/>
      <c r="G203" s="87"/>
      <c r="H203" s="379">
        <v>1427245.53</v>
      </c>
      <c r="I203" s="421" t="s">
        <v>496</v>
      </c>
      <c r="J203" s="419">
        <v>879975</v>
      </c>
      <c r="K203" s="420">
        <v>28307</v>
      </c>
      <c r="L203" s="152">
        <v>0</v>
      </c>
      <c r="M203" s="153">
        <v>0</v>
      </c>
      <c r="N203" s="87"/>
      <c r="O203" s="231">
        <v>1364383.2299999997</v>
      </c>
      <c r="P203" s="234">
        <v>0</v>
      </c>
      <c r="Q203" s="237">
        <v>356999.99999999994</v>
      </c>
      <c r="R203" s="345">
        <v>28307</v>
      </c>
      <c r="S203" s="156">
        <v>0</v>
      </c>
      <c r="T203" s="156">
        <v>0</v>
      </c>
      <c r="U203" s="107" t="s">
        <v>495</v>
      </c>
      <c r="V203" s="107" t="s">
        <v>495</v>
      </c>
      <c r="X203" s="435">
        <f t="shared" si="20"/>
        <v>1427245.53</v>
      </c>
      <c r="Y203" s="436">
        <f t="shared" si="18"/>
        <v>908282</v>
      </c>
      <c r="Z203" s="264">
        <f t="shared" si="19"/>
        <v>1749690.2299999997</v>
      </c>
      <c r="AA203" s="266">
        <f t="shared" si="21"/>
        <v>-585837.30000000051</v>
      </c>
    </row>
    <row r="204" spans="1:27" x14ac:dyDescent="0.2">
      <c r="A204" s="145"/>
      <c r="B204" s="43" t="s">
        <v>457</v>
      </c>
      <c r="C204" s="65"/>
      <c r="D204" s="42" t="s">
        <v>458</v>
      </c>
      <c r="E204" s="92">
        <v>0</v>
      </c>
      <c r="F204" s="161"/>
      <c r="G204" s="87"/>
      <c r="H204" s="379">
        <v>0</v>
      </c>
      <c r="I204" s="421" t="s">
        <v>496</v>
      </c>
      <c r="J204" s="419">
        <v>0</v>
      </c>
      <c r="K204" s="420">
        <v>0</v>
      </c>
      <c r="L204" s="152">
        <v>0</v>
      </c>
      <c r="M204" s="153">
        <v>0</v>
      </c>
      <c r="N204" s="87"/>
      <c r="O204" s="231">
        <v>0</v>
      </c>
      <c r="P204" s="234">
        <v>0</v>
      </c>
      <c r="Q204" s="237">
        <v>0</v>
      </c>
      <c r="R204" s="345">
        <v>0</v>
      </c>
      <c r="S204" s="156">
        <v>0</v>
      </c>
      <c r="T204" s="156">
        <v>0</v>
      </c>
      <c r="U204" s="107" t="s">
        <v>495</v>
      </c>
      <c r="V204" s="107" t="s">
        <v>495</v>
      </c>
      <c r="X204" s="435">
        <f t="shared" si="20"/>
        <v>0</v>
      </c>
      <c r="Y204" s="436">
        <f t="shared" si="18"/>
        <v>0</v>
      </c>
      <c r="Z204" s="264">
        <f t="shared" si="19"/>
        <v>0</v>
      </c>
      <c r="AA204" s="266">
        <f t="shared" si="21"/>
        <v>0</v>
      </c>
    </row>
    <row r="205" spans="1:27" x14ac:dyDescent="0.2">
      <c r="A205" s="145" t="s">
        <v>527</v>
      </c>
      <c r="B205" s="43" t="s">
        <v>459</v>
      </c>
      <c r="C205" s="65"/>
      <c r="D205" s="42" t="s">
        <v>460</v>
      </c>
      <c r="E205" s="92">
        <v>1422374.37</v>
      </c>
      <c r="F205" s="161"/>
      <c r="G205" s="87"/>
      <c r="H205" s="379">
        <v>1126198.3600000001</v>
      </c>
      <c r="I205" s="421" t="s">
        <v>496</v>
      </c>
      <c r="J205" s="419">
        <v>786964</v>
      </c>
      <c r="K205" s="420">
        <v>26587</v>
      </c>
      <c r="L205" s="152">
        <v>0</v>
      </c>
      <c r="M205" s="153">
        <v>0</v>
      </c>
      <c r="N205" s="87"/>
      <c r="O205" s="231">
        <v>965483.74999999988</v>
      </c>
      <c r="P205" s="234">
        <v>0</v>
      </c>
      <c r="Q205" s="237">
        <v>530930.99999999988</v>
      </c>
      <c r="R205" s="345">
        <v>0</v>
      </c>
      <c r="S205" s="156">
        <v>0</v>
      </c>
      <c r="T205" s="156">
        <v>0</v>
      </c>
      <c r="U205" s="107" t="s">
        <v>495</v>
      </c>
      <c r="V205" s="107" t="s">
        <v>495</v>
      </c>
      <c r="X205" s="435">
        <f t="shared" si="20"/>
        <v>1126198.3600000001</v>
      </c>
      <c r="Y205" s="436">
        <f t="shared" si="18"/>
        <v>813551</v>
      </c>
      <c r="Z205" s="264">
        <f t="shared" si="19"/>
        <v>1496414.7499999998</v>
      </c>
      <c r="AA205" s="266">
        <f t="shared" si="21"/>
        <v>-443334.61000000034</v>
      </c>
    </row>
    <row r="206" spans="1:27" x14ac:dyDescent="0.2">
      <c r="A206" s="145" t="s">
        <v>576</v>
      </c>
      <c r="B206" s="43" t="s">
        <v>552</v>
      </c>
      <c r="C206" s="65"/>
      <c r="D206" s="42" t="s">
        <v>558</v>
      </c>
      <c r="E206" s="92">
        <v>1869202.4</v>
      </c>
      <c r="F206" s="161"/>
      <c r="G206" s="87"/>
      <c r="H206" s="379">
        <v>1501533.69</v>
      </c>
      <c r="I206" s="421" t="s">
        <v>496</v>
      </c>
      <c r="J206" s="419">
        <v>750931.28</v>
      </c>
      <c r="K206" s="420">
        <v>0</v>
      </c>
      <c r="L206" s="152">
        <v>0</v>
      </c>
      <c r="M206" s="153">
        <v>0</v>
      </c>
      <c r="N206" s="87"/>
      <c r="O206" s="231">
        <v>1501533.6900000002</v>
      </c>
      <c r="P206" s="234">
        <v>0</v>
      </c>
      <c r="Q206" s="237">
        <v>601538.84</v>
      </c>
      <c r="R206" s="345">
        <v>0</v>
      </c>
      <c r="S206" s="156">
        <v>0</v>
      </c>
      <c r="T206" s="156">
        <v>0</v>
      </c>
      <c r="U206" s="107">
        <v>559</v>
      </c>
      <c r="V206" s="107" t="s">
        <v>495</v>
      </c>
      <c r="X206" s="435">
        <f t="shared" si="20"/>
        <v>1501533.69</v>
      </c>
      <c r="Y206" s="436">
        <f t="shared" si="18"/>
        <v>750931.28</v>
      </c>
      <c r="Z206" s="264">
        <f t="shared" si="19"/>
        <v>2103072.5300000003</v>
      </c>
      <c r="AA206" s="266">
        <f t="shared" si="21"/>
        <v>-149392.43999999948</v>
      </c>
    </row>
    <row r="207" spans="1:27" ht="13.5" thickBot="1" x14ac:dyDescent="0.25">
      <c r="A207" s="142" t="s">
        <v>567</v>
      </c>
      <c r="B207" s="50" t="s">
        <v>569</v>
      </c>
      <c r="C207" s="65"/>
      <c r="D207" s="12" t="s">
        <v>570</v>
      </c>
      <c r="E207" s="92">
        <v>1983608.9100000001</v>
      </c>
      <c r="F207" s="161"/>
      <c r="G207" s="87"/>
      <c r="H207" s="379">
        <v>1803584.87</v>
      </c>
      <c r="I207" s="421" t="s">
        <v>496</v>
      </c>
      <c r="J207" s="419">
        <v>1433507.45</v>
      </c>
      <c r="K207" s="420">
        <v>39975.57</v>
      </c>
      <c r="L207" s="152">
        <v>0</v>
      </c>
      <c r="M207" s="153">
        <v>0</v>
      </c>
      <c r="N207" s="87"/>
      <c r="O207" s="231">
        <v>2321008.6500000004</v>
      </c>
      <c r="P207" s="234">
        <v>0</v>
      </c>
      <c r="Q207" s="237">
        <v>51034.94</v>
      </c>
      <c r="R207" s="345">
        <v>1123.6300000000001</v>
      </c>
      <c r="S207" s="156">
        <v>0</v>
      </c>
      <c r="T207" s="156">
        <v>0</v>
      </c>
      <c r="U207" s="107">
        <v>25</v>
      </c>
      <c r="V207" s="107" t="s">
        <v>495</v>
      </c>
      <c r="X207" s="435">
        <f t="shared" si="20"/>
        <v>1803584.87</v>
      </c>
      <c r="Y207" s="436">
        <f t="shared" si="18"/>
        <v>1473483.02</v>
      </c>
      <c r="Z207" s="264">
        <f t="shared" si="19"/>
        <v>2373167.2200000002</v>
      </c>
      <c r="AA207" s="267">
        <f t="shared" si="21"/>
        <v>-903900.66999999993</v>
      </c>
    </row>
    <row r="208" spans="1:27" ht="13.5" thickBot="1" x14ac:dyDescent="0.25">
      <c r="A208" s="142"/>
      <c r="B208" s="50"/>
      <c r="C208" s="65"/>
      <c r="D208" s="12"/>
      <c r="E208" s="92"/>
      <c r="F208" s="161"/>
      <c r="G208" s="87"/>
      <c r="H208" s="379">
        <v>0</v>
      </c>
      <c r="I208" s="422" t="s">
        <v>632</v>
      </c>
      <c r="J208" s="419">
        <v>0</v>
      </c>
      <c r="K208" s="423"/>
      <c r="L208" s="152"/>
      <c r="M208" s="153"/>
      <c r="N208" s="87"/>
      <c r="O208" s="231">
        <v>0</v>
      </c>
      <c r="P208" s="234">
        <v>0</v>
      </c>
      <c r="Q208" s="237">
        <v>0</v>
      </c>
      <c r="R208" s="345">
        <v>0</v>
      </c>
      <c r="S208" s="156"/>
      <c r="T208" s="156"/>
      <c r="U208" s="107"/>
      <c r="V208" s="107"/>
      <c r="X208" s="437"/>
      <c r="Y208" s="436"/>
      <c r="Z208" s="264"/>
      <c r="AA208" s="267"/>
    </row>
    <row r="209" spans="1:27" ht="13.5" thickBot="1" x14ac:dyDescent="0.25">
      <c r="A209" s="147"/>
      <c r="B209" s="24"/>
      <c r="C209" s="25"/>
      <c r="D209" s="25"/>
      <c r="E209" s="83">
        <f>SUM(E8:E207)</f>
        <v>340857611.23000002</v>
      </c>
      <c r="F209" s="155">
        <f>SUM(F8:F207)</f>
        <v>0</v>
      </c>
      <c r="G209" s="154"/>
      <c r="H209" s="381">
        <f t="shared" ref="H209:P209" si="22">SUM(H8:H207)</f>
        <v>300650906.66999984</v>
      </c>
      <c r="I209" s="381">
        <f t="shared" si="22"/>
        <v>39696890.890000015</v>
      </c>
      <c r="J209" s="424">
        <f t="shared" si="22"/>
        <v>166275709.66999993</v>
      </c>
      <c r="K209" s="425">
        <f>SUM(K8:K207)</f>
        <v>4597322.5299999993</v>
      </c>
      <c r="L209" s="155">
        <f>SUM(L8:L207)</f>
        <v>0</v>
      </c>
      <c r="M209" s="151">
        <f>SUM(M8:M207)</f>
        <v>0</v>
      </c>
      <c r="N209" s="160"/>
      <c r="O209" s="238">
        <f t="shared" ref="O209:T209" si="23">SUM(O8:O207)</f>
        <v>1143579918.0500002</v>
      </c>
      <c r="P209" s="238">
        <f t="shared" si="22"/>
        <v>16328490.340000004</v>
      </c>
      <c r="Q209" s="238">
        <f t="shared" si="23"/>
        <v>161255866.77000004</v>
      </c>
      <c r="R209" s="239">
        <f t="shared" si="23"/>
        <v>4460724.2500000009</v>
      </c>
      <c r="S209" s="108">
        <f t="shared" si="23"/>
        <v>0</v>
      </c>
      <c r="T209" s="108">
        <f t="shared" si="23"/>
        <v>0</v>
      </c>
      <c r="U209" s="83">
        <f>SUM(U8:U207)</f>
        <v>112367</v>
      </c>
      <c r="V209" s="83">
        <f>(O209+P209+Q209+R209+S209+T209)/U211</f>
        <v>11756.059270581141</v>
      </c>
      <c r="X209" s="438">
        <f>SUM(X8:X207)</f>
        <v>340347797.56</v>
      </c>
      <c r="Y209" s="438">
        <f>SUM(Y8:Y207)</f>
        <v>170873032.19999999</v>
      </c>
      <c r="Z209" s="268">
        <f>SUM(Z8:Z207)</f>
        <v>1325624999.4100008</v>
      </c>
      <c r="AA209" s="267">
        <f>SUM(AA8:AA207)</f>
        <v>814404169.64999962</v>
      </c>
    </row>
    <row r="210" spans="1:27" ht="13.5" thickBot="1" x14ac:dyDescent="0.25">
      <c r="E210" s="87"/>
      <c r="U210" s="83">
        <v>394</v>
      </c>
      <c r="V210" s="84" t="s">
        <v>492</v>
      </c>
    </row>
    <row r="211" spans="1:27" ht="13.5" thickBot="1" x14ac:dyDescent="0.25">
      <c r="E211" s="87"/>
      <c r="F211" s="87"/>
      <c r="I211" s="3"/>
      <c r="N211" s="3"/>
      <c r="U211" s="83">
        <v>112761</v>
      </c>
      <c r="V211" s="55" t="s">
        <v>493</v>
      </c>
      <c r="X211" s="244" t="s">
        <v>592</v>
      </c>
      <c r="Y211" s="279">
        <f>+X209+Y209</f>
        <v>511220829.75999999</v>
      </c>
    </row>
    <row r="212" spans="1:27" ht="13.7" customHeight="1" x14ac:dyDescent="0.2">
      <c r="E212" s="87"/>
      <c r="H212" s="87"/>
      <c r="I212" s="3"/>
      <c r="J212" s="45"/>
      <c r="L212" s="45"/>
      <c r="N212" s="3"/>
      <c r="Q212" s="45"/>
      <c r="S212" s="45"/>
      <c r="U212" s="433" t="s">
        <v>491</v>
      </c>
      <c r="V212" s="433"/>
      <c r="W212" s="433"/>
      <c r="Y212" s="87"/>
    </row>
    <row r="213" spans="1:27" ht="13.7" customHeight="1" x14ac:dyDescent="0.2">
      <c r="E213" s="87"/>
      <c r="H213" s="87"/>
      <c r="I213" s="3"/>
      <c r="J213" s="45"/>
      <c r="L213" s="45"/>
      <c r="N213" s="3"/>
      <c r="Q213" s="45"/>
      <c r="S213" s="45"/>
      <c r="U213" s="433"/>
      <c r="V213" s="433"/>
      <c r="W213" s="433"/>
      <c r="Y213" s="87"/>
    </row>
    <row r="214" spans="1:27" x14ac:dyDescent="0.2">
      <c r="E214" s="87"/>
      <c r="I214" s="3"/>
      <c r="J214" s="45"/>
      <c r="L214" s="45"/>
      <c r="N214" s="3"/>
      <c r="Q214" s="45"/>
      <c r="S214" s="45"/>
      <c r="U214" s="433"/>
      <c r="V214" s="433"/>
      <c r="W214" s="433"/>
    </row>
    <row r="215" spans="1:27" x14ac:dyDescent="0.2">
      <c r="U215" s="433"/>
      <c r="V215" s="433"/>
      <c r="W215" s="433"/>
    </row>
    <row r="216" spans="1:27" x14ac:dyDescent="0.2">
      <c r="E216" s="87"/>
      <c r="J216" s="45"/>
      <c r="L216" s="45"/>
      <c r="U216" s="433"/>
      <c r="V216" s="433"/>
      <c r="W216" s="433"/>
      <c r="X216" s="3"/>
    </row>
    <row r="217" spans="1:27" x14ac:dyDescent="0.2">
      <c r="E217" s="254"/>
      <c r="U217" s="433"/>
      <c r="V217" s="433"/>
      <c r="W217" s="433"/>
    </row>
    <row r="218" spans="1:27" x14ac:dyDescent="0.2">
      <c r="E218" s="82"/>
    </row>
  </sheetData>
  <autoFilter ref="A7:AA207" xr:uid="{00000000-0001-0000-0100-000000000000}"/>
  <mergeCells count="3">
    <mergeCell ref="U1:U2"/>
    <mergeCell ref="X6:Z6"/>
    <mergeCell ref="X5:Z5"/>
  </mergeCells>
  <phoneticPr fontId="9" type="noConversion"/>
  <conditionalFormatting sqref="E8:E185 J8:M208 E9:F187 G9:G204 F188:F204 E188:E208">
    <cfRule type="cellIs" dxfId="27" priority="13" stopIfTrue="1" operator="equal">
      <formula>0</formula>
    </cfRule>
  </conditionalFormatting>
  <conditionalFormatting sqref="F205:G208">
    <cfRule type="cellIs" dxfId="26" priority="5" stopIfTrue="1" operator="equal">
      <formula>0</formula>
    </cfRule>
  </conditionalFormatting>
  <conditionalFormatting sqref="F8:N8">
    <cfRule type="cellIs" dxfId="25" priority="1" stopIfTrue="1" operator="equal">
      <formula>0</formula>
    </cfRule>
  </conditionalFormatting>
  <conditionalFormatting sqref="H9:N208">
    <cfRule type="cellIs" dxfId="24" priority="2" stopIfTrue="1" operator="equal">
      <formula>0</formula>
    </cfRule>
  </conditionalFormatting>
  <conditionalFormatting sqref="O8:V208">
    <cfRule type="cellIs" dxfId="23" priority="3" stopIfTrue="1" operator="equal">
      <formula>0</formula>
    </cfRule>
  </conditionalFormatting>
  <conditionalFormatting sqref="X8:Z208">
    <cfRule type="cellIs" dxfId="22" priority="4" stopIfTrue="1" operator="equal">
      <formula>0</formula>
    </cfRule>
  </conditionalFormatting>
  <pageMargins left="0.75" right="0.75" top="1" bottom="1" header="0.5" footer="0.5"/>
  <pageSetup scale="41" fitToHeight="0" orientation="landscape" r:id="rId1"/>
  <headerFooter alignWithMargins="0">
    <oddFooter>&amp;LCDE, Public School Finance&amp;C&amp;P&amp;R&amp;D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12"/>
  <sheetViews>
    <sheetView zoomScale="80" workbookViewId="0">
      <pane ySplit="7" topLeftCell="A173" activePane="bottomLeft" state="frozen"/>
      <selection activeCell="B1" sqref="B1"/>
      <selection pane="bottomLeft" activeCell="M6" sqref="M6:O6"/>
    </sheetView>
  </sheetViews>
  <sheetFormatPr defaultRowHeight="12.75" x14ac:dyDescent="0.2"/>
  <cols>
    <col min="1" max="1" width="10" style="1" bestFit="1" customWidth="1"/>
    <col min="2" max="2" width="14.42578125" style="1" bestFit="1" customWidth="1"/>
    <col min="3" max="3" width="45.42578125" style="1" bestFit="1" customWidth="1"/>
    <col min="4" max="4" width="17.85546875" customWidth="1"/>
    <col min="5" max="5" width="2.42578125" customWidth="1"/>
    <col min="6" max="7" width="17.85546875" customWidth="1"/>
    <col min="8" max="8" width="6.7109375" customWidth="1"/>
    <col min="9" max="10" width="17.85546875" style="3" customWidth="1"/>
    <col min="13" max="15" width="14.85546875" customWidth="1"/>
    <col min="16" max="16" width="16.7109375" customWidth="1"/>
  </cols>
  <sheetData>
    <row r="1" spans="1:16" x14ac:dyDescent="0.2">
      <c r="C1" s="94"/>
      <c r="D1" s="85"/>
      <c r="F1" s="85"/>
      <c r="G1" s="56"/>
      <c r="H1" s="56"/>
      <c r="I1" s="56"/>
      <c r="J1" s="56"/>
      <c r="M1" s="85"/>
      <c r="N1" s="85"/>
      <c r="O1" s="85"/>
    </row>
    <row r="2" spans="1:16" x14ac:dyDescent="0.2">
      <c r="C2" s="95"/>
      <c r="D2" s="96"/>
      <c r="F2" s="96"/>
      <c r="G2" s="56"/>
      <c r="H2" s="56"/>
      <c r="I2" s="56"/>
      <c r="J2" s="56"/>
      <c r="M2" s="101"/>
      <c r="N2" s="101"/>
      <c r="O2" s="101"/>
    </row>
    <row r="3" spans="1:16" ht="13.5" thickBot="1" x14ac:dyDescent="0.25">
      <c r="C3" s="95"/>
      <c r="D3" s="96"/>
      <c r="F3" s="96"/>
      <c r="G3" s="56"/>
      <c r="H3" s="56"/>
      <c r="I3" s="56"/>
      <c r="J3" s="56"/>
      <c r="M3" s="101"/>
      <c r="N3" s="101"/>
      <c r="O3" s="101"/>
    </row>
    <row r="4" spans="1:16" ht="34.5" customHeight="1" thickBot="1" x14ac:dyDescent="0.25">
      <c r="C4" s="95"/>
      <c r="D4" s="245" t="s">
        <v>591</v>
      </c>
      <c r="F4" s="439" t="s">
        <v>599</v>
      </c>
      <c r="G4" s="440"/>
      <c r="H4" s="216"/>
      <c r="I4" s="439" t="s">
        <v>600</v>
      </c>
      <c r="J4" s="440"/>
      <c r="M4" s="101"/>
      <c r="N4" s="101"/>
      <c r="O4" s="101"/>
    </row>
    <row r="5" spans="1:16" x14ac:dyDescent="0.2">
      <c r="A5" s="7"/>
      <c r="B5" s="8"/>
      <c r="C5" s="9"/>
      <c r="D5" s="4" t="s">
        <v>654</v>
      </c>
      <c r="E5" s="223"/>
      <c r="F5" s="441" t="s">
        <v>645</v>
      </c>
      <c r="G5" s="275" t="str">
        <f>+F5</f>
        <v>FY22-23</v>
      </c>
      <c r="H5" s="192"/>
      <c r="I5" s="441" t="str">
        <f>+F5</f>
        <v>FY22-23</v>
      </c>
      <c r="J5" s="275" t="str">
        <f>+F5</f>
        <v>FY22-23</v>
      </c>
      <c r="M5" s="273"/>
      <c r="N5" s="274"/>
      <c r="O5" s="275"/>
      <c r="P5" s="269"/>
    </row>
    <row r="6" spans="1:16" ht="13.5" thickBot="1" x14ac:dyDescent="0.25">
      <c r="A6" s="10"/>
      <c r="B6" s="11"/>
      <c r="C6" s="17"/>
      <c r="D6" s="5" t="s">
        <v>466</v>
      </c>
      <c r="E6" s="220"/>
      <c r="F6" s="442" t="s">
        <v>466</v>
      </c>
      <c r="G6" s="443">
        <v>3228</v>
      </c>
      <c r="H6" s="217"/>
      <c r="I6" s="450" t="s">
        <v>466</v>
      </c>
      <c r="J6" s="451" t="s">
        <v>557</v>
      </c>
      <c r="M6" s="455" t="s">
        <v>550</v>
      </c>
      <c r="N6" s="456"/>
      <c r="O6" s="457"/>
      <c r="P6" s="272"/>
    </row>
    <row r="7" spans="1:16" ht="43.5" customHeight="1" thickBot="1" x14ac:dyDescent="0.25">
      <c r="A7" s="13" t="s">
        <v>0</v>
      </c>
      <c r="B7" s="14" t="s">
        <v>1</v>
      </c>
      <c r="C7" s="18" t="s">
        <v>2</v>
      </c>
      <c r="D7" s="15" t="s">
        <v>467</v>
      </c>
      <c r="E7" s="221"/>
      <c r="F7" s="444" t="s">
        <v>598</v>
      </c>
      <c r="G7" s="445" t="s">
        <v>598</v>
      </c>
      <c r="H7" s="218"/>
      <c r="I7" s="452" t="s">
        <v>598</v>
      </c>
      <c r="J7" s="452" t="s">
        <v>598</v>
      </c>
      <c r="M7" s="434" t="s">
        <v>547</v>
      </c>
      <c r="N7" s="434" t="s">
        <v>548</v>
      </c>
      <c r="O7" s="249" t="s">
        <v>549</v>
      </c>
      <c r="P7" s="276" t="s">
        <v>628</v>
      </c>
    </row>
    <row r="8" spans="1:16" x14ac:dyDescent="0.2">
      <c r="A8" s="19" t="s">
        <v>3</v>
      </c>
      <c r="B8" s="12" t="s">
        <v>4</v>
      </c>
      <c r="C8" s="20" t="s">
        <v>5</v>
      </c>
      <c r="D8" s="6">
        <v>74023</v>
      </c>
      <c r="E8" s="220"/>
      <c r="F8" s="446">
        <v>88403</v>
      </c>
      <c r="G8" s="447">
        <v>34634.06</v>
      </c>
      <c r="H8" s="3"/>
      <c r="I8" s="446">
        <v>91000</v>
      </c>
      <c r="J8" s="447">
        <v>34634</v>
      </c>
      <c r="M8" s="453">
        <f t="shared" ref="M8:M39" si="0">F8+G8</f>
        <v>123037.06</v>
      </c>
      <c r="N8" s="453">
        <v>0</v>
      </c>
      <c r="O8" s="190">
        <f t="shared" ref="O8:O39" si="1">I8+J8</f>
        <v>125634</v>
      </c>
      <c r="P8" s="138">
        <f>+O8-M8</f>
        <v>2596.9400000000023</v>
      </c>
    </row>
    <row r="9" spans="1:16" x14ac:dyDescent="0.2">
      <c r="A9" s="19" t="s">
        <v>6</v>
      </c>
      <c r="B9" s="12" t="s">
        <v>4</v>
      </c>
      <c r="C9" s="20" t="s">
        <v>7</v>
      </c>
      <c r="D9" s="6">
        <v>373322</v>
      </c>
      <c r="E9" s="220"/>
      <c r="F9" s="446">
        <v>350949</v>
      </c>
      <c r="G9" s="447">
        <v>27871.38</v>
      </c>
      <c r="H9" s="3"/>
      <c r="I9" s="446">
        <v>2200722.0599999996</v>
      </c>
      <c r="J9" s="447">
        <v>27871.38</v>
      </c>
      <c r="M9" s="453">
        <f t="shared" si="0"/>
        <v>378820.38</v>
      </c>
      <c r="N9" s="453">
        <v>0</v>
      </c>
      <c r="O9" s="190">
        <f t="shared" si="1"/>
        <v>2228593.4399999995</v>
      </c>
      <c r="P9" s="138">
        <f t="shared" ref="P9:P72" si="2">+O9-M9</f>
        <v>1849773.0599999996</v>
      </c>
    </row>
    <row r="10" spans="1:16" x14ac:dyDescent="0.2">
      <c r="A10" s="19" t="s">
        <v>8</v>
      </c>
      <c r="B10" s="12" t="s">
        <v>4</v>
      </c>
      <c r="C10" s="20" t="s">
        <v>9</v>
      </c>
      <c r="D10" s="6">
        <v>59444</v>
      </c>
      <c r="E10" s="220"/>
      <c r="F10" s="446">
        <v>60042</v>
      </c>
      <c r="G10" s="447">
        <v>20003.47</v>
      </c>
      <c r="H10" s="3"/>
      <c r="I10" s="446">
        <v>135773.15000000005</v>
      </c>
      <c r="J10" s="447">
        <v>24509.37</v>
      </c>
      <c r="M10" s="453">
        <f t="shared" si="0"/>
        <v>80045.47</v>
      </c>
      <c r="N10" s="453">
        <v>0</v>
      </c>
      <c r="O10" s="190">
        <f t="shared" si="1"/>
        <v>160282.52000000005</v>
      </c>
      <c r="P10" s="138">
        <f t="shared" si="2"/>
        <v>80237.050000000047</v>
      </c>
    </row>
    <row r="11" spans="1:16" x14ac:dyDescent="0.2">
      <c r="A11" s="19" t="s">
        <v>10</v>
      </c>
      <c r="B11" s="12" t="s">
        <v>4</v>
      </c>
      <c r="C11" s="20" t="s">
        <v>11</v>
      </c>
      <c r="D11" s="6">
        <v>236931</v>
      </c>
      <c r="E11" s="220"/>
      <c r="F11" s="446">
        <v>199728</v>
      </c>
      <c r="G11" s="447">
        <v>44959.34</v>
      </c>
      <c r="H11" s="3"/>
      <c r="I11" s="446">
        <v>234349.81</v>
      </c>
      <c r="J11" s="447">
        <v>44959.34</v>
      </c>
      <c r="M11" s="453">
        <f t="shared" si="0"/>
        <v>244687.34</v>
      </c>
      <c r="N11" s="453">
        <v>0</v>
      </c>
      <c r="O11" s="190">
        <f t="shared" si="1"/>
        <v>279309.15000000002</v>
      </c>
      <c r="P11" s="138">
        <f t="shared" si="2"/>
        <v>34621.810000000027</v>
      </c>
    </row>
    <row r="12" spans="1:16" x14ac:dyDescent="0.2">
      <c r="A12" s="19" t="s">
        <v>12</v>
      </c>
      <c r="B12" s="12" t="s">
        <v>4</v>
      </c>
      <c r="C12" s="20" t="s">
        <v>13</v>
      </c>
      <c r="D12" s="6">
        <v>0</v>
      </c>
      <c r="E12" s="220"/>
      <c r="F12" s="446">
        <v>0</v>
      </c>
      <c r="G12" s="447">
        <v>0</v>
      </c>
      <c r="H12" s="3"/>
      <c r="I12" s="446">
        <v>9672</v>
      </c>
      <c r="J12" s="447">
        <v>0</v>
      </c>
      <c r="M12" s="453">
        <f t="shared" si="0"/>
        <v>0</v>
      </c>
      <c r="N12" s="453">
        <v>0</v>
      </c>
      <c r="O12" s="190">
        <f t="shared" si="1"/>
        <v>9672</v>
      </c>
      <c r="P12" s="138">
        <f t="shared" si="2"/>
        <v>9672</v>
      </c>
    </row>
    <row r="13" spans="1:16" x14ac:dyDescent="0.2">
      <c r="A13" s="19" t="s">
        <v>14</v>
      </c>
      <c r="B13" s="12" t="s">
        <v>4</v>
      </c>
      <c r="C13" s="20" t="s">
        <v>15</v>
      </c>
      <c r="D13" s="6">
        <v>0</v>
      </c>
      <c r="E13" s="220"/>
      <c r="F13" s="446">
        <v>0</v>
      </c>
      <c r="G13" s="447">
        <v>0</v>
      </c>
      <c r="H13" s="3"/>
      <c r="I13" s="446">
        <v>9282</v>
      </c>
      <c r="J13" s="447">
        <v>0</v>
      </c>
      <c r="M13" s="453">
        <f t="shared" si="0"/>
        <v>0</v>
      </c>
      <c r="N13" s="453">
        <v>0</v>
      </c>
      <c r="O13" s="190">
        <f t="shared" si="1"/>
        <v>9282</v>
      </c>
      <c r="P13" s="138">
        <f t="shared" si="2"/>
        <v>9282</v>
      </c>
    </row>
    <row r="14" spans="1:16" x14ac:dyDescent="0.2">
      <c r="A14" s="19" t="s">
        <v>16</v>
      </c>
      <c r="B14" s="12" t="s">
        <v>4</v>
      </c>
      <c r="C14" s="20" t="s">
        <v>17</v>
      </c>
      <c r="D14" s="6">
        <v>83589</v>
      </c>
      <c r="E14" s="220"/>
      <c r="F14" s="446">
        <v>81706</v>
      </c>
      <c r="G14" s="447">
        <v>37085.18</v>
      </c>
      <c r="H14" s="3"/>
      <c r="I14" s="446">
        <v>194638.29</v>
      </c>
      <c r="J14" s="447">
        <v>37085.18</v>
      </c>
      <c r="M14" s="453">
        <f t="shared" si="0"/>
        <v>118791.18</v>
      </c>
      <c r="N14" s="453">
        <v>0</v>
      </c>
      <c r="O14" s="190">
        <f t="shared" si="1"/>
        <v>231723.47</v>
      </c>
      <c r="P14" s="138">
        <f t="shared" si="2"/>
        <v>112932.29000000001</v>
      </c>
    </row>
    <row r="15" spans="1:16" x14ac:dyDescent="0.2">
      <c r="A15" s="19" t="s">
        <v>18</v>
      </c>
      <c r="B15" s="12" t="s">
        <v>19</v>
      </c>
      <c r="C15" s="20" t="s">
        <v>20</v>
      </c>
      <c r="D15" s="6">
        <v>0</v>
      </c>
      <c r="E15" s="220"/>
      <c r="F15" s="446">
        <v>0</v>
      </c>
      <c r="G15" s="447">
        <v>0</v>
      </c>
      <c r="H15" s="3"/>
      <c r="I15" s="446">
        <v>21056.14</v>
      </c>
      <c r="J15" s="447">
        <v>0</v>
      </c>
      <c r="M15" s="453">
        <f t="shared" si="0"/>
        <v>0</v>
      </c>
      <c r="N15" s="453">
        <v>0</v>
      </c>
      <c r="O15" s="190">
        <f t="shared" si="1"/>
        <v>21056.14</v>
      </c>
      <c r="P15" s="138">
        <f t="shared" si="2"/>
        <v>21056.14</v>
      </c>
    </row>
    <row r="16" spans="1:16" x14ac:dyDescent="0.2">
      <c r="A16" s="19" t="s">
        <v>21</v>
      </c>
      <c r="B16" s="12" t="s">
        <v>19</v>
      </c>
      <c r="C16" s="20" t="s">
        <v>22</v>
      </c>
      <c r="D16" s="6">
        <v>0</v>
      </c>
      <c r="E16" s="220"/>
      <c r="F16" s="446">
        <v>0</v>
      </c>
      <c r="G16" s="447">
        <v>0</v>
      </c>
      <c r="H16" s="3"/>
      <c r="I16" s="446">
        <v>56.99</v>
      </c>
      <c r="J16" s="447">
        <v>0</v>
      </c>
      <c r="M16" s="453">
        <f t="shared" si="0"/>
        <v>0</v>
      </c>
      <c r="N16" s="453">
        <v>0</v>
      </c>
      <c r="O16" s="190">
        <f t="shared" si="1"/>
        <v>56.99</v>
      </c>
      <c r="P16" s="138">
        <f t="shared" si="2"/>
        <v>56.99</v>
      </c>
    </row>
    <row r="17" spans="1:16" x14ac:dyDescent="0.2">
      <c r="A17" s="19" t="s">
        <v>23</v>
      </c>
      <c r="B17" s="12" t="s">
        <v>24</v>
      </c>
      <c r="C17" s="20" t="s">
        <v>25</v>
      </c>
      <c r="D17" s="6">
        <v>42958.12</v>
      </c>
      <c r="E17" s="220"/>
      <c r="F17" s="446">
        <v>41252.089999999997</v>
      </c>
      <c r="G17" s="447">
        <v>27363.48</v>
      </c>
      <c r="H17" s="3"/>
      <c r="I17" s="446">
        <v>38268.18</v>
      </c>
      <c r="J17" s="447">
        <v>27278.73</v>
      </c>
      <c r="M17" s="453">
        <f t="shared" si="0"/>
        <v>68615.569999999992</v>
      </c>
      <c r="N17" s="453">
        <v>0</v>
      </c>
      <c r="O17" s="190">
        <f t="shared" si="1"/>
        <v>65546.91</v>
      </c>
      <c r="P17" s="138">
        <f t="shared" si="2"/>
        <v>-3068.6599999999889</v>
      </c>
    </row>
    <row r="18" spans="1:16" x14ac:dyDescent="0.2">
      <c r="A18" s="19" t="s">
        <v>26</v>
      </c>
      <c r="B18" s="12" t="s">
        <v>24</v>
      </c>
      <c r="C18" s="20" t="s">
        <v>27</v>
      </c>
      <c r="D18" s="6">
        <v>28689.63</v>
      </c>
      <c r="E18" s="220"/>
      <c r="F18" s="446">
        <v>28575.29</v>
      </c>
      <c r="G18" s="447">
        <v>47320.15</v>
      </c>
      <c r="H18" s="3"/>
      <c r="I18" s="446">
        <v>28575.29</v>
      </c>
      <c r="J18" s="447">
        <v>47320.150000000009</v>
      </c>
      <c r="M18" s="453">
        <f t="shared" si="0"/>
        <v>75895.44</v>
      </c>
      <c r="N18" s="453">
        <v>0</v>
      </c>
      <c r="O18" s="190">
        <f t="shared" si="1"/>
        <v>75895.44</v>
      </c>
      <c r="P18" s="138">
        <f t="shared" si="2"/>
        <v>0</v>
      </c>
    </row>
    <row r="19" spans="1:16" x14ac:dyDescent="0.2">
      <c r="A19" s="19" t="s">
        <v>28</v>
      </c>
      <c r="B19" s="12" t="s">
        <v>24</v>
      </c>
      <c r="C19" s="20" t="s">
        <v>29</v>
      </c>
      <c r="D19" s="6">
        <v>552960</v>
      </c>
      <c r="E19" s="220"/>
      <c r="F19" s="446">
        <v>525962</v>
      </c>
      <c r="G19" s="447">
        <v>79523.48</v>
      </c>
      <c r="H19" s="3"/>
      <c r="I19" s="446">
        <v>8102201.8799999934</v>
      </c>
      <c r="J19" s="447">
        <v>79523.48</v>
      </c>
      <c r="M19" s="453">
        <f t="shared" si="0"/>
        <v>605485.48</v>
      </c>
      <c r="N19" s="453">
        <v>0</v>
      </c>
      <c r="O19" s="190">
        <f t="shared" si="1"/>
        <v>8181725.3599999938</v>
      </c>
      <c r="P19" s="138">
        <f t="shared" si="2"/>
        <v>7576239.8799999934</v>
      </c>
    </row>
    <row r="20" spans="1:16" x14ac:dyDescent="0.2">
      <c r="A20" s="19" t="s">
        <v>30</v>
      </c>
      <c r="B20" s="12" t="s">
        <v>24</v>
      </c>
      <c r="C20" s="20" t="s">
        <v>31</v>
      </c>
      <c r="D20" s="6">
        <v>140464</v>
      </c>
      <c r="E20" s="220"/>
      <c r="F20" s="446">
        <v>134520</v>
      </c>
      <c r="G20" s="447">
        <v>27126.99</v>
      </c>
      <c r="H20" s="3"/>
      <c r="I20" s="446">
        <v>1377562.6300000001</v>
      </c>
      <c r="J20" s="447">
        <v>0</v>
      </c>
      <c r="M20" s="453">
        <f t="shared" si="0"/>
        <v>161646.99</v>
      </c>
      <c r="N20" s="453">
        <v>0</v>
      </c>
      <c r="O20" s="190">
        <f t="shared" si="1"/>
        <v>1377562.6300000001</v>
      </c>
      <c r="P20" s="138">
        <f t="shared" si="2"/>
        <v>1215915.6400000001</v>
      </c>
    </row>
    <row r="21" spans="1:16" x14ac:dyDescent="0.2">
      <c r="A21" s="19" t="s">
        <v>32</v>
      </c>
      <c r="B21" s="12" t="s">
        <v>24</v>
      </c>
      <c r="C21" s="20" t="s">
        <v>33</v>
      </c>
      <c r="D21" s="6">
        <v>0</v>
      </c>
      <c r="E21" s="220"/>
      <c r="F21" s="446">
        <v>0</v>
      </c>
      <c r="G21" s="447">
        <v>0</v>
      </c>
      <c r="H21" s="3"/>
      <c r="I21" s="446">
        <v>5618.22</v>
      </c>
      <c r="J21" s="447">
        <v>0</v>
      </c>
      <c r="M21" s="453">
        <f t="shared" si="0"/>
        <v>0</v>
      </c>
      <c r="N21" s="453">
        <v>0</v>
      </c>
      <c r="O21" s="190">
        <f t="shared" si="1"/>
        <v>5618.22</v>
      </c>
      <c r="P21" s="138">
        <f t="shared" si="2"/>
        <v>5618.22</v>
      </c>
    </row>
    <row r="22" spans="1:16" x14ac:dyDescent="0.2">
      <c r="A22" s="19" t="s">
        <v>34</v>
      </c>
      <c r="B22" s="12" t="s">
        <v>24</v>
      </c>
      <c r="C22" s="20" t="s">
        <v>35</v>
      </c>
      <c r="D22" s="6">
        <v>407827</v>
      </c>
      <c r="E22" s="220"/>
      <c r="F22" s="446">
        <v>377605</v>
      </c>
      <c r="G22" s="447">
        <v>58202.91</v>
      </c>
      <c r="H22" s="3"/>
      <c r="I22" s="446">
        <v>468293.14999999997</v>
      </c>
      <c r="J22" s="447">
        <v>58202.91</v>
      </c>
      <c r="M22" s="453">
        <f t="shared" si="0"/>
        <v>435807.91000000003</v>
      </c>
      <c r="N22" s="453">
        <v>0</v>
      </c>
      <c r="O22" s="190">
        <f t="shared" si="1"/>
        <v>526496.05999999994</v>
      </c>
      <c r="P22" s="138">
        <f t="shared" si="2"/>
        <v>90688.149999999907</v>
      </c>
    </row>
    <row r="23" spans="1:16" x14ac:dyDescent="0.2">
      <c r="A23" s="19" t="s">
        <v>36</v>
      </c>
      <c r="B23" s="12" t="s">
        <v>24</v>
      </c>
      <c r="C23" s="20" t="s">
        <v>37</v>
      </c>
      <c r="D23" s="6">
        <v>0</v>
      </c>
      <c r="E23" s="220"/>
      <c r="F23" s="446">
        <v>0</v>
      </c>
      <c r="G23" s="447">
        <v>0</v>
      </c>
      <c r="H23" s="3"/>
      <c r="I23" s="446">
        <v>83011.990000000005</v>
      </c>
      <c r="J23" s="447">
        <v>0</v>
      </c>
      <c r="M23" s="453">
        <f t="shared" si="0"/>
        <v>0</v>
      </c>
      <c r="N23" s="453">
        <v>0</v>
      </c>
      <c r="O23" s="190">
        <f t="shared" si="1"/>
        <v>83011.990000000005</v>
      </c>
      <c r="P23" s="138">
        <f t="shared" si="2"/>
        <v>83011.990000000005</v>
      </c>
    </row>
    <row r="24" spans="1:16" x14ac:dyDescent="0.2">
      <c r="A24" s="19" t="s">
        <v>38</v>
      </c>
      <c r="B24" s="12" t="s">
        <v>39</v>
      </c>
      <c r="C24" s="20" t="s">
        <v>40</v>
      </c>
      <c r="D24" s="6">
        <v>0</v>
      </c>
      <c r="E24" s="220"/>
      <c r="F24" s="446">
        <v>0</v>
      </c>
      <c r="G24" s="447">
        <v>0</v>
      </c>
      <c r="H24" s="3"/>
      <c r="I24" s="446">
        <v>84390.449999999983</v>
      </c>
      <c r="J24" s="447">
        <v>0</v>
      </c>
      <c r="M24" s="453">
        <f t="shared" si="0"/>
        <v>0</v>
      </c>
      <c r="N24" s="453">
        <v>0</v>
      </c>
      <c r="O24" s="190">
        <f t="shared" si="1"/>
        <v>84390.449999999983</v>
      </c>
      <c r="P24" s="138">
        <f t="shared" si="2"/>
        <v>84390.449999999983</v>
      </c>
    </row>
    <row r="25" spans="1:16" x14ac:dyDescent="0.2">
      <c r="A25" s="19" t="s">
        <v>41</v>
      </c>
      <c r="B25" s="12" t="s">
        <v>42</v>
      </c>
      <c r="C25" s="20" t="s">
        <v>43</v>
      </c>
      <c r="D25" s="6">
        <v>0</v>
      </c>
      <c r="E25" s="220"/>
      <c r="F25" s="446">
        <v>0</v>
      </c>
      <c r="G25" s="447">
        <v>0</v>
      </c>
      <c r="H25" s="3"/>
      <c r="I25" s="446">
        <v>112.46</v>
      </c>
      <c r="J25" s="447">
        <v>0</v>
      </c>
      <c r="M25" s="453">
        <f t="shared" si="0"/>
        <v>0</v>
      </c>
      <c r="N25" s="453">
        <v>0</v>
      </c>
      <c r="O25" s="190">
        <f t="shared" si="1"/>
        <v>112.46</v>
      </c>
      <c r="P25" s="138">
        <f t="shared" si="2"/>
        <v>112.46</v>
      </c>
    </row>
    <row r="26" spans="1:16" x14ac:dyDescent="0.2">
      <c r="A26" s="19" t="s">
        <v>44</v>
      </c>
      <c r="B26" s="12" t="s">
        <v>42</v>
      </c>
      <c r="C26" s="20" t="s">
        <v>45</v>
      </c>
      <c r="D26" s="6">
        <v>0</v>
      </c>
      <c r="E26" s="220"/>
      <c r="F26" s="446">
        <v>0</v>
      </c>
      <c r="G26" s="447">
        <v>0</v>
      </c>
      <c r="H26" s="3"/>
      <c r="I26" s="446">
        <v>3537</v>
      </c>
      <c r="J26" s="447">
        <v>0</v>
      </c>
      <c r="M26" s="453">
        <f t="shared" si="0"/>
        <v>0</v>
      </c>
      <c r="N26" s="453">
        <v>0</v>
      </c>
      <c r="O26" s="190">
        <f t="shared" si="1"/>
        <v>3537</v>
      </c>
      <c r="P26" s="138">
        <f t="shared" si="2"/>
        <v>3537</v>
      </c>
    </row>
    <row r="27" spans="1:16" x14ac:dyDescent="0.2">
      <c r="A27" s="19" t="s">
        <v>46</v>
      </c>
      <c r="B27" s="12" t="s">
        <v>42</v>
      </c>
      <c r="C27" s="20" t="s">
        <v>47</v>
      </c>
      <c r="D27" s="6">
        <v>0</v>
      </c>
      <c r="E27" s="220"/>
      <c r="F27" s="446">
        <v>0</v>
      </c>
      <c r="G27" s="447">
        <v>0</v>
      </c>
      <c r="H27" s="3"/>
      <c r="I27" s="446">
        <v>7995.48</v>
      </c>
      <c r="J27" s="447">
        <v>0</v>
      </c>
      <c r="M27" s="453">
        <f t="shared" si="0"/>
        <v>0</v>
      </c>
      <c r="N27" s="453">
        <v>0</v>
      </c>
      <c r="O27" s="190">
        <f t="shared" si="1"/>
        <v>7995.48</v>
      </c>
      <c r="P27" s="138">
        <f t="shared" si="2"/>
        <v>7995.48</v>
      </c>
    </row>
    <row r="28" spans="1:16" x14ac:dyDescent="0.2">
      <c r="A28" s="19" t="s">
        <v>48</v>
      </c>
      <c r="B28" s="12" t="s">
        <v>42</v>
      </c>
      <c r="C28" s="20" t="s">
        <v>49</v>
      </c>
      <c r="D28" s="6">
        <v>0</v>
      </c>
      <c r="E28" s="220"/>
      <c r="F28" s="446">
        <v>0</v>
      </c>
      <c r="G28" s="447">
        <v>0</v>
      </c>
      <c r="H28" s="3"/>
      <c r="I28" s="446">
        <v>5719.0000000000009</v>
      </c>
      <c r="J28" s="447">
        <v>0</v>
      </c>
      <c r="M28" s="453">
        <f t="shared" si="0"/>
        <v>0</v>
      </c>
      <c r="N28" s="453">
        <v>0</v>
      </c>
      <c r="O28" s="190">
        <f t="shared" si="1"/>
        <v>5719.0000000000009</v>
      </c>
      <c r="P28" s="138">
        <f t="shared" si="2"/>
        <v>5719.0000000000009</v>
      </c>
    </row>
    <row r="29" spans="1:16" x14ac:dyDescent="0.2">
      <c r="A29" s="19" t="s">
        <v>50</v>
      </c>
      <c r="B29" s="12" t="s">
        <v>42</v>
      </c>
      <c r="C29" s="20" t="s">
        <v>51</v>
      </c>
      <c r="D29" s="6">
        <v>0</v>
      </c>
      <c r="E29" s="220"/>
      <c r="F29" s="446">
        <v>0</v>
      </c>
      <c r="G29" s="447">
        <v>0</v>
      </c>
      <c r="H29" s="3"/>
      <c r="I29" s="446">
        <v>0</v>
      </c>
      <c r="J29" s="447">
        <v>0</v>
      </c>
      <c r="M29" s="453">
        <f t="shared" si="0"/>
        <v>0</v>
      </c>
      <c r="N29" s="453">
        <v>0</v>
      </c>
      <c r="O29" s="190">
        <f t="shared" si="1"/>
        <v>0</v>
      </c>
      <c r="P29" s="138">
        <f t="shared" si="2"/>
        <v>0</v>
      </c>
    </row>
    <row r="30" spans="1:16" x14ac:dyDescent="0.2">
      <c r="A30" s="19" t="s">
        <v>52</v>
      </c>
      <c r="B30" s="12" t="s">
        <v>53</v>
      </c>
      <c r="C30" s="20" t="s">
        <v>54</v>
      </c>
      <c r="D30" s="6">
        <v>0</v>
      </c>
      <c r="E30" s="220"/>
      <c r="F30" s="446">
        <v>0</v>
      </c>
      <c r="G30" s="447">
        <v>0</v>
      </c>
      <c r="H30" s="3"/>
      <c r="I30" s="446">
        <v>4979.3999999999996</v>
      </c>
      <c r="J30" s="447">
        <v>0</v>
      </c>
      <c r="M30" s="453">
        <f t="shared" si="0"/>
        <v>0</v>
      </c>
      <c r="N30" s="453">
        <v>0</v>
      </c>
      <c r="O30" s="190">
        <f t="shared" si="1"/>
        <v>4979.3999999999996</v>
      </c>
      <c r="P30" s="138">
        <f t="shared" si="2"/>
        <v>4979.3999999999996</v>
      </c>
    </row>
    <row r="31" spans="1:16" x14ac:dyDescent="0.2">
      <c r="A31" s="19" t="s">
        <v>55</v>
      </c>
      <c r="B31" s="12" t="s">
        <v>53</v>
      </c>
      <c r="C31" s="20" t="s">
        <v>56</v>
      </c>
      <c r="D31" s="6">
        <v>0</v>
      </c>
      <c r="E31" s="220"/>
      <c r="F31" s="446">
        <v>0</v>
      </c>
      <c r="G31" s="447">
        <v>0</v>
      </c>
      <c r="H31" s="3"/>
      <c r="I31" s="446">
        <v>5552.0700000000006</v>
      </c>
      <c r="J31" s="447">
        <v>0</v>
      </c>
      <c r="M31" s="453">
        <f t="shared" si="0"/>
        <v>0</v>
      </c>
      <c r="N31" s="453">
        <v>0</v>
      </c>
      <c r="O31" s="190">
        <f t="shared" si="1"/>
        <v>5552.0700000000006</v>
      </c>
      <c r="P31" s="138">
        <f t="shared" si="2"/>
        <v>5552.0700000000006</v>
      </c>
    </row>
    <row r="32" spans="1:16" x14ac:dyDescent="0.2">
      <c r="A32" s="19" t="s">
        <v>57</v>
      </c>
      <c r="B32" s="12" t="s">
        <v>58</v>
      </c>
      <c r="C32" s="20" t="s">
        <v>59</v>
      </c>
      <c r="D32" s="6">
        <v>340864</v>
      </c>
      <c r="E32" s="220"/>
      <c r="F32" s="446">
        <v>318240</v>
      </c>
      <c r="G32" s="447">
        <v>57553.02</v>
      </c>
      <c r="H32" s="3"/>
      <c r="I32" s="446">
        <v>1147505.1899999997</v>
      </c>
      <c r="J32" s="447">
        <v>57553.03</v>
      </c>
      <c r="M32" s="453">
        <f t="shared" si="0"/>
        <v>375793.02</v>
      </c>
      <c r="N32" s="453">
        <v>0</v>
      </c>
      <c r="O32" s="190">
        <f t="shared" si="1"/>
        <v>1205058.2199999997</v>
      </c>
      <c r="P32" s="138">
        <f t="shared" si="2"/>
        <v>829265.19999999972</v>
      </c>
    </row>
    <row r="33" spans="1:16" x14ac:dyDescent="0.2">
      <c r="A33" s="19" t="s">
        <v>60</v>
      </c>
      <c r="B33" s="12" t="s">
        <v>58</v>
      </c>
      <c r="C33" s="20" t="s">
        <v>61</v>
      </c>
      <c r="D33" s="6">
        <v>297503</v>
      </c>
      <c r="E33" s="220"/>
      <c r="F33" s="446">
        <v>284900</v>
      </c>
      <c r="G33" s="447">
        <v>54370.67</v>
      </c>
      <c r="H33" s="3"/>
      <c r="I33" s="446">
        <v>407895.99000000011</v>
      </c>
      <c r="J33" s="447">
        <v>54370.670000000006</v>
      </c>
      <c r="M33" s="453">
        <f t="shared" si="0"/>
        <v>339270.67</v>
      </c>
      <c r="N33" s="453">
        <v>0</v>
      </c>
      <c r="O33" s="190">
        <f t="shared" si="1"/>
        <v>462266.66000000009</v>
      </c>
      <c r="P33" s="138">
        <f t="shared" si="2"/>
        <v>122995.99000000011</v>
      </c>
    </row>
    <row r="34" spans="1:16" x14ac:dyDescent="0.2">
      <c r="A34" s="19" t="s">
        <v>62</v>
      </c>
      <c r="B34" s="12" t="s">
        <v>63</v>
      </c>
      <c r="C34" s="20" t="s">
        <v>64</v>
      </c>
      <c r="D34" s="6">
        <v>0</v>
      </c>
      <c r="E34" s="220"/>
      <c r="F34" s="446">
        <v>0</v>
      </c>
      <c r="G34" s="447">
        <v>0</v>
      </c>
      <c r="H34" s="3"/>
      <c r="I34" s="446">
        <v>17383.989999999998</v>
      </c>
      <c r="J34" s="447">
        <v>1342.68</v>
      </c>
      <c r="M34" s="453">
        <f t="shared" si="0"/>
        <v>0</v>
      </c>
      <c r="N34" s="453">
        <v>0</v>
      </c>
      <c r="O34" s="190">
        <f t="shared" si="1"/>
        <v>18726.669999999998</v>
      </c>
      <c r="P34" s="138">
        <f t="shared" si="2"/>
        <v>18726.669999999998</v>
      </c>
    </row>
    <row r="35" spans="1:16" x14ac:dyDescent="0.2">
      <c r="A35" s="19" t="s">
        <v>65</v>
      </c>
      <c r="B35" s="12" t="s">
        <v>63</v>
      </c>
      <c r="C35" s="20" t="s">
        <v>66</v>
      </c>
      <c r="D35" s="6">
        <v>0</v>
      </c>
      <c r="E35" s="220"/>
      <c r="F35" s="446">
        <v>0</v>
      </c>
      <c r="G35" s="447">
        <v>0</v>
      </c>
      <c r="H35" s="3"/>
      <c r="I35" s="446">
        <v>22732.91</v>
      </c>
      <c r="J35" s="447">
        <v>3089</v>
      </c>
      <c r="M35" s="453">
        <f t="shared" si="0"/>
        <v>0</v>
      </c>
      <c r="N35" s="453">
        <v>0</v>
      </c>
      <c r="O35" s="190">
        <f t="shared" si="1"/>
        <v>25821.91</v>
      </c>
      <c r="P35" s="138">
        <f t="shared" si="2"/>
        <v>25821.91</v>
      </c>
    </row>
    <row r="36" spans="1:16" x14ac:dyDescent="0.2">
      <c r="A36" s="19" t="s">
        <v>67</v>
      </c>
      <c r="B36" s="12" t="s">
        <v>68</v>
      </c>
      <c r="C36" s="20" t="s">
        <v>69</v>
      </c>
      <c r="D36" s="6">
        <v>0</v>
      </c>
      <c r="E36" s="220"/>
      <c r="F36" s="446">
        <v>0</v>
      </c>
      <c r="G36" s="447">
        <v>0</v>
      </c>
      <c r="H36" s="3"/>
      <c r="I36" s="446">
        <v>4612</v>
      </c>
      <c r="J36" s="447">
        <v>0</v>
      </c>
      <c r="M36" s="453">
        <f t="shared" si="0"/>
        <v>0</v>
      </c>
      <c r="N36" s="453">
        <v>0</v>
      </c>
      <c r="O36" s="190">
        <f t="shared" si="1"/>
        <v>4612</v>
      </c>
      <c r="P36" s="138">
        <f t="shared" si="2"/>
        <v>4612</v>
      </c>
    </row>
    <row r="37" spans="1:16" x14ac:dyDescent="0.2">
      <c r="A37" s="19" t="s">
        <v>70</v>
      </c>
      <c r="B37" s="12" t="s">
        <v>68</v>
      </c>
      <c r="C37" s="20" t="s">
        <v>71</v>
      </c>
      <c r="D37" s="6">
        <v>0</v>
      </c>
      <c r="E37" s="220"/>
      <c r="F37" s="446">
        <v>0</v>
      </c>
      <c r="G37" s="447">
        <v>0</v>
      </c>
      <c r="H37" s="3"/>
      <c r="I37" s="446">
        <v>5514.0999999999995</v>
      </c>
      <c r="J37" s="447">
        <v>0</v>
      </c>
      <c r="M37" s="453">
        <f t="shared" si="0"/>
        <v>0</v>
      </c>
      <c r="N37" s="453">
        <v>0</v>
      </c>
      <c r="O37" s="190">
        <f t="shared" si="1"/>
        <v>5514.0999999999995</v>
      </c>
      <c r="P37" s="138">
        <f t="shared" si="2"/>
        <v>5514.0999999999995</v>
      </c>
    </row>
    <row r="38" spans="1:16" x14ac:dyDescent="0.2">
      <c r="A38" s="19" t="s">
        <v>72</v>
      </c>
      <c r="B38" s="12" t="s">
        <v>73</v>
      </c>
      <c r="C38" s="20" t="s">
        <v>74</v>
      </c>
      <c r="D38" s="6">
        <v>0</v>
      </c>
      <c r="E38" s="220"/>
      <c r="F38" s="446">
        <v>0</v>
      </c>
      <c r="G38" s="447">
        <v>0</v>
      </c>
      <c r="H38" s="3"/>
      <c r="I38" s="446">
        <v>104508.98</v>
      </c>
      <c r="J38" s="447">
        <v>0</v>
      </c>
      <c r="M38" s="453">
        <f t="shared" si="0"/>
        <v>0</v>
      </c>
      <c r="N38" s="453">
        <v>0</v>
      </c>
      <c r="O38" s="190">
        <f t="shared" si="1"/>
        <v>104508.98</v>
      </c>
      <c r="P38" s="138">
        <f t="shared" si="2"/>
        <v>104508.98</v>
      </c>
    </row>
    <row r="39" spans="1:16" x14ac:dyDescent="0.2">
      <c r="A39" s="19" t="s">
        <v>75</v>
      </c>
      <c r="B39" s="12" t="s">
        <v>76</v>
      </c>
      <c r="C39" s="20" t="s">
        <v>77</v>
      </c>
      <c r="D39" s="6">
        <v>0</v>
      </c>
      <c r="E39" s="220"/>
      <c r="F39" s="446">
        <v>0</v>
      </c>
      <c r="G39" s="447">
        <v>0</v>
      </c>
      <c r="H39" s="3"/>
      <c r="I39" s="446">
        <v>12199.43</v>
      </c>
      <c r="J39" s="447">
        <v>0</v>
      </c>
      <c r="M39" s="453">
        <f t="shared" si="0"/>
        <v>0</v>
      </c>
      <c r="N39" s="453">
        <v>0</v>
      </c>
      <c r="O39" s="190">
        <f t="shared" si="1"/>
        <v>12199.43</v>
      </c>
      <c r="P39" s="138">
        <f t="shared" si="2"/>
        <v>12199.43</v>
      </c>
    </row>
    <row r="40" spans="1:16" x14ac:dyDescent="0.2">
      <c r="A40" s="19" t="s">
        <v>78</v>
      </c>
      <c r="B40" s="12" t="s">
        <v>76</v>
      </c>
      <c r="C40" s="20" t="s">
        <v>79</v>
      </c>
      <c r="D40" s="6">
        <v>0</v>
      </c>
      <c r="E40" s="220"/>
      <c r="F40" s="446">
        <v>0</v>
      </c>
      <c r="G40" s="447">
        <v>0</v>
      </c>
      <c r="H40" s="3"/>
      <c r="I40" s="446">
        <v>7291.52</v>
      </c>
      <c r="J40" s="447">
        <v>0</v>
      </c>
      <c r="M40" s="453">
        <f t="shared" ref="M40:M71" si="3">F40+G40</f>
        <v>0</v>
      </c>
      <c r="N40" s="453">
        <v>0</v>
      </c>
      <c r="O40" s="190">
        <f t="shared" ref="O40:O71" si="4">I40+J40</f>
        <v>7291.52</v>
      </c>
      <c r="P40" s="138">
        <f t="shared" si="2"/>
        <v>7291.52</v>
      </c>
    </row>
    <row r="41" spans="1:16" x14ac:dyDescent="0.2">
      <c r="A41" s="19" t="s">
        <v>80</v>
      </c>
      <c r="B41" s="12" t="s">
        <v>76</v>
      </c>
      <c r="C41" s="20" t="s">
        <v>81</v>
      </c>
      <c r="D41" s="6">
        <v>0</v>
      </c>
      <c r="E41" s="220"/>
      <c r="F41" s="446">
        <v>0</v>
      </c>
      <c r="G41" s="447">
        <v>0</v>
      </c>
      <c r="H41" s="3"/>
      <c r="I41" s="446">
        <v>8580.48</v>
      </c>
      <c r="J41" s="447">
        <v>0</v>
      </c>
      <c r="M41" s="453">
        <f t="shared" si="3"/>
        <v>0</v>
      </c>
      <c r="N41" s="453">
        <v>0</v>
      </c>
      <c r="O41" s="190">
        <f t="shared" si="4"/>
        <v>8580.48</v>
      </c>
      <c r="P41" s="138">
        <f t="shared" si="2"/>
        <v>8580.48</v>
      </c>
    </row>
    <row r="42" spans="1:16" x14ac:dyDescent="0.2">
      <c r="A42" s="19" t="s">
        <v>82</v>
      </c>
      <c r="B42" s="12" t="s">
        <v>83</v>
      </c>
      <c r="C42" s="20" t="s">
        <v>84</v>
      </c>
      <c r="D42" s="6">
        <v>0</v>
      </c>
      <c r="E42" s="220"/>
      <c r="F42" s="446">
        <v>0</v>
      </c>
      <c r="G42" s="447">
        <v>0</v>
      </c>
      <c r="H42" s="3"/>
      <c r="I42" s="446">
        <v>6775.68</v>
      </c>
      <c r="J42" s="447">
        <v>0</v>
      </c>
      <c r="M42" s="453">
        <f t="shared" si="3"/>
        <v>0</v>
      </c>
      <c r="N42" s="453">
        <v>0</v>
      </c>
      <c r="O42" s="190">
        <f t="shared" si="4"/>
        <v>6775.68</v>
      </c>
      <c r="P42" s="138">
        <f t="shared" si="2"/>
        <v>6775.68</v>
      </c>
    </row>
    <row r="43" spans="1:16" x14ac:dyDescent="0.2">
      <c r="A43" s="19" t="s">
        <v>85</v>
      </c>
      <c r="B43" s="12" t="s">
        <v>83</v>
      </c>
      <c r="C43" s="20" t="s">
        <v>86</v>
      </c>
      <c r="D43" s="6">
        <v>0</v>
      </c>
      <c r="E43" s="220"/>
      <c r="F43" s="446">
        <v>0</v>
      </c>
      <c r="G43" s="447">
        <v>0</v>
      </c>
      <c r="H43" s="3"/>
      <c r="I43" s="446">
        <v>5881.6100000000006</v>
      </c>
      <c r="J43" s="447">
        <v>0</v>
      </c>
      <c r="M43" s="453">
        <f t="shared" si="3"/>
        <v>0</v>
      </c>
      <c r="N43" s="453">
        <v>0</v>
      </c>
      <c r="O43" s="190">
        <f t="shared" si="4"/>
        <v>5881.6100000000006</v>
      </c>
      <c r="P43" s="138">
        <f t="shared" si="2"/>
        <v>5881.6100000000006</v>
      </c>
    </row>
    <row r="44" spans="1:16" x14ac:dyDescent="0.2">
      <c r="A44" s="19" t="s">
        <v>87</v>
      </c>
      <c r="B44" s="12" t="s">
        <v>88</v>
      </c>
      <c r="C44" s="20" t="s">
        <v>89</v>
      </c>
      <c r="D44" s="6">
        <v>0</v>
      </c>
      <c r="E44" s="220"/>
      <c r="F44" s="446">
        <v>0</v>
      </c>
      <c r="G44" s="447">
        <v>0</v>
      </c>
      <c r="H44" s="3"/>
      <c r="I44" s="446">
        <v>3643.2200000000003</v>
      </c>
      <c r="J44" s="447">
        <v>0</v>
      </c>
      <c r="M44" s="453">
        <f t="shared" si="3"/>
        <v>0</v>
      </c>
      <c r="N44" s="453">
        <v>0</v>
      </c>
      <c r="O44" s="190">
        <f t="shared" si="4"/>
        <v>3643.2200000000003</v>
      </c>
      <c r="P44" s="138">
        <f t="shared" si="2"/>
        <v>3643.2200000000003</v>
      </c>
    </row>
    <row r="45" spans="1:16" x14ac:dyDescent="0.2">
      <c r="A45" s="19" t="s">
        <v>90</v>
      </c>
      <c r="B45" s="12" t="s">
        <v>91</v>
      </c>
      <c r="C45" s="21" t="s">
        <v>92</v>
      </c>
      <c r="D45" s="6">
        <v>0</v>
      </c>
      <c r="E45" s="220"/>
      <c r="F45" s="446">
        <v>0</v>
      </c>
      <c r="G45" s="447">
        <v>0</v>
      </c>
      <c r="H45" s="3"/>
      <c r="I45" s="446">
        <v>7953.59</v>
      </c>
      <c r="J45" s="447">
        <v>0</v>
      </c>
      <c r="M45" s="453">
        <f t="shared" si="3"/>
        <v>0</v>
      </c>
      <c r="N45" s="453">
        <v>0</v>
      </c>
      <c r="O45" s="190">
        <f t="shared" si="4"/>
        <v>7953.59</v>
      </c>
      <c r="P45" s="138">
        <f t="shared" si="2"/>
        <v>7953.59</v>
      </c>
    </row>
    <row r="46" spans="1:16" x14ac:dyDescent="0.2">
      <c r="A46" s="19" t="s">
        <v>93</v>
      </c>
      <c r="B46" s="12" t="s">
        <v>94</v>
      </c>
      <c r="C46" s="20" t="s">
        <v>95</v>
      </c>
      <c r="D46" s="6">
        <v>77445.39</v>
      </c>
      <c r="E46" s="220"/>
      <c r="F46" s="446">
        <v>46529</v>
      </c>
      <c r="G46" s="447">
        <v>23026.34</v>
      </c>
      <c r="H46" s="3"/>
      <c r="I46" s="446">
        <v>84889.01999999999</v>
      </c>
      <c r="J46" s="447">
        <v>23026.34</v>
      </c>
      <c r="M46" s="453">
        <f t="shared" si="3"/>
        <v>69555.34</v>
      </c>
      <c r="N46" s="453">
        <v>0</v>
      </c>
      <c r="O46" s="190">
        <f t="shared" si="4"/>
        <v>107915.35999999999</v>
      </c>
      <c r="P46" s="138">
        <f t="shared" si="2"/>
        <v>38360.01999999999</v>
      </c>
    </row>
    <row r="47" spans="1:16" x14ac:dyDescent="0.2">
      <c r="A47" s="19" t="s">
        <v>96</v>
      </c>
      <c r="B47" s="12" t="s">
        <v>97</v>
      </c>
      <c r="C47" s="20" t="s">
        <v>98</v>
      </c>
      <c r="D47" s="6">
        <v>921676</v>
      </c>
      <c r="E47" s="220"/>
      <c r="F47" s="446">
        <v>876786.05</v>
      </c>
      <c r="G47" s="447">
        <v>94671.31</v>
      </c>
      <c r="H47" s="3"/>
      <c r="I47" s="446">
        <v>871495.08</v>
      </c>
      <c r="J47" s="447">
        <v>90758.41</v>
      </c>
      <c r="M47" s="453">
        <f t="shared" si="3"/>
        <v>971457.3600000001</v>
      </c>
      <c r="N47" s="453">
        <v>0</v>
      </c>
      <c r="O47" s="190">
        <f t="shared" si="4"/>
        <v>962253.49</v>
      </c>
      <c r="P47" s="138">
        <f t="shared" si="2"/>
        <v>-9203.8700000001118</v>
      </c>
    </row>
    <row r="48" spans="1:16" x14ac:dyDescent="0.2">
      <c r="A48" s="19" t="s">
        <v>99</v>
      </c>
      <c r="B48" s="12" t="s">
        <v>100</v>
      </c>
      <c r="C48" s="20" t="s">
        <v>101</v>
      </c>
      <c r="D48" s="6">
        <v>0</v>
      </c>
      <c r="E48" s="220"/>
      <c r="F48" s="446">
        <v>0</v>
      </c>
      <c r="G48" s="447">
        <v>0</v>
      </c>
      <c r="H48" s="3"/>
      <c r="I48" s="446">
        <v>7922.31</v>
      </c>
      <c r="J48" s="447">
        <v>0</v>
      </c>
      <c r="M48" s="453">
        <f t="shared" si="3"/>
        <v>0</v>
      </c>
      <c r="N48" s="453">
        <v>0</v>
      </c>
      <c r="O48" s="190">
        <f t="shared" si="4"/>
        <v>7922.31</v>
      </c>
      <c r="P48" s="138">
        <f t="shared" si="2"/>
        <v>7922.31</v>
      </c>
    </row>
    <row r="49" spans="1:16" x14ac:dyDescent="0.2">
      <c r="A49" s="19" t="s">
        <v>102</v>
      </c>
      <c r="B49" s="12" t="s">
        <v>103</v>
      </c>
      <c r="C49" s="20" t="s">
        <v>104</v>
      </c>
      <c r="D49" s="6">
        <v>738919.78</v>
      </c>
      <c r="E49" s="220"/>
      <c r="F49" s="446">
        <v>709822</v>
      </c>
      <c r="G49" s="447">
        <v>91964.29</v>
      </c>
      <c r="H49" s="3"/>
      <c r="I49" s="446">
        <v>1583001.6900000002</v>
      </c>
      <c r="J49" s="447">
        <v>91964.29</v>
      </c>
      <c r="M49" s="453">
        <f t="shared" si="3"/>
        <v>801786.29</v>
      </c>
      <c r="N49" s="453">
        <v>0</v>
      </c>
      <c r="O49" s="190">
        <f t="shared" si="4"/>
        <v>1674965.9800000002</v>
      </c>
      <c r="P49" s="138">
        <f t="shared" si="2"/>
        <v>873179.69000000018</v>
      </c>
    </row>
    <row r="50" spans="1:16" x14ac:dyDescent="0.2">
      <c r="A50" s="19" t="s">
        <v>105</v>
      </c>
      <c r="B50" s="12" t="s">
        <v>106</v>
      </c>
      <c r="C50" s="20" t="s">
        <v>107</v>
      </c>
      <c r="D50" s="6">
        <v>69167</v>
      </c>
      <c r="E50" s="220"/>
      <c r="F50" s="446">
        <v>65689</v>
      </c>
      <c r="G50" s="447">
        <v>22231.27</v>
      </c>
      <c r="H50" s="3"/>
      <c r="I50" s="446">
        <v>969457.8</v>
      </c>
      <c r="J50" s="447">
        <v>22231.27</v>
      </c>
      <c r="M50" s="453">
        <f t="shared" si="3"/>
        <v>87920.27</v>
      </c>
      <c r="N50" s="453">
        <v>0</v>
      </c>
      <c r="O50" s="190">
        <f t="shared" si="4"/>
        <v>991689.07000000007</v>
      </c>
      <c r="P50" s="138">
        <f t="shared" si="2"/>
        <v>903768.8</v>
      </c>
    </row>
    <row r="51" spans="1:16" x14ac:dyDescent="0.2">
      <c r="A51" s="22" t="s">
        <v>108</v>
      </c>
      <c r="B51" s="12" t="s">
        <v>109</v>
      </c>
      <c r="C51" s="20" t="s">
        <v>110</v>
      </c>
      <c r="D51" s="6">
        <v>47403.68</v>
      </c>
      <c r="E51" s="220"/>
      <c r="F51" s="446">
        <v>44893.46</v>
      </c>
      <c r="G51" s="447">
        <v>24318.400000000001</v>
      </c>
      <c r="H51" s="3"/>
      <c r="I51" s="446">
        <v>44893.46</v>
      </c>
      <c r="J51" s="447">
        <v>24318.399999999998</v>
      </c>
      <c r="M51" s="453">
        <f t="shared" si="3"/>
        <v>69211.86</v>
      </c>
      <c r="N51" s="453">
        <v>0</v>
      </c>
      <c r="O51" s="190">
        <f t="shared" si="4"/>
        <v>69211.86</v>
      </c>
      <c r="P51" s="138">
        <f t="shared" si="2"/>
        <v>0</v>
      </c>
    </row>
    <row r="52" spans="1:16" x14ac:dyDescent="0.2">
      <c r="A52" s="19" t="s">
        <v>111</v>
      </c>
      <c r="B52" s="12" t="s">
        <v>109</v>
      </c>
      <c r="C52" s="20" t="s">
        <v>112</v>
      </c>
      <c r="D52" s="6">
        <v>0</v>
      </c>
      <c r="E52" s="220"/>
      <c r="F52" s="446">
        <v>0</v>
      </c>
      <c r="G52" s="447">
        <v>0</v>
      </c>
      <c r="H52" s="3"/>
      <c r="I52" s="446">
        <v>6766.67</v>
      </c>
      <c r="J52" s="447">
        <v>0</v>
      </c>
      <c r="M52" s="453">
        <f t="shared" si="3"/>
        <v>0</v>
      </c>
      <c r="N52" s="453">
        <v>0</v>
      </c>
      <c r="O52" s="190">
        <f t="shared" si="4"/>
        <v>6766.67</v>
      </c>
      <c r="P52" s="138">
        <f t="shared" si="2"/>
        <v>6766.67</v>
      </c>
    </row>
    <row r="53" spans="1:16" x14ac:dyDescent="0.2">
      <c r="A53" s="19" t="s">
        <v>113</v>
      </c>
      <c r="B53" s="12" t="s">
        <v>109</v>
      </c>
      <c r="C53" s="20" t="s">
        <v>114</v>
      </c>
      <c r="D53" s="6">
        <v>0</v>
      </c>
      <c r="E53" s="220"/>
      <c r="F53" s="446">
        <v>0</v>
      </c>
      <c r="G53" s="447">
        <v>0</v>
      </c>
      <c r="H53" s="3"/>
      <c r="I53" s="446">
        <v>12372.63</v>
      </c>
      <c r="J53" s="447">
        <v>0</v>
      </c>
      <c r="M53" s="453">
        <f t="shared" si="3"/>
        <v>0</v>
      </c>
      <c r="N53" s="453">
        <v>0</v>
      </c>
      <c r="O53" s="190">
        <f t="shared" si="4"/>
        <v>12372.63</v>
      </c>
      <c r="P53" s="138">
        <f t="shared" si="2"/>
        <v>12372.63</v>
      </c>
    </row>
    <row r="54" spans="1:16" x14ac:dyDescent="0.2">
      <c r="A54" s="19" t="s">
        <v>115</v>
      </c>
      <c r="B54" s="12" t="s">
        <v>109</v>
      </c>
      <c r="C54" s="20" t="s">
        <v>116</v>
      </c>
      <c r="D54" s="6">
        <v>0</v>
      </c>
      <c r="E54" s="220"/>
      <c r="F54" s="446">
        <v>0</v>
      </c>
      <c r="G54" s="447">
        <v>0</v>
      </c>
      <c r="H54" s="3"/>
      <c r="I54" s="446">
        <v>2401.86</v>
      </c>
      <c r="J54" s="447">
        <v>0</v>
      </c>
      <c r="M54" s="453">
        <f t="shared" si="3"/>
        <v>0</v>
      </c>
      <c r="N54" s="453">
        <v>0</v>
      </c>
      <c r="O54" s="190">
        <f t="shared" si="4"/>
        <v>2401.86</v>
      </c>
      <c r="P54" s="138">
        <f t="shared" si="2"/>
        <v>2401.86</v>
      </c>
    </row>
    <row r="55" spans="1:16" x14ac:dyDescent="0.2">
      <c r="A55" s="19" t="s">
        <v>117</v>
      </c>
      <c r="B55" s="12" t="s">
        <v>109</v>
      </c>
      <c r="C55" s="20" t="s">
        <v>118</v>
      </c>
      <c r="D55" s="6">
        <v>0</v>
      </c>
      <c r="E55" s="220"/>
      <c r="F55" s="446">
        <v>0</v>
      </c>
      <c r="G55" s="447">
        <v>0</v>
      </c>
      <c r="H55" s="3"/>
      <c r="I55" s="446">
        <v>4542</v>
      </c>
      <c r="J55" s="447">
        <v>0</v>
      </c>
      <c r="M55" s="453">
        <f t="shared" si="3"/>
        <v>0</v>
      </c>
      <c r="N55" s="453">
        <v>0</v>
      </c>
      <c r="O55" s="190">
        <f t="shared" si="4"/>
        <v>4542</v>
      </c>
      <c r="P55" s="138">
        <f t="shared" si="2"/>
        <v>4542</v>
      </c>
    </row>
    <row r="56" spans="1:16" x14ac:dyDescent="0.2">
      <c r="A56" s="19" t="s">
        <v>119</v>
      </c>
      <c r="B56" s="12" t="s">
        <v>120</v>
      </c>
      <c r="C56" s="20" t="s">
        <v>121</v>
      </c>
      <c r="D56" s="6">
        <v>0</v>
      </c>
      <c r="E56" s="220"/>
      <c r="F56" s="446">
        <v>0</v>
      </c>
      <c r="G56" s="447">
        <v>0</v>
      </c>
      <c r="H56" s="3"/>
      <c r="I56" s="446">
        <v>3069.14</v>
      </c>
      <c r="J56" s="447">
        <v>0</v>
      </c>
      <c r="M56" s="453">
        <f t="shared" si="3"/>
        <v>0</v>
      </c>
      <c r="N56" s="453">
        <v>0</v>
      </c>
      <c r="O56" s="190">
        <f t="shared" si="4"/>
        <v>3069.14</v>
      </c>
      <c r="P56" s="138">
        <f t="shared" si="2"/>
        <v>3069.14</v>
      </c>
    </row>
    <row r="57" spans="1:16" x14ac:dyDescent="0.2">
      <c r="A57" s="19" t="s">
        <v>122</v>
      </c>
      <c r="B57" s="12" t="s">
        <v>120</v>
      </c>
      <c r="C57" s="20" t="s">
        <v>123</v>
      </c>
      <c r="D57" s="6">
        <v>202288.01</v>
      </c>
      <c r="E57" s="220"/>
      <c r="F57" s="446">
        <v>198760</v>
      </c>
      <c r="G57" s="447">
        <v>45192.76</v>
      </c>
      <c r="H57" s="3"/>
      <c r="I57" s="446">
        <v>199656.00000000003</v>
      </c>
      <c r="J57" s="447">
        <v>52307</v>
      </c>
      <c r="M57" s="453">
        <f t="shared" si="3"/>
        <v>243952.76</v>
      </c>
      <c r="N57" s="453">
        <v>0</v>
      </c>
      <c r="O57" s="190">
        <f t="shared" si="4"/>
        <v>251963.00000000003</v>
      </c>
      <c r="P57" s="138">
        <f t="shared" si="2"/>
        <v>8010.2400000000198</v>
      </c>
    </row>
    <row r="58" spans="1:16" x14ac:dyDescent="0.2">
      <c r="A58" s="19" t="s">
        <v>124</v>
      </c>
      <c r="B58" s="12" t="s">
        <v>120</v>
      </c>
      <c r="C58" s="20" t="s">
        <v>125</v>
      </c>
      <c r="D58" s="6">
        <v>100382</v>
      </c>
      <c r="E58" s="220"/>
      <c r="F58" s="446">
        <v>92017</v>
      </c>
      <c r="G58" s="447">
        <v>30329.98</v>
      </c>
      <c r="H58" s="3"/>
      <c r="I58" s="446">
        <v>352003.95</v>
      </c>
      <c r="J58" s="447">
        <v>31941.15</v>
      </c>
      <c r="M58" s="453">
        <f t="shared" si="3"/>
        <v>122346.98</v>
      </c>
      <c r="N58" s="453">
        <v>0</v>
      </c>
      <c r="O58" s="190">
        <f t="shared" si="4"/>
        <v>383945.10000000003</v>
      </c>
      <c r="P58" s="138">
        <f t="shared" si="2"/>
        <v>261598.12000000005</v>
      </c>
    </row>
    <row r="59" spans="1:16" x14ac:dyDescent="0.2">
      <c r="A59" s="19" t="s">
        <v>126</v>
      </c>
      <c r="B59" s="12" t="s">
        <v>120</v>
      </c>
      <c r="C59" s="20" t="s">
        <v>127</v>
      </c>
      <c r="D59" s="6">
        <v>85647</v>
      </c>
      <c r="E59" s="220"/>
      <c r="F59" s="446">
        <v>81529</v>
      </c>
      <c r="G59" s="447">
        <v>33537.96</v>
      </c>
      <c r="H59" s="3"/>
      <c r="I59" s="446">
        <v>81529</v>
      </c>
      <c r="J59" s="447">
        <v>33537.96</v>
      </c>
      <c r="M59" s="453">
        <f t="shared" si="3"/>
        <v>115066.95999999999</v>
      </c>
      <c r="N59" s="453">
        <v>0</v>
      </c>
      <c r="O59" s="190">
        <f t="shared" si="4"/>
        <v>115066.95999999999</v>
      </c>
      <c r="P59" s="138">
        <f t="shared" si="2"/>
        <v>0</v>
      </c>
    </row>
    <row r="60" spans="1:16" x14ac:dyDescent="0.2">
      <c r="A60" s="19" t="s">
        <v>128</v>
      </c>
      <c r="B60" s="12" t="s">
        <v>120</v>
      </c>
      <c r="C60" s="20" t="s">
        <v>129</v>
      </c>
      <c r="D60" s="6">
        <v>237369</v>
      </c>
      <c r="E60" s="220"/>
      <c r="F60" s="446">
        <v>229464</v>
      </c>
      <c r="G60" s="447">
        <v>41296.79</v>
      </c>
      <c r="H60" s="3"/>
      <c r="I60" s="446">
        <v>3490243.350000002</v>
      </c>
      <c r="J60" s="447">
        <v>41169.33</v>
      </c>
      <c r="M60" s="453">
        <f t="shared" si="3"/>
        <v>270760.78999999998</v>
      </c>
      <c r="N60" s="453">
        <v>0</v>
      </c>
      <c r="O60" s="190">
        <f t="shared" si="4"/>
        <v>3531412.680000002</v>
      </c>
      <c r="P60" s="138">
        <f t="shared" si="2"/>
        <v>3260651.890000002</v>
      </c>
    </row>
    <row r="61" spans="1:16" x14ac:dyDescent="0.2">
      <c r="A61" s="19" t="s">
        <v>130</v>
      </c>
      <c r="B61" s="12" t="s">
        <v>120</v>
      </c>
      <c r="C61" s="20" t="s">
        <v>131</v>
      </c>
      <c r="D61" s="6">
        <v>60267.54</v>
      </c>
      <c r="E61" s="220"/>
      <c r="F61" s="446">
        <v>35756</v>
      </c>
      <c r="G61" s="447">
        <v>25895.13</v>
      </c>
      <c r="H61" s="3"/>
      <c r="I61" s="446">
        <v>686730.33</v>
      </c>
      <c r="J61" s="447">
        <v>25895.13</v>
      </c>
      <c r="M61" s="453">
        <f t="shared" si="3"/>
        <v>61651.130000000005</v>
      </c>
      <c r="N61" s="453">
        <v>0</v>
      </c>
      <c r="O61" s="190">
        <f t="shared" si="4"/>
        <v>712625.46</v>
      </c>
      <c r="P61" s="138">
        <f t="shared" si="2"/>
        <v>650974.32999999996</v>
      </c>
    </row>
    <row r="62" spans="1:16" x14ac:dyDescent="0.2">
      <c r="A62" s="19" t="s">
        <v>132</v>
      </c>
      <c r="B62" s="12" t="s">
        <v>120</v>
      </c>
      <c r="C62" s="20" t="s">
        <v>133</v>
      </c>
      <c r="D62" s="6">
        <v>0</v>
      </c>
      <c r="E62" s="220"/>
      <c r="F62" s="446">
        <v>0</v>
      </c>
      <c r="G62" s="447">
        <v>0</v>
      </c>
      <c r="H62" s="3"/>
      <c r="I62" s="446">
        <v>83537.25</v>
      </c>
      <c r="J62" s="447">
        <v>0</v>
      </c>
      <c r="M62" s="453">
        <f t="shared" si="3"/>
        <v>0</v>
      </c>
      <c r="N62" s="453">
        <v>0</v>
      </c>
      <c r="O62" s="190">
        <f t="shared" si="4"/>
        <v>83537.25</v>
      </c>
      <c r="P62" s="138">
        <f t="shared" si="2"/>
        <v>83537.25</v>
      </c>
    </row>
    <row r="63" spans="1:16" x14ac:dyDescent="0.2">
      <c r="A63" s="19" t="s">
        <v>134</v>
      </c>
      <c r="B63" s="12" t="s">
        <v>120</v>
      </c>
      <c r="C63" s="20" t="s">
        <v>135</v>
      </c>
      <c r="D63" s="6">
        <v>277869</v>
      </c>
      <c r="E63" s="220"/>
      <c r="F63" s="446">
        <v>259259</v>
      </c>
      <c r="G63" s="447">
        <v>30764.04</v>
      </c>
      <c r="H63" s="3"/>
      <c r="I63" s="446">
        <v>2716424.3699999987</v>
      </c>
      <c r="J63" s="447">
        <v>30764.04</v>
      </c>
      <c r="M63" s="453">
        <f t="shared" si="3"/>
        <v>290023.03999999998</v>
      </c>
      <c r="N63" s="453">
        <v>0</v>
      </c>
      <c r="O63" s="190">
        <f t="shared" si="4"/>
        <v>2747188.4099999988</v>
      </c>
      <c r="P63" s="138">
        <f t="shared" si="2"/>
        <v>2457165.3699999987</v>
      </c>
    </row>
    <row r="64" spans="1:16" x14ac:dyDescent="0.2">
      <c r="A64" s="19" t="s">
        <v>136</v>
      </c>
      <c r="B64" s="12" t="s">
        <v>120</v>
      </c>
      <c r="C64" s="20" t="s">
        <v>137</v>
      </c>
      <c r="D64" s="6">
        <v>0</v>
      </c>
      <c r="E64" s="220"/>
      <c r="F64" s="446">
        <v>0</v>
      </c>
      <c r="G64" s="447">
        <v>0</v>
      </c>
      <c r="H64" s="3"/>
      <c r="I64" s="446">
        <v>8714.24</v>
      </c>
      <c r="J64" s="447">
        <v>0</v>
      </c>
      <c r="M64" s="453">
        <f t="shared" si="3"/>
        <v>0</v>
      </c>
      <c r="N64" s="453">
        <v>0</v>
      </c>
      <c r="O64" s="190">
        <f t="shared" si="4"/>
        <v>8714.24</v>
      </c>
      <c r="P64" s="138">
        <f t="shared" si="2"/>
        <v>8714.24</v>
      </c>
    </row>
    <row r="65" spans="1:16" x14ac:dyDescent="0.2">
      <c r="A65" s="19" t="s">
        <v>138</v>
      </c>
      <c r="B65" s="12" t="s">
        <v>120</v>
      </c>
      <c r="C65" s="20" t="s">
        <v>139</v>
      </c>
      <c r="D65" s="6">
        <v>0</v>
      </c>
      <c r="E65" s="220"/>
      <c r="F65" s="446">
        <v>0</v>
      </c>
      <c r="G65" s="447">
        <v>0</v>
      </c>
      <c r="H65" s="3"/>
      <c r="I65" s="446">
        <v>6422.24</v>
      </c>
      <c r="J65" s="447">
        <v>0</v>
      </c>
      <c r="M65" s="453">
        <f t="shared" si="3"/>
        <v>0</v>
      </c>
      <c r="N65" s="453">
        <v>0</v>
      </c>
      <c r="O65" s="190">
        <f t="shared" si="4"/>
        <v>6422.24</v>
      </c>
      <c r="P65" s="138">
        <f t="shared" si="2"/>
        <v>6422.24</v>
      </c>
    </row>
    <row r="66" spans="1:16" x14ac:dyDescent="0.2">
      <c r="A66" s="19" t="s">
        <v>140</v>
      </c>
      <c r="B66" s="12" t="s">
        <v>120</v>
      </c>
      <c r="C66" s="20" t="s">
        <v>141</v>
      </c>
      <c r="D66" s="6">
        <v>0</v>
      </c>
      <c r="E66" s="220"/>
      <c r="F66" s="446">
        <v>0</v>
      </c>
      <c r="G66" s="447">
        <v>0</v>
      </c>
      <c r="H66" s="3"/>
      <c r="I66" s="446">
        <v>2470.35</v>
      </c>
      <c r="J66" s="447">
        <v>0</v>
      </c>
      <c r="M66" s="453">
        <f t="shared" si="3"/>
        <v>0</v>
      </c>
      <c r="N66" s="453">
        <v>0</v>
      </c>
      <c r="O66" s="190">
        <f t="shared" si="4"/>
        <v>2470.35</v>
      </c>
      <c r="P66" s="138">
        <f t="shared" si="2"/>
        <v>2470.35</v>
      </c>
    </row>
    <row r="67" spans="1:16" x14ac:dyDescent="0.2">
      <c r="A67" s="19" t="s">
        <v>142</v>
      </c>
      <c r="B67" s="12" t="s">
        <v>120</v>
      </c>
      <c r="C67" s="20" t="s">
        <v>143</v>
      </c>
      <c r="D67" s="6">
        <v>99760.58</v>
      </c>
      <c r="E67" s="220"/>
      <c r="F67" s="446">
        <v>95008.25</v>
      </c>
      <c r="G67" s="447">
        <v>18342.71</v>
      </c>
      <c r="H67" s="3"/>
      <c r="I67" s="446">
        <v>821424.14999999979</v>
      </c>
      <c r="J67" s="447">
        <v>18343</v>
      </c>
      <c r="M67" s="453">
        <f t="shared" si="3"/>
        <v>113350.95999999999</v>
      </c>
      <c r="N67" s="453">
        <v>0</v>
      </c>
      <c r="O67" s="190">
        <f t="shared" si="4"/>
        <v>839767.14999999979</v>
      </c>
      <c r="P67" s="138">
        <f t="shared" si="2"/>
        <v>726416.18999999983</v>
      </c>
    </row>
    <row r="68" spans="1:16" x14ac:dyDescent="0.2">
      <c r="A68" s="19" t="s">
        <v>144</v>
      </c>
      <c r="B68" s="12" t="s">
        <v>120</v>
      </c>
      <c r="C68" s="20" t="s">
        <v>145</v>
      </c>
      <c r="D68" s="6">
        <v>267519</v>
      </c>
      <c r="E68" s="220"/>
      <c r="F68" s="446">
        <v>243222</v>
      </c>
      <c r="G68" s="447">
        <v>48805.51</v>
      </c>
      <c r="H68" s="3"/>
      <c r="I68" s="446">
        <v>703092.34999999986</v>
      </c>
      <c r="J68" s="447">
        <v>47907.909999999996</v>
      </c>
      <c r="M68" s="453">
        <f t="shared" si="3"/>
        <v>292027.51</v>
      </c>
      <c r="N68" s="453">
        <v>0</v>
      </c>
      <c r="O68" s="190">
        <f t="shared" si="4"/>
        <v>751000.25999999989</v>
      </c>
      <c r="P68" s="138">
        <f t="shared" si="2"/>
        <v>458972.74999999988</v>
      </c>
    </row>
    <row r="69" spans="1:16" x14ac:dyDescent="0.2">
      <c r="A69" s="19" t="s">
        <v>146</v>
      </c>
      <c r="B69" s="12" t="s">
        <v>120</v>
      </c>
      <c r="C69" s="20" t="s">
        <v>147</v>
      </c>
      <c r="D69" s="6">
        <v>0</v>
      </c>
      <c r="E69" s="220"/>
      <c r="F69" s="446">
        <v>0</v>
      </c>
      <c r="G69" s="447">
        <v>0</v>
      </c>
      <c r="H69" s="3"/>
      <c r="I69" s="446">
        <v>2497.39</v>
      </c>
      <c r="J69" s="447">
        <v>0</v>
      </c>
      <c r="M69" s="453">
        <f t="shared" si="3"/>
        <v>0</v>
      </c>
      <c r="N69" s="453">
        <v>0</v>
      </c>
      <c r="O69" s="190">
        <f t="shared" si="4"/>
        <v>2497.39</v>
      </c>
      <c r="P69" s="138">
        <f t="shared" si="2"/>
        <v>2497.39</v>
      </c>
    </row>
    <row r="70" spans="1:16" x14ac:dyDescent="0.2">
      <c r="A70" s="19" t="s">
        <v>148</v>
      </c>
      <c r="B70" s="12" t="s">
        <v>120</v>
      </c>
      <c r="C70" s="20" t="s">
        <v>149</v>
      </c>
      <c r="D70" s="6">
        <v>0</v>
      </c>
      <c r="E70" s="220"/>
      <c r="F70" s="446">
        <v>0</v>
      </c>
      <c r="G70" s="447">
        <v>0</v>
      </c>
      <c r="H70" s="3"/>
      <c r="I70" s="446">
        <v>2906.17</v>
      </c>
      <c r="J70" s="447">
        <v>0</v>
      </c>
      <c r="M70" s="453">
        <f t="shared" si="3"/>
        <v>0</v>
      </c>
      <c r="N70" s="453">
        <v>0</v>
      </c>
      <c r="O70" s="190">
        <f t="shared" si="4"/>
        <v>2906.17</v>
      </c>
      <c r="P70" s="138">
        <f t="shared" si="2"/>
        <v>2906.17</v>
      </c>
    </row>
    <row r="71" spans="1:16" x14ac:dyDescent="0.2">
      <c r="A71" s="19" t="s">
        <v>150</v>
      </c>
      <c r="B71" s="12" t="s">
        <v>151</v>
      </c>
      <c r="C71" s="20" t="s">
        <v>152</v>
      </c>
      <c r="D71" s="6">
        <v>54664.26</v>
      </c>
      <c r="E71" s="220"/>
      <c r="F71" s="446">
        <v>52587.38</v>
      </c>
      <c r="G71" s="447">
        <v>24903.96</v>
      </c>
      <c r="H71" s="3"/>
      <c r="I71" s="446">
        <v>335637.88000000006</v>
      </c>
      <c r="J71" s="447">
        <v>27341.54</v>
      </c>
      <c r="M71" s="453">
        <f t="shared" si="3"/>
        <v>77491.34</v>
      </c>
      <c r="N71" s="453">
        <v>0</v>
      </c>
      <c r="O71" s="190">
        <f t="shared" si="4"/>
        <v>362979.42000000004</v>
      </c>
      <c r="P71" s="138">
        <f t="shared" si="2"/>
        <v>285488.08000000007</v>
      </c>
    </row>
    <row r="72" spans="1:16" x14ac:dyDescent="0.2">
      <c r="A72" s="19" t="s">
        <v>153</v>
      </c>
      <c r="B72" s="12" t="s">
        <v>151</v>
      </c>
      <c r="C72" s="20" t="s">
        <v>154</v>
      </c>
      <c r="D72" s="6">
        <v>0</v>
      </c>
      <c r="E72" s="220"/>
      <c r="F72" s="446">
        <v>0</v>
      </c>
      <c r="G72" s="447">
        <v>0</v>
      </c>
      <c r="H72" s="3"/>
      <c r="I72" s="446">
        <v>11915.28</v>
      </c>
      <c r="J72" s="447">
        <v>0</v>
      </c>
      <c r="M72" s="453">
        <f t="shared" ref="M72:M103" si="5">F72+G72</f>
        <v>0</v>
      </c>
      <c r="N72" s="453">
        <v>0</v>
      </c>
      <c r="O72" s="190">
        <f t="shared" ref="O72:O103" si="6">I72+J72</f>
        <v>11915.28</v>
      </c>
      <c r="P72" s="138">
        <f t="shared" si="2"/>
        <v>11915.28</v>
      </c>
    </row>
    <row r="73" spans="1:16" x14ac:dyDescent="0.2">
      <c r="A73" s="19" t="s">
        <v>155</v>
      </c>
      <c r="B73" s="12" t="s">
        <v>151</v>
      </c>
      <c r="C73" s="20" t="s">
        <v>156</v>
      </c>
      <c r="D73" s="6">
        <v>0</v>
      </c>
      <c r="E73" s="220"/>
      <c r="F73" s="446">
        <v>0</v>
      </c>
      <c r="G73" s="447">
        <v>0</v>
      </c>
      <c r="H73" s="3"/>
      <c r="I73" s="446">
        <v>3701</v>
      </c>
      <c r="J73" s="447">
        <v>0</v>
      </c>
      <c r="M73" s="453">
        <f t="shared" si="5"/>
        <v>0</v>
      </c>
      <c r="N73" s="453">
        <v>0</v>
      </c>
      <c r="O73" s="190">
        <f t="shared" si="6"/>
        <v>3701</v>
      </c>
      <c r="P73" s="138">
        <f t="shared" ref="P73:P136" si="7">+O73-M73</f>
        <v>3701</v>
      </c>
    </row>
    <row r="74" spans="1:16" x14ac:dyDescent="0.2">
      <c r="A74" s="19" t="s">
        <v>157</v>
      </c>
      <c r="B74" s="12" t="s">
        <v>158</v>
      </c>
      <c r="C74" s="20" t="s">
        <v>159</v>
      </c>
      <c r="D74" s="6">
        <v>87932.92</v>
      </c>
      <c r="E74" s="220"/>
      <c r="F74" s="446">
        <v>77960.490000000005</v>
      </c>
      <c r="G74" s="447">
        <v>28229.27</v>
      </c>
      <c r="H74" s="3"/>
      <c r="I74" s="446">
        <v>742279.99999999977</v>
      </c>
      <c r="J74" s="447">
        <v>9292</v>
      </c>
      <c r="M74" s="453">
        <f t="shared" si="5"/>
        <v>106189.76000000001</v>
      </c>
      <c r="N74" s="453">
        <v>0</v>
      </c>
      <c r="O74" s="190">
        <f t="shared" si="6"/>
        <v>751571.99999999977</v>
      </c>
      <c r="P74" s="138">
        <f t="shared" si="7"/>
        <v>645382.23999999976</v>
      </c>
    </row>
    <row r="75" spans="1:16" x14ac:dyDescent="0.2">
      <c r="A75" s="19" t="s">
        <v>160</v>
      </c>
      <c r="B75" s="12" t="s">
        <v>158</v>
      </c>
      <c r="C75" s="20" t="s">
        <v>161</v>
      </c>
      <c r="D75" s="6">
        <v>0</v>
      </c>
      <c r="E75" s="220"/>
      <c r="F75" s="446">
        <v>0</v>
      </c>
      <c r="G75" s="447">
        <v>0</v>
      </c>
      <c r="H75" s="3"/>
      <c r="I75" s="446">
        <v>287478.45999999996</v>
      </c>
      <c r="J75" s="447">
        <v>2455.2800000000002</v>
      </c>
      <c r="M75" s="453">
        <f t="shared" si="5"/>
        <v>0</v>
      </c>
      <c r="N75" s="453">
        <v>0</v>
      </c>
      <c r="O75" s="190">
        <f t="shared" si="6"/>
        <v>289933.74</v>
      </c>
      <c r="P75" s="138">
        <f t="shared" si="7"/>
        <v>289933.74</v>
      </c>
    </row>
    <row r="76" spans="1:16" x14ac:dyDescent="0.2">
      <c r="A76" s="19" t="s">
        <v>162</v>
      </c>
      <c r="B76" s="12" t="s">
        <v>158</v>
      </c>
      <c r="C76" s="20" t="s">
        <v>478</v>
      </c>
      <c r="D76" s="6">
        <v>0</v>
      </c>
      <c r="E76" s="220"/>
      <c r="F76" s="446">
        <v>0</v>
      </c>
      <c r="G76" s="447">
        <v>0</v>
      </c>
      <c r="H76" s="3"/>
      <c r="I76" s="446">
        <v>16165.79</v>
      </c>
      <c r="J76" s="447">
        <v>2804.1</v>
      </c>
      <c r="M76" s="453">
        <f t="shared" si="5"/>
        <v>0</v>
      </c>
      <c r="N76" s="453">
        <v>0</v>
      </c>
      <c r="O76" s="190">
        <f t="shared" si="6"/>
        <v>18969.89</v>
      </c>
      <c r="P76" s="138">
        <f t="shared" si="7"/>
        <v>18969.89</v>
      </c>
    </row>
    <row r="77" spans="1:16" x14ac:dyDescent="0.2">
      <c r="A77" s="19" t="s">
        <v>163</v>
      </c>
      <c r="B77" s="12" t="s">
        <v>164</v>
      </c>
      <c r="C77" s="20" t="s">
        <v>165</v>
      </c>
      <c r="D77" s="6">
        <v>0</v>
      </c>
      <c r="E77" s="220"/>
      <c r="F77" s="446">
        <v>0</v>
      </c>
      <c r="G77" s="447">
        <v>0</v>
      </c>
      <c r="H77" s="3"/>
      <c r="I77" s="446">
        <v>14000</v>
      </c>
      <c r="J77" s="447">
        <v>0</v>
      </c>
      <c r="M77" s="453">
        <f t="shared" si="5"/>
        <v>0</v>
      </c>
      <c r="N77" s="453">
        <v>0</v>
      </c>
      <c r="O77" s="190">
        <f t="shared" si="6"/>
        <v>14000</v>
      </c>
      <c r="P77" s="138">
        <f t="shared" si="7"/>
        <v>14000</v>
      </c>
    </row>
    <row r="78" spans="1:16" x14ac:dyDescent="0.2">
      <c r="A78" s="19" t="s">
        <v>166</v>
      </c>
      <c r="B78" s="12" t="s">
        <v>167</v>
      </c>
      <c r="C78" s="20" t="s">
        <v>168</v>
      </c>
      <c r="D78" s="6">
        <v>0</v>
      </c>
      <c r="E78" s="220"/>
      <c r="F78" s="446">
        <v>0</v>
      </c>
      <c r="G78" s="447">
        <v>0</v>
      </c>
      <c r="H78" s="3"/>
      <c r="I78" s="446">
        <v>6978</v>
      </c>
      <c r="J78" s="447">
        <v>0</v>
      </c>
      <c r="M78" s="453">
        <f t="shared" si="5"/>
        <v>0</v>
      </c>
      <c r="N78" s="453">
        <v>0</v>
      </c>
      <c r="O78" s="190">
        <f t="shared" si="6"/>
        <v>6978</v>
      </c>
      <c r="P78" s="138">
        <f t="shared" si="7"/>
        <v>6978</v>
      </c>
    </row>
    <row r="79" spans="1:16" x14ac:dyDescent="0.2">
      <c r="A79" s="19" t="s">
        <v>169</v>
      </c>
      <c r="B79" s="12" t="s">
        <v>167</v>
      </c>
      <c r="C79" s="20" t="s">
        <v>170</v>
      </c>
      <c r="D79" s="6">
        <v>0</v>
      </c>
      <c r="E79" s="220"/>
      <c r="F79" s="446">
        <v>0</v>
      </c>
      <c r="G79" s="447">
        <v>0</v>
      </c>
      <c r="H79" s="3"/>
      <c r="I79" s="446">
        <v>22835</v>
      </c>
      <c r="J79" s="447">
        <v>0</v>
      </c>
      <c r="M79" s="453">
        <f t="shared" si="5"/>
        <v>0</v>
      </c>
      <c r="N79" s="453">
        <v>0</v>
      </c>
      <c r="O79" s="190">
        <f t="shared" si="6"/>
        <v>22835</v>
      </c>
      <c r="P79" s="138">
        <f t="shared" si="7"/>
        <v>22835</v>
      </c>
    </row>
    <row r="80" spans="1:16" x14ac:dyDescent="0.2">
      <c r="A80" s="19" t="s">
        <v>171</v>
      </c>
      <c r="B80" s="12" t="s">
        <v>172</v>
      </c>
      <c r="C80" s="20" t="s">
        <v>173</v>
      </c>
      <c r="D80" s="6">
        <v>44921.05</v>
      </c>
      <c r="E80" s="220"/>
      <c r="F80" s="446">
        <v>43640.17</v>
      </c>
      <c r="G80" s="447">
        <v>19571.12</v>
      </c>
      <c r="H80" s="3"/>
      <c r="I80" s="446">
        <v>182518.28000000003</v>
      </c>
      <c r="J80" s="447">
        <v>19571.12</v>
      </c>
      <c r="M80" s="453">
        <f t="shared" si="5"/>
        <v>63211.289999999994</v>
      </c>
      <c r="N80" s="453">
        <v>0</v>
      </c>
      <c r="O80" s="190">
        <f t="shared" si="6"/>
        <v>202089.40000000002</v>
      </c>
      <c r="P80" s="138">
        <f t="shared" si="7"/>
        <v>138878.11000000004</v>
      </c>
    </row>
    <row r="81" spans="1:16" x14ac:dyDescent="0.2">
      <c r="A81" s="19" t="s">
        <v>174</v>
      </c>
      <c r="B81" s="12" t="s">
        <v>175</v>
      </c>
      <c r="C81" s="20" t="s">
        <v>176</v>
      </c>
      <c r="D81" s="6">
        <v>0</v>
      </c>
      <c r="E81" s="220"/>
      <c r="F81" s="446">
        <v>0</v>
      </c>
      <c r="G81" s="447">
        <v>0</v>
      </c>
      <c r="H81" s="3"/>
      <c r="I81" s="446">
        <v>0</v>
      </c>
      <c r="J81" s="447">
        <v>0</v>
      </c>
      <c r="M81" s="453">
        <f t="shared" si="5"/>
        <v>0</v>
      </c>
      <c r="N81" s="453">
        <v>0</v>
      </c>
      <c r="O81" s="190">
        <f t="shared" si="6"/>
        <v>0</v>
      </c>
      <c r="P81" s="138">
        <f t="shared" si="7"/>
        <v>0</v>
      </c>
    </row>
    <row r="82" spans="1:16" x14ac:dyDescent="0.2">
      <c r="A82" s="19" t="s">
        <v>177</v>
      </c>
      <c r="B82" s="12" t="s">
        <v>178</v>
      </c>
      <c r="C82" s="20" t="s">
        <v>179</v>
      </c>
      <c r="D82" s="6">
        <v>0</v>
      </c>
      <c r="E82" s="220"/>
      <c r="F82" s="446">
        <v>0</v>
      </c>
      <c r="G82" s="447">
        <v>0</v>
      </c>
      <c r="H82" s="3"/>
      <c r="I82" s="446">
        <v>11128.6</v>
      </c>
      <c r="J82" s="447">
        <v>132</v>
      </c>
      <c r="M82" s="453">
        <f t="shared" si="5"/>
        <v>0</v>
      </c>
      <c r="N82" s="453">
        <v>0</v>
      </c>
      <c r="O82" s="190">
        <f t="shared" si="6"/>
        <v>11260.6</v>
      </c>
      <c r="P82" s="138">
        <f t="shared" si="7"/>
        <v>11260.6</v>
      </c>
    </row>
    <row r="83" spans="1:16" x14ac:dyDescent="0.2">
      <c r="A83" s="19" t="s">
        <v>180</v>
      </c>
      <c r="B83" s="12" t="s">
        <v>178</v>
      </c>
      <c r="C83" s="20" t="s">
        <v>181</v>
      </c>
      <c r="D83" s="6">
        <v>0</v>
      </c>
      <c r="E83" s="220"/>
      <c r="F83" s="446">
        <v>0</v>
      </c>
      <c r="G83" s="447">
        <v>0</v>
      </c>
      <c r="H83" s="3"/>
      <c r="I83" s="446">
        <v>10223.950000000001</v>
      </c>
      <c r="J83" s="447">
        <v>0</v>
      </c>
      <c r="M83" s="453">
        <f t="shared" si="5"/>
        <v>0</v>
      </c>
      <c r="N83" s="453">
        <v>0</v>
      </c>
      <c r="O83" s="190">
        <f t="shared" si="6"/>
        <v>10223.950000000001</v>
      </c>
      <c r="P83" s="138">
        <f t="shared" si="7"/>
        <v>10223.950000000001</v>
      </c>
    </row>
    <row r="84" spans="1:16" x14ac:dyDescent="0.2">
      <c r="A84" s="19" t="s">
        <v>182</v>
      </c>
      <c r="B84" s="12" t="s">
        <v>183</v>
      </c>
      <c r="C84" s="20" t="s">
        <v>184</v>
      </c>
      <c r="D84" s="6">
        <v>0</v>
      </c>
      <c r="E84" s="220"/>
      <c r="F84" s="446">
        <v>0</v>
      </c>
      <c r="G84" s="447">
        <v>0</v>
      </c>
      <c r="H84" s="3"/>
      <c r="I84" s="446">
        <v>2224.7800000000002</v>
      </c>
      <c r="J84" s="447">
        <v>0</v>
      </c>
      <c r="M84" s="453">
        <f t="shared" si="5"/>
        <v>0</v>
      </c>
      <c r="N84" s="453">
        <v>0</v>
      </c>
      <c r="O84" s="190">
        <f t="shared" si="6"/>
        <v>2224.7800000000002</v>
      </c>
      <c r="P84" s="138">
        <f t="shared" si="7"/>
        <v>2224.7800000000002</v>
      </c>
    </row>
    <row r="85" spans="1:16" x14ac:dyDescent="0.2">
      <c r="A85" s="19" t="s">
        <v>185</v>
      </c>
      <c r="B85" s="12" t="s">
        <v>186</v>
      </c>
      <c r="C85" s="20" t="s">
        <v>187</v>
      </c>
      <c r="D85" s="6">
        <v>804960</v>
      </c>
      <c r="E85" s="220"/>
      <c r="F85" s="446">
        <v>770637</v>
      </c>
      <c r="G85" s="447">
        <v>108365.92</v>
      </c>
      <c r="H85" s="3"/>
      <c r="I85" s="446">
        <v>2966156.370000002</v>
      </c>
      <c r="J85" s="447">
        <v>108365.92000000001</v>
      </c>
      <c r="M85" s="453">
        <f t="shared" si="5"/>
        <v>879002.92</v>
      </c>
      <c r="N85" s="453">
        <v>0</v>
      </c>
      <c r="O85" s="190">
        <f t="shared" si="6"/>
        <v>3074522.2900000019</v>
      </c>
      <c r="P85" s="138">
        <f t="shared" si="7"/>
        <v>2195519.370000002</v>
      </c>
    </row>
    <row r="86" spans="1:16" x14ac:dyDescent="0.2">
      <c r="A86" s="19" t="s">
        <v>188</v>
      </c>
      <c r="B86" s="12" t="s">
        <v>189</v>
      </c>
      <c r="C86" s="20" t="s">
        <v>190</v>
      </c>
      <c r="D86" s="6">
        <v>0</v>
      </c>
      <c r="E86" s="220"/>
      <c r="F86" s="446">
        <v>0</v>
      </c>
      <c r="G86" s="447">
        <v>0</v>
      </c>
      <c r="H86" s="3"/>
      <c r="I86" s="446">
        <v>4137.87</v>
      </c>
      <c r="J86" s="447">
        <v>0</v>
      </c>
      <c r="M86" s="453">
        <f t="shared" si="5"/>
        <v>0</v>
      </c>
      <c r="N86" s="453">
        <v>0</v>
      </c>
      <c r="O86" s="190">
        <f t="shared" si="6"/>
        <v>4137.87</v>
      </c>
      <c r="P86" s="138">
        <f t="shared" si="7"/>
        <v>4137.87</v>
      </c>
    </row>
    <row r="87" spans="1:16" x14ac:dyDescent="0.2">
      <c r="A87" s="19" t="s">
        <v>191</v>
      </c>
      <c r="B87" s="12" t="s">
        <v>189</v>
      </c>
      <c r="C87" s="20" t="s">
        <v>192</v>
      </c>
      <c r="D87" s="6">
        <v>0</v>
      </c>
      <c r="E87" s="220"/>
      <c r="F87" s="446">
        <v>0</v>
      </c>
      <c r="G87" s="447">
        <v>0</v>
      </c>
      <c r="H87" s="3"/>
      <c r="I87" s="446">
        <v>0</v>
      </c>
      <c r="J87" s="447">
        <v>0</v>
      </c>
      <c r="M87" s="453">
        <f t="shared" si="5"/>
        <v>0</v>
      </c>
      <c r="N87" s="453">
        <v>0</v>
      </c>
      <c r="O87" s="190">
        <f t="shared" si="6"/>
        <v>0</v>
      </c>
      <c r="P87" s="138">
        <f t="shared" si="7"/>
        <v>0</v>
      </c>
    </row>
    <row r="88" spans="1:16" x14ac:dyDescent="0.2">
      <c r="A88" s="19" t="s">
        <v>193</v>
      </c>
      <c r="B88" s="12" t="s">
        <v>194</v>
      </c>
      <c r="C88" s="20" t="s">
        <v>195</v>
      </c>
      <c r="D88" s="6">
        <v>0</v>
      </c>
      <c r="E88" s="220"/>
      <c r="F88" s="446">
        <v>0</v>
      </c>
      <c r="G88" s="447">
        <v>0</v>
      </c>
      <c r="H88" s="3"/>
      <c r="I88" s="446">
        <v>4332.0000000000009</v>
      </c>
      <c r="J88" s="447">
        <v>0</v>
      </c>
      <c r="M88" s="453">
        <f t="shared" si="5"/>
        <v>0</v>
      </c>
      <c r="N88" s="453">
        <v>0</v>
      </c>
      <c r="O88" s="190">
        <f t="shared" si="6"/>
        <v>4332.0000000000009</v>
      </c>
      <c r="P88" s="138">
        <f t="shared" si="7"/>
        <v>4332.0000000000009</v>
      </c>
    </row>
    <row r="89" spans="1:16" x14ac:dyDescent="0.2">
      <c r="A89" s="19" t="s">
        <v>196</v>
      </c>
      <c r="B89" s="12" t="s">
        <v>194</v>
      </c>
      <c r="C89" s="20" t="s">
        <v>197</v>
      </c>
      <c r="D89" s="6">
        <v>0</v>
      </c>
      <c r="E89" s="220"/>
      <c r="F89" s="446">
        <v>0</v>
      </c>
      <c r="G89" s="447">
        <v>0</v>
      </c>
      <c r="H89" s="3"/>
      <c r="I89" s="446">
        <v>9820.2000000000007</v>
      </c>
      <c r="J89" s="447">
        <v>0</v>
      </c>
      <c r="M89" s="453">
        <f t="shared" si="5"/>
        <v>0</v>
      </c>
      <c r="N89" s="453">
        <v>0</v>
      </c>
      <c r="O89" s="190">
        <f t="shared" si="6"/>
        <v>9820.2000000000007</v>
      </c>
      <c r="P89" s="138">
        <f t="shared" si="7"/>
        <v>9820.2000000000007</v>
      </c>
    </row>
    <row r="90" spans="1:16" x14ac:dyDescent="0.2">
      <c r="A90" s="19" t="s">
        <v>198</v>
      </c>
      <c r="B90" s="12" t="s">
        <v>194</v>
      </c>
      <c r="C90" s="20" t="s">
        <v>199</v>
      </c>
      <c r="D90" s="6">
        <v>0</v>
      </c>
      <c r="E90" s="220"/>
      <c r="F90" s="446">
        <v>0</v>
      </c>
      <c r="G90" s="447">
        <v>0</v>
      </c>
      <c r="H90" s="3"/>
      <c r="I90" s="446">
        <v>5637.6500000000015</v>
      </c>
      <c r="J90" s="447">
        <v>0</v>
      </c>
      <c r="M90" s="453">
        <f t="shared" si="5"/>
        <v>0</v>
      </c>
      <c r="N90" s="453">
        <v>0</v>
      </c>
      <c r="O90" s="190">
        <f t="shared" si="6"/>
        <v>5637.6500000000015</v>
      </c>
      <c r="P90" s="138">
        <f t="shared" si="7"/>
        <v>5637.6500000000015</v>
      </c>
    </row>
    <row r="91" spans="1:16" x14ac:dyDescent="0.2">
      <c r="A91" s="19" t="s">
        <v>200</v>
      </c>
      <c r="B91" s="12" t="s">
        <v>194</v>
      </c>
      <c r="C91" s="20" t="s">
        <v>201</v>
      </c>
      <c r="D91" s="6">
        <v>0</v>
      </c>
      <c r="E91" s="220"/>
      <c r="F91" s="446">
        <v>0</v>
      </c>
      <c r="G91" s="447">
        <v>0</v>
      </c>
      <c r="H91" s="3"/>
      <c r="I91" s="446">
        <v>4647</v>
      </c>
      <c r="J91" s="447">
        <v>0</v>
      </c>
      <c r="M91" s="453">
        <f t="shared" si="5"/>
        <v>0</v>
      </c>
      <c r="N91" s="453">
        <v>0</v>
      </c>
      <c r="O91" s="190">
        <f t="shared" si="6"/>
        <v>4647</v>
      </c>
      <c r="P91" s="138">
        <f t="shared" si="7"/>
        <v>4647</v>
      </c>
    </row>
    <row r="92" spans="1:16" x14ac:dyDescent="0.2">
      <c r="A92" s="19" t="s">
        <v>202</v>
      </c>
      <c r="B92" s="12" t="s">
        <v>194</v>
      </c>
      <c r="C92" s="20" t="s">
        <v>203</v>
      </c>
      <c r="D92" s="6">
        <v>0</v>
      </c>
      <c r="E92" s="220"/>
      <c r="F92" s="446">
        <v>0</v>
      </c>
      <c r="G92" s="447">
        <v>0</v>
      </c>
      <c r="H92" s="3"/>
      <c r="I92" s="446">
        <v>7442</v>
      </c>
      <c r="J92" s="447">
        <v>0</v>
      </c>
      <c r="M92" s="453">
        <f t="shared" si="5"/>
        <v>0</v>
      </c>
      <c r="N92" s="453">
        <v>0</v>
      </c>
      <c r="O92" s="190">
        <f t="shared" si="6"/>
        <v>7442</v>
      </c>
      <c r="P92" s="138">
        <f t="shared" si="7"/>
        <v>7442</v>
      </c>
    </row>
    <row r="93" spans="1:16" x14ac:dyDescent="0.2">
      <c r="A93" s="19" t="s">
        <v>204</v>
      </c>
      <c r="B93" s="12" t="s">
        <v>205</v>
      </c>
      <c r="C93" s="20" t="s">
        <v>206</v>
      </c>
      <c r="D93" s="6">
        <v>0</v>
      </c>
      <c r="E93" s="220"/>
      <c r="F93" s="446">
        <v>0</v>
      </c>
      <c r="G93" s="447">
        <v>0</v>
      </c>
      <c r="H93" s="3"/>
      <c r="I93" s="446">
        <v>16715.38</v>
      </c>
      <c r="J93" s="447">
        <v>3328.91</v>
      </c>
      <c r="M93" s="453">
        <f t="shared" si="5"/>
        <v>0</v>
      </c>
      <c r="N93" s="453">
        <v>0</v>
      </c>
      <c r="O93" s="190">
        <f t="shared" si="6"/>
        <v>20044.29</v>
      </c>
      <c r="P93" s="138">
        <f t="shared" si="7"/>
        <v>20044.29</v>
      </c>
    </row>
    <row r="94" spans="1:16" x14ac:dyDescent="0.2">
      <c r="A94" s="19" t="s">
        <v>207</v>
      </c>
      <c r="B94" s="12" t="s">
        <v>208</v>
      </c>
      <c r="C94" s="20" t="s">
        <v>209</v>
      </c>
      <c r="D94" s="6">
        <v>58431</v>
      </c>
      <c r="E94" s="220"/>
      <c r="F94" s="446">
        <v>56929</v>
      </c>
      <c r="G94" s="447">
        <v>24434.36</v>
      </c>
      <c r="H94" s="3"/>
      <c r="I94" s="446">
        <v>290764.46000000002</v>
      </c>
      <c r="J94" s="447">
        <v>6684.02</v>
      </c>
      <c r="M94" s="453">
        <f t="shared" si="5"/>
        <v>81363.360000000001</v>
      </c>
      <c r="N94" s="453">
        <v>0</v>
      </c>
      <c r="O94" s="190">
        <f t="shared" si="6"/>
        <v>297448.48000000004</v>
      </c>
      <c r="P94" s="138">
        <f t="shared" si="7"/>
        <v>216085.12000000005</v>
      </c>
    </row>
    <row r="95" spans="1:16" x14ac:dyDescent="0.2">
      <c r="A95" s="19" t="s">
        <v>210</v>
      </c>
      <c r="B95" s="12" t="s">
        <v>208</v>
      </c>
      <c r="C95" s="20" t="s">
        <v>211</v>
      </c>
      <c r="D95" s="6">
        <v>0</v>
      </c>
      <c r="E95" s="220"/>
      <c r="F95" s="446">
        <v>0</v>
      </c>
      <c r="G95" s="447">
        <v>0</v>
      </c>
      <c r="H95" s="3"/>
      <c r="I95" s="446">
        <v>71690.400000000009</v>
      </c>
      <c r="J95" s="447">
        <v>0</v>
      </c>
      <c r="M95" s="453">
        <f t="shared" si="5"/>
        <v>0</v>
      </c>
      <c r="N95" s="453">
        <v>0</v>
      </c>
      <c r="O95" s="190">
        <f t="shared" si="6"/>
        <v>71690.400000000009</v>
      </c>
      <c r="P95" s="138">
        <f t="shared" si="7"/>
        <v>71690.400000000009</v>
      </c>
    </row>
    <row r="96" spans="1:16" x14ac:dyDescent="0.2">
      <c r="A96" s="19" t="s">
        <v>212</v>
      </c>
      <c r="B96" s="12" t="s">
        <v>208</v>
      </c>
      <c r="C96" s="20" t="s">
        <v>213</v>
      </c>
      <c r="D96" s="6">
        <v>0</v>
      </c>
      <c r="E96" s="220"/>
      <c r="F96" s="446">
        <v>0</v>
      </c>
      <c r="G96" s="447">
        <v>0</v>
      </c>
      <c r="H96" s="3"/>
      <c r="I96" s="446">
        <v>148330.79999999999</v>
      </c>
      <c r="J96" s="447">
        <v>0</v>
      </c>
      <c r="M96" s="453">
        <f t="shared" si="5"/>
        <v>0</v>
      </c>
      <c r="N96" s="453">
        <v>0</v>
      </c>
      <c r="O96" s="190">
        <f t="shared" si="6"/>
        <v>148330.79999999999</v>
      </c>
      <c r="P96" s="138">
        <f t="shared" si="7"/>
        <v>148330.79999999999</v>
      </c>
    </row>
    <row r="97" spans="1:16" x14ac:dyDescent="0.2">
      <c r="A97" s="19" t="s">
        <v>214</v>
      </c>
      <c r="B97" s="12" t="s">
        <v>215</v>
      </c>
      <c r="C97" s="20" t="s">
        <v>216</v>
      </c>
      <c r="D97" s="6">
        <v>314400</v>
      </c>
      <c r="E97" s="220"/>
      <c r="F97" s="446">
        <v>294033</v>
      </c>
      <c r="G97" s="447">
        <v>49003.85</v>
      </c>
      <c r="H97" s="3"/>
      <c r="I97" s="446">
        <v>1160100.8500000013</v>
      </c>
      <c r="J97" s="447">
        <v>46744.800000000003</v>
      </c>
      <c r="M97" s="453">
        <f t="shared" si="5"/>
        <v>343036.85</v>
      </c>
      <c r="N97" s="453">
        <v>0</v>
      </c>
      <c r="O97" s="190">
        <f t="shared" si="6"/>
        <v>1206845.6500000013</v>
      </c>
      <c r="P97" s="138">
        <f t="shared" si="7"/>
        <v>863808.80000000133</v>
      </c>
    </row>
    <row r="98" spans="1:16" x14ac:dyDescent="0.2">
      <c r="A98" s="19" t="s">
        <v>217</v>
      </c>
      <c r="B98" s="12" t="s">
        <v>215</v>
      </c>
      <c r="C98" s="20" t="s">
        <v>218</v>
      </c>
      <c r="D98" s="6">
        <v>158866</v>
      </c>
      <c r="E98" s="220"/>
      <c r="F98" s="446">
        <v>150164</v>
      </c>
      <c r="G98" s="447">
        <v>38010.04</v>
      </c>
      <c r="H98" s="3"/>
      <c r="I98" s="446">
        <v>1769795.0499999993</v>
      </c>
      <c r="J98" s="447">
        <v>0</v>
      </c>
      <c r="M98" s="453">
        <f t="shared" si="5"/>
        <v>188174.04</v>
      </c>
      <c r="N98" s="453">
        <v>0</v>
      </c>
      <c r="O98" s="190">
        <f t="shared" si="6"/>
        <v>1769795.0499999993</v>
      </c>
      <c r="P98" s="138">
        <f t="shared" si="7"/>
        <v>1581621.0099999993</v>
      </c>
    </row>
    <row r="99" spans="1:16" x14ac:dyDescent="0.2">
      <c r="A99" s="19" t="s">
        <v>219</v>
      </c>
      <c r="B99" s="12" t="s">
        <v>215</v>
      </c>
      <c r="C99" s="20" t="s">
        <v>220</v>
      </c>
      <c r="D99" s="6">
        <v>27825.51</v>
      </c>
      <c r="E99" s="220"/>
      <c r="F99" s="446">
        <v>27051.11</v>
      </c>
      <c r="G99" s="447">
        <v>24519.200000000001</v>
      </c>
      <c r="H99" s="3"/>
      <c r="I99" s="446">
        <v>27521.75</v>
      </c>
      <c r="J99" s="447">
        <v>24950.15</v>
      </c>
      <c r="M99" s="453">
        <f t="shared" si="5"/>
        <v>51570.31</v>
      </c>
      <c r="N99" s="453">
        <v>0</v>
      </c>
      <c r="O99" s="190">
        <f t="shared" si="6"/>
        <v>52471.9</v>
      </c>
      <c r="P99" s="138">
        <f t="shared" si="7"/>
        <v>901.59000000000378</v>
      </c>
    </row>
    <row r="100" spans="1:16" x14ac:dyDescent="0.2">
      <c r="A100" s="19" t="s">
        <v>221</v>
      </c>
      <c r="B100" s="12" t="s">
        <v>222</v>
      </c>
      <c r="C100" s="20" t="s">
        <v>223</v>
      </c>
      <c r="D100" s="6">
        <v>0</v>
      </c>
      <c r="E100" s="220"/>
      <c r="F100" s="446">
        <v>0</v>
      </c>
      <c r="G100" s="447">
        <v>0</v>
      </c>
      <c r="H100" s="3"/>
      <c r="I100" s="446">
        <v>21221.969999999998</v>
      </c>
      <c r="J100" s="447">
        <v>0</v>
      </c>
      <c r="M100" s="453">
        <f t="shared" si="5"/>
        <v>0</v>
      </c>
      <c r="N100" s="453">
        <v>0</v>
      </c>
      <c r="O100" s="190">
        <f t="shared" si="6"/>
        <v>21221.969999999998</v>
      </c>
      <c r="P100" s="138">
        <f t="shared" si="7"/>
        <v>21221.969999999998</v>
      </c>
    </row>
    <row r="101" spans="1:16" x14ac:dyDescent="0.2">
      <c r="A101" s="19" t="s">
        <v>224</v>
      </c>
      <c r="B101" s="12" t="s">
        <v>222</v>
      </c>
      <c r="C101" s="20" t="s">
        <v>225</v>
      </c>
      <c r="D101" s="6">
        <v>0</v>
      </c>
      <c r="E101" s="220"/>
      <c r="F101" s="446">
        <v>0</v>
      </c>
      <c r="G101" s="447">
        <v>0</v>
      </c>
      <c r="H101" s="3"/>
      <c r="I101" s="446">
        <v>4198.76</v>
      </c>
      <c r="J101" s="447">
        <v>0</v>
      </c>
      <c r="M101" s="453">
        <f t="shared" si="5"/>
        <v>0</v>
      </c>
      <c r="N101" s="453">
        <v>0</v>
      </c>
      <c r="O101" s="190">
        <f t="shared" si="6"/>
        <v>4198.76</v>
      </c>
      <c r="P101" s="138">
        <f t="shared" si="7"/>
        <v>4198.76</v>
      </c>
    </row>
    <row r="102" spans="1:16" x14ac:dyDescent="0.2">
      <c r="A102" s="19" t="s">
        <v>226</v>
      </c>
      <c r="B102" s="12" t="s">
        <v>222</v>
      </c>
      <c r="C102" s="20" t="s">
        <v>227</v>
      </c>
      <c r="D102" s="6">
        <v>0</v>
      </c>
      <c r="E102" s="220"/>
      <c r="F102" s="446">
        <v>0</v>
      </c>
      <c r="G102" s="447">
        <v>0</v>
      </c>
      <c r="H102" s="3"/>
      <c r="I102" s="446">
        <v>5631.89</v>
      </c>
      <c r="J102" s="447">
        <v>0</v>
      </c>
      <c r="M102" s="453">
        <f t="shared" si="5"/>
        <v>0</v>
      </c>
      <c r="N102" s="453">
        <v>0</v>
      </c>
      <c r="O102" s="190">
        <f t="shared" si="6"/>
        <v>5631.89</v>
      </c>
      <c r="P102" s="138">
        <f t="shared" si="7"/>
        <v>5631.89</v>
      </c>
    </row>
    <row r="103" spans="1:16" x14ac:dyDescent="0.2">
      <c r="A103" s="19" t="s">
        <v>228</v>
      </c>
      <c r="B103" s="12" t="s">
        <v>222</v>
      </c>
      <c r="C103" s="20" t="s">
        <v>229</v>
      </c>
      <c r="D103" s="6">
        <v>0</v>
      </c>
      <c r="E103" s="220"/>
      <c r="F103" s="446">
        <v>0</v>
      </c>
      <c r="G103" s="447">
        <v>0</v>
      </c>
      <c r="H103" s="3"/>
      <c r="I103" s="446">
        <v>3088</v>
      </c>
      <c r="J103" s="447">
        <v>0</v>
      </c>
      <c r="M103" s="453">
        <f t="shared" si="5"/>
        <v>0</v>
      </c>
      <c r="N103" s="453">
        <v>0</v>
      </c>
      <c r="O103" s="190">
        <f t="shared" si="6"/>
        <v>3088</v>
      </c>
      <c r="P103" s="138">
        <f t="shared" si="7"/>
        <v>3088</v>
      </c>
    </row>
    <row r="104" spans="1:16" x14ac:dyDescent="0.2">
      <c r="A104" s="19" t="s">
        <v>230</v>
      </c>
      <c r="B104" s="12" t="s">
        <v>222</v>
      </c>
      <c r="C104" s="20" t="s">
        <v>231</v>
      </c>
      <c r="D104" s="6">
        <v>0</v>
      </c>
      <c r="E104" s="220"/>
      <c r="F104" s="446">
        <v>0</v>
      </c>
      <c r="G104" s="447">
        <v>0</v>
      </c>
      <c r="H104" s="3"/>
      <c r="I104" s="446">
        <v>5323.53</v>
      </c>
      <c r="J104" s="447">
        <v>0</v>
      </c>
      <c r="M104" s="453">
        <f t="shared" ref="M104:M135" si="8">F104+G104</f>
        <v>0</v>
      </c>
      <c r="N104" s="453">
        <v>0</v>
      </c>
      <c r="O104" s="190">
        <f t="shared" ref="O104:O135" si="9">I104+J104</f>
        <v>5323.53</v>
      </c>
      <c r="P104" s="138">
        <f t="shared" si="7"/>
        <v>5323.53</v>
      </c>
    </row>
    <row r="105" spans="1:16" x14ac:dyDescent="0.2">
      <c r="A105" s="19" t="s">
        <v>232</v>
      </c>
      <c r="B105" s="12" t="s">
        <v>222</v>
      </c>
      <c r="C105" s="20" t="s">
        <v>233</v>
      </c>
      <c r="D105" s="6">
        <v>0</v>
      </c>
      <c r="E105" s="220"/>
      <c r="F105" s="446">
        <v>0</v>
      </c>
      <c r="G105" s="447">
        <v>0</v>
      </c>
      <c r="H105" s="3"/>
      <c r="I105" s="446">
        <v>3189</v>
      </c>
      <c r="J105" s="447">
        <v>0</v>
      </c>
      <c r="M105" s="453">
        <f t="shared" si="8"/>
        <v>0</v>
      </c>
      <c r="N105" s="453">
        <v>0</v>
      </c>
      <c r="O105" s="190">
        <f t="shared" si="9"/>
        <v>3189</v>
      </c>
      <c r="P105" s="138">
        <f t="shared" si="7"/>
        <v>3189</v>
      </c>
    </row>
    <row r="106" spans="1:16" x14ac:dyDescent="0.2">
      <c r="A106" s="19" t="s">
        <v>234</v>
      </c>
      <c r="B106" s="12" t="s">
        <v>235</v>
      </c>
      <c r="C106" s="20" t="s">
        <v>236</v>
      </c>
      <c r="D106" s="6">
        <v>0</v>
      </c>
      <c r="E106" s="220"/>
      <c r="F106" s="446">
        <v>0</v>
      </c>
      <c r="G106" s="447">
        <v>0</v>
      </c>
      <c r="H106" s="3"/>
      <c r="I106" s="446">
        <v>3479.31</v>
      </c>
      <c r="J106" s="447">
        <v>0</v>
      </c>
      <c r="M106" s="453">
        <f t="shared" si="8"/>
        <v>0</v>
      </c>
      <c r="N106" s="453">
        <v>0</v>
      </c>
      <c r="O106" s="190">
        <f t="shared" si="9"/>
        <v>3479.31</v>
      </c>
      <c r="P106" s="138">
        <f t="shared" si="7"/>
        <v>3479.31</v>
      </c>
    </row>
    <row r="107" spans="1:16" x14ac:dyDescent="0.2">
      <c r="A107" s="19" t="s">
        <v>237</v>
      </c>
      <c r="B107" s="12" t="s">
        <v>235</v>
      </c>
      <c r="C107" s="20" t="s">
        <v>238</v>
      </c>
      <c r="D107" s="6">
        <v>0</v>
      </c>
      <c r="E107" s="220"/>
      <c r="F107" s="446">
        <v>0</v>
      </c>
      <c r="G107" s="447">
        <v>0</v>
      </c>
      <c r="H107" s="3"/>
      <c r="I107" s="446">
        <v>1682.98</v>
      </c>
      <c r="J107" s="447">
        <v>0</v>
      </c>
      <c r="M107" s="453">
        <f t="shared" si="8"/>
        <v>0</v>
      </c>
      <c r="N107" s="453">
        <v>0</v>
      </c>
      <c r="O107" s="190">
        <f t="shared" si="9"/>
        <v>1682.98</v>
      </c>
      <c r="P107" s="138">
        <f t="shared" si="7"/>
        <v>1682.98</v>
      </c>
    </row>
    <row r="108" spans="1:16" x14ac:dyDescent="0.2">
      <c r="A108" s="19" t="s">
        <v>239</v>
      </c>
      <c r="B108" s="12" t="s">
        <v>235</v>
      </c>
      <c r="C108" s="20" t="s">
        <v>240</v>
      </c>
      <c r="D108" s="6">
        <v>0</v>
      </c>
      <c r="E108" s="220"/>
      <c r="F108" s="446">
        <v>0</v>
      </c>
      <c r="G108" s="447">
        <v>0</v>
      </c>
      <c r="H108" s="3"/>
      <c r="I108" s="446">
        <v>4363</v>
      </c>
      <c r="J108" s="447">
        <v>0</v>
      </c>
      <c r="M108" s="453">
        <f t="shared" si="8"/>
        <v>0</v>
      </c>
      <c r="N108" s="453">
        <v>0</v>
      </c>
      <c r="O108" s="190">
        <f t="shared" si="9"/>
        <v>4363</v>
      </c>
      <c r="P108" s="138">
        <f t="shared" si="7"/>
        <v>4363</v>
      </c>
    </row>
    <row r="109" spans="1:16" x14ac:dyDescent="0.2">
      <c r="A109" s="19" t="s">
        <v>241</v>
      </c>
      <c r="B109" s="12" t="s">
        <v>242</v>
      </c>
      <c r="C109" s="20" t="s">
        <v>243</v>
      </c>
      <c r="D109" s="6">
        <v>40125.730000000003</v>
      </c>
      <c r="E109" s="220"/>
      <c r="F109" s="446">
        <v>39065.24</v>
      </c>
      <c r="G109" s="447">
        <v>18056.59</v>
      </c>
      <c r="H109" s="3"/>
      <c r="I109" s="446">
        <v>22443.239999999998</v>
      </c>
      <c r="J109" s="447">
        <v>10057.699999999999</v>
      </c>
      <c r="M109" s="453">
        <f t="shared" si="8"/>
        <v>57121.83</v>
      </c>
      <c r="N109" s="453">
        <v>0</v>
      </c>
      <c r="O109" s="190">
        <f t="shared" si="9"/>
        <v>32500.939999999995</v>
      </c>
      <c r="P109" s="138">
        <f t="shared" si="7"/>
        <v>-24620.890000000007</v>
      </c>
    </row>
    <row r="110" spans="1:16" x14ac:dyDescent="0.2">
      <c r="A110" s="19" t="s">
        <v>244</v>
      </c>
      <c r="B110" s="12" t="s">
        <v>242</v>
      </c>
      <c r="C110" s="20" t="s">
        <v>245</v>
      </c>
      <c r="D110" s="6">
        <v>0</v>
      </c>
      <c r="E110" s="220"/>
      <c r="F110" s="446">
        <v>0</v>
      </c>
      <c r="G110" s="447">
        <v>0</v>
      </c>
      <c r="H110" s="3"/>
      <c r="I110" s="446">
        <v>4500.0599999999995</v>
      </c>
      <c r="J110" s="447">
        <v>0</v>
      </c>
      <c r="M110" s="453">
        <f t="shared" si="8"/>
        <v>0</v>
      </c>
      <c r="N110" s="453">
        <v>0</v>
      </c>
      <c r="O110" s="190">
        <f t="shared" si="9"/>
        <v>4500.0599999999995</v>
      </c>
      <c r="P110" s="138">
        <f t="shared" si="7"/>
        <v>4500.0599999999995</v>
      </c>
    </row>
    <row r="111" spans="1:16" x14ac:dyDescent="0.2">
      <c r="A111" s="19" t="s">
        <v>246</v>
      </c>
      <c r="B111" s="12" t="s">
        <v>242</v>
      </c>
      <c r="C111" s="20" t="s">
        <v>247</v>
      </c>
      <c r="D111" s="6">
        <v>0</v>
      </c>
      <c r="E111" s="220"/>
      <c r="F111" s="446">
        <v>0</v>
      </c>
      <c r="G111" s="447">
        <v>0</v>
      </c>
      <c r="H111" s="3"/>
      <c r="I111" s="446">
        <v>369.24</v>
      </c>
      <c r="J111" s="447">
        <v>0</v>
      </c>
      <c r="M111" s="453">
        <f t="shared" si="8"/>
        <v>0</v>
      </c>
      <c r="N111" s="453">
        <v>0</v>
      </c>
      <c r="O111" s="190">
        <f t="shared" si="9"/>
        <v>369.24</v>
      </c>
      <c r="P111" s="138">
        <f t="shared" si="7"/>
        <v>369.24</v>
      </c>
    </row>
    <row r="112" spans="1:16" x14ac:dyDescent="0.2">
      <c r="A112" s="19" t="s">
        <v>248</v>
      </c>
      <c r="B112" s="12" t="s">
        <v>242</v>
      </c>
      <c r="C112" s="20" t="s">
        <v>249</v>
      </c>
      <c r="D112" s="6">
        <v>0</v>
      </c>
      <c r="E112" s="220"/>
      <c r="F112" s="446">
        <v>0</v>
      </c>
      <c r="G112" s="447">
        <v>0</v>
      </c>
      <c r="H112" s="3"/>
      <c r="I112" s="446">
        <v>7040.55</v>
      </c>
      <c r="J112" s="447">
        <v>0</v>
      </c>
      <c r="M112" s="453">
        <f t="shared" si="8"/>
        <v>0</v>
      </c>
      <c r="N112" s="453">
        <v>0</v>
      </c>
      <c r="O112" s="190">
        <f t="shared" si="9"/>
        <v>7040.55</v>
      </c>
      <c r="P112" s="138">
        <f t="shared" si="7"/>
        <v>7040.55</v>
      </c>
    </row>
    <row r="113" spans="1:16" x14ac:dyDescent="0.2">
      <c r="A113" s="19" t="s">
        <v>250</v>
      </c>
      <c r="B113" s="12" t="s">
        <v>251</v>
      </c>
      <c r="C113" s="20" t="s">
        <v>252</v>
      </c>
      <c r="D113" s="6">
        <v>0</v>
      </c>
      <c r="E113" s="220"/>
      <c r="F113" s="446">
        <v>0</v>
      </c>
      <c r="G113" s="447">
        <v>0</v>
      </c>
      <c r="H113" s="3"/>
      <c r="I113" s="446">
        <v>0</v>
      </c>
      <c r="J113" s="447">
        <v>0</v>
      </c>
      <c r="M113" s="453">
        <f t="shared" si="8"/>
        <v>0</v>
      </c>
      <c r="N113" s="453">
        <v>0</v>
      </c>
      <c r="O113" s="190">
        <f t="shared" si="9"/>
        <v>0</v>
      </c>
      <c r="P113" s="138">
        <f t="shared" si="7"/>
        <v>0</v>
      </c>
    </row>
    <row r="114" spans="1:16" x14ac:dyDescent="0.2">
      <c r="A114" s="19" t="s">
        <v>253</v>
      </c>
      <c r="B114" s="12" t="s">
        <v>251</v>
      </c>
      <c r="C114" s="20" t="s">
        <v>254</v>
      </c>
      <c r="D114" s="6">
        <v>0</v>
      </c>
      <c r="E114" s="220"/>
      <c r="F114" s="446">
        <v>0</v>
      </c>
      <c r="G114" s="447">
        <v>0</v>
      </c>
      <c r="H114" s="3"/>
      <c r="I114" s="446">
        <v>10901.7</v>
      </c>
      <c r="J114" s="447">
        <v>0</v>
      </c>
      <c r="M114" s="453">
        <f t="shared" si="8"/>
        <v>0</v>
      </c>
      <c r="N114" s="453">
        <v>0</v>
      </c>
      <c r="O114" s="190">
        <f t="shared" si="9"/>
        <v>10901.7</v>
      </c>
      <c r="P114" s="138">
        <f t="shared" si="7"/>
        <v>10901.7</v>
      </c>
    </row>
    <row r="115" spans="1:16" x14ac:dyDescent="0.2">
      <c r="A115" s="19" t="s">
        <v>255</v>
      </c>
      <c r="B115" s="12" t="s">
        <v>251</v>
      </c>
      <c r="C115" s="20" t="s">
        <v>256</v>
      </c>
      <c r="D115" s="6">
        <v>291075.55</v>
      </c>
      <c r="E115" s="220"/>
      <c r="F115" s="446">
        <v>282257</v>
      </c>
      <c r="G115" s="447">
        <v>40345.040000000001</v>
      </c>
      <c r="H115" s="3"/>
      <c r="I115" s="446">
        <v>1468168.6199999996</v>
      </c>
      <c r="J115" s="447">
        <v>40345.040000000001</v>
      </c>
      <c r="M115" s="453">
        <f t="shared" si="8"/>
        <v>322602.03999999998</v>
      </c>
      <c r="N115" s="453">
        <v>0</v>
      </c>
      <c r="O115" s="190">
        <f t="shared" si="9"/>
        <v>1508513.6599999997</v>
      </c>
      <c r="P115" s="138">
        <f t="shared" si="7"/>
        <v>1185911.6199999996</v>
      </c>
    </row>
    <row r="116" spans="1:16" x14ac:dyDescent="0.2">
      <c r="A116" s="19" t="s">
        <v>257</v>
      </c>
      <c r="B116" s="12" t="s">
        <v>258</v>
      </c>
      <c r="C116" s="20" t="s">
        <v>259</v>
      </c>
      <c r="D116" s="6">
        <v>0</v>
      </c>
      <c r="E116" s="220"/>
      <c r="F116" s="446">
        <v>0</v>
      </c>
      <c r="G116" s="447">
        <v>0</v>
      </c>
      <c r="H116" s="3"/>
      <c r="I116" s="446">
        <v>4669.2</v>
      </c>
      <c r="J116" s="447">
        <v>0</v>
      </c>
      <c r="M116" s="453">
        <f t="shared" si="8"/>
        <v>0</v>
      </c>
      <c r="N116" s="453">
        <v>0</v>
      </c>
      <c r="O116" s="190">
        <f t="shared" si="9"/>
        <v>4669.2</v>
      </c>
      <c r="P116" s="138">
        <f t="shared" si="7"/>
        <v>4669.2</v>
      </c>
    </row>
    <row r="117" spans="1:16" x14ac:dyDescent="0.2">
      <c r="A117" s="19" t="s">
        <v>260</v>
      </c>
      <c r="B117" s="12" t="s">
        <v>261</v>
      </c>
      <c r="C117" s="20" t="s">
        <v>262</v>
      </c>
      <c r="D117" s="6">
        <v>42637.51</v>
      </c>
      <c r="E117" s="220"/>
      <c r="F117" s="446">
        <v>41127.839999999997</v>
      </c>
      <c r="G117" s="447">
        <v>18313.93</v>
      </c>
      <c r="H117" s="3"/>
      <c r="I117" s="446">
        <v>48413.09</v>
      </c>
      <c r="J117" s="447">
        <v>18313.93</v>
      </c>
      <c r="M117" s="453">
        <f t="shared" si="8"/>
        <v>59441.77</v>
      </c>
      <c r="N117" s="453">
        <v>0</v>
      </c>
      <c r="O117" s="190">
        <f t="shared" si="9"/>
        <v>66727.01999999999</v>
      </c>
      <c r="P117" s="138">
        <f t="shared" si="7"/>
        <v>7285.2499999999927</v>
      </c>
    </row>
    <row r="118" spans="1:16" x14ac:dyDescent="0.2">
      <c r="A118" s="19" t="s">
        <v>263</v>
      </c>
      <c r="B118" s="12" t="s">
        <v>264</v>
      </c>
      <c r="C118" s="20" t="s">
        <v>265</v>
      </c>
      <c r="D118" s="6">
        <v>0</v>
      </c>
      <c r="E118" s="220"/>
      <c r="F118" s="446">
        <v>0</v>
      </c>
      <c r="G118" s="447">
        <v>0</v>
      </c>
      <c r="H118" s="3"/>
      <c r="I118" s="446">
        <v>56809.34</v>
      </c>
      <c r="J118" s="447">
        <v>0</v>
      </c>
      <c r="M118" s="453">
        <f t="shared" si="8"/>
        <v>0</v>
      </c>
      <c r="N118" s="453">
        <v>0</v>
      </c>
      <c r="O118" s="190">
        <f t="shared" si="9"/>
        <v>56809.34</v>
      </c>
      <c r="P118" s="138">
        <f t="shared" si="7"/>
        <v>56809.34</v>
      </c>
    </row>
    <row r="119" spans="1:16" x14ac:dyDescent="0.2">
      <c r="A119" s="19" t="s">
        <v>266</v>
      </c>
      <c r="B119" s="12" t="s">
        <v>264</v>
      </c>
      <c r="C119" s="20" t="s">
        <v>267</v>
      </c>
      <c r="D119" s="6">
        <v>0</v>
      </c>
      <c r="E119" s="220"/>
      <c r="F119" s="446">
        <v>0</v>
      </c>
      <c r="G119" s="447">
        <v>0</v>
      </c>
      <c r="H119" s="3"/>
      <c r="I119" s="446">
        <v>41135.609999999993</v>
      </c>
      <c r="J119" s="447">
        <v>0</v>
      </c>
      <c r="M119" s="453">
        <f t="shared" si="8"/>
        <v>0</v>
      </c>
      <c r="N119" s="453">
        <v>0</v>
      </c>
      <c r="O119" s="190">
        <f t="shared" si="9"/>
        <v>41135.609999999993</v>
      </c>
      <c r="P119" s="138">
        <f t="shared" si="7"/>
        <v>41135.609999999993</v>
      </c>
    </row>
    <row r="120" spans="1:16" x14ac:dyDescent="0.2">
      <c r="A120" s="19" t="s">
        <v>268</v>
      </c>
      <c r="B120" s="12" t="s">
        <v>264</v>
      </c>
      <c r="C120" s="20" t="s">
        <v>269</v>
      </c>
      <c r="D120" s="6">
        <v>0</v>
      </c>
      <c r="E120" s="220"/>
      <c r="F120" s="446">
        <v>0</v>
      </c>
      <c r="G120" s="447">
        <v>0</v>
      </c>
      <c r="H120" s="3"/>
      <c r="I120" s="446">
        <v>51495.92</v>
      </c>
      <c r="J120" s="447">
        <v>0</v>
      </c>
      <c r="M120" s="453">
        <f t="shared" si="8"/>
        <v>0</v>
      </c>
      <c r="N120" s="453">
        <v>0</v>
      </c>
      <c r="O120" s="190">
        <f t="shared" si="9"/>
        <v>51495.92</v>
      </c>
      <c r="P120" s="138">
        <f t="shared" si="7"/>
        <v>51495.92</v>
      </c>
    </row>
    <row r="121" spans="1:16" x14ac:dyDescent="0.2">
      <c r="A121" s="19" t="s">
        <v>270</v>
      </c>
      <c r="B121" s="12" t="s">
        <v>271</v>
      </c>
      <c r="C121" s="20" t="s">
        <v>272</v>
      </c>
      <c r="D121" s="6">
        <v>91483.92</v>
      </c>
      <c r="E121" s="220"/>
      <c r="F121" s="446">
        <v>87630.71</v>
      </c>
      <c r="G121" s="447">
        <v>27037.23</v>
      </c>
      <c r="H121" s="3"/>
      <c r="I121" s="446">
        <v>303192.65000000002</v>
      </c>
      <c r="J121" s="447">
        <v>27103.83</v>
      </c>
      <c r="M121" s="453">
        <f t="shared" si="8"/>
        <v>114667.94</v>
      </c>
      <c r="N121" s="453">
        <v>0</v>
      </c>
      <c r="O121" s="190">
        <f t="shared" si="9"/>
        <v>330296.48000000004</v>
      </c>
      <c r="P121" s="138">
        <f t="shared" si="7"/>
        <v>215628.54000000004</v>
      </c>
    </row>
    <row r="122" spans="1:16" x14ac:dyDescent="0.2">
      <c r="A122" s="19" t="s">
        <v>273</v>
      </c>
      <c r="B122" s="12" t="s">
        <v>271</v>
      </c>
      <c r="C122" s="20" t="s">
        <v>274</v>
      </c>
      <c r="D122" s="6">
        <v>0</v>
      </c>
      <c r="E122" s="220"/>
      <c r="F122" s="446">
        <v>0</v>
      </c>
      <c r="G122" s="447">
        <v>0</v>
      </c>
      <c r="H122" s="3"/>
      <c r="I122" s="446">
        <v>0</v>
      </c>
      <c r="J122" s="447">
        <v>0</v>
      </c>
      <c r="M122" s="453">
        <f t="shared" si="8"/>
        <v>0</v>
      </c>
      <c r="N122" s="453">
        <v>0</v>
      </c>
      <c r="O122" s="190">
        <f t="shared" si="9"/>
        <v>0</v>
      </c>
      <c r="P122" s="138">
        <f t="shared" si="7"/>
        <v>0</v>
      </c>
    </row>
    <row r="123" spans="1:16" x14ac:dyDescent="0.2">
      <c r="A123" s="19" t="s">
        <v>275</v>
      </c>
      <c r="B123" s="12" t="s">
        <v>276</v>
      </c>
      <c r="C123" s="20" t="s">
        <v>277</v>
      </c>
      <c r="D123" s="6">
        <v>0</v>
      </c>
      <c r="E123" s="220"/>
      <c r="F123" s="446">
        <v>0</v>
      </c>
      <c r="G123" s="447">
        <v>0</v>
      </c>
      <c r="H123" s="3"/>
      <c r="I123" s="446">
        <v>59945.06</v>
      </c>
      <c r="J123" s="447">
        <v>0</v>
      </c>
      <c r="M123" s="453">
        <f t="shared" si="8"/>
        <v>0</v>
      </c>
      <c r="N123" s="453">
        <v>0</v>
      </c>
      <c r="O123" s="190">
        <f t="shared" si="9"/>
        <v>59945.06</v>
      </c>
      <c r="P123" s="138">
        <f t="shared" si="7"/>
        <v>59945.06</v>
      </c>
    </row>
    <row r="124" spans="1:16" x14ac:dyDescent="0.2">
      <c r="A124" s="19" t="s">
        <v>278</v>
      </c>
      <c r="B124" s="12" t="s">
        <v>276</v>
      </c>
      <c r="C124" s="20" t="s">
        <v>279</v>
      </c>
      <c r="D124" s="6">
        <v>60216.98</v>
      </c>
      <c r="E124" s="220"/>
      <c r="F124" s="446">
        <v>57304.639999999999</v>
      </c>
      <c r="G124" s="447">
        <v>18052.27</v>
      </c>
      <c r="H124" s="3"/>
      <c r="I124" s="446">
        <v>43739.749999999993</v>
      </c>
      <c r="J124" s="447">
        <v>16944.72</v>
      </c>
      <c r="M124" s="453">
        <f t="shared" si="8"/>
        <v>75356.91</v>
      </c>
      <c r="N124" s="453">
        <v>0</v>
      </c>
      <c r="O124" s="190">
        <f t="shared" si="9"/>
        <v>60684.469999999994</v>
      </c>
      <c r="P124" s="138">
        <f t="shared" si="7"/>
        <v>-14672.44000000001</v>
      </c>
    </row>
    <row r="125" spans="1:16" x14ac:dyDescent="0.2">
      <c r="A125" s="19" t="s">
        <v>280</v>
      </c>
      <c r="B125" s="12" t="s">
        <v>276</v>
      </c>
      <c r="C125" s="20" t="s">
        <v>281</v>
      </c>
      <c r="D125" s="6">
        <v>0</v>
      </c>
      <c r="E125" s="220"/>
      <c r="F125" s="446">
        <v>0</v>
      </c>
      <c r="G125" s="447">
        <v>0</v>
      </c>
      <c r="H125" s="3"/>
      <c r="I125" s="446">
        <v>5191.03</v>
      </c>
      <c r="J125" s="447">
        <v>0</v>
      </c>
      <c r="M125" s="453">
        <f t="shared" si="8"/>
        <v>0</v>
      </c>
      <c r="N125" s="453">
        <v>0</v>
      </c>
      <c r="O125" s="190">
        <f t="shared" si="9"/>
        <v>5191.03</v>
      </c>
      <c r="P125" s="138">
        <f t="shared" si="7"/>
        <v>5191.03</v>
      </c>
    </row>
    <row r="126" spans="1:16" x14ac:dyDescent="0.2">
      <c r="A126" s="19" t="s">
        <v>282</v>
      </c>
      <c r="B126" s="12" t="s">
        <v>276</v>
      </c>
      <c r="C126" s="20" t="s">
        <v>283</v>
      </c>
      <c r="D126" s="6">
        <v>0</v>
      </c>
      <c r="E126" s="220"/>
      <c r="F126" s="446">
        <v>0</v>
      </c>
      <c r="G126" s="447">
        <v>0</v>
      </c>
      <c r="H126" s="3"/>
      <c r="I126" s="446">
        <v>6793</v>
      </c>
      <c r="J126" s="447">
        <v>0</v>
      </c>
      <c r="M126" s="453">
        <f t="shared" si="8"/>
        <v>0</v>
      </c>
      <c r="N126" s="453">
        <v>0</v>
      </c>
      <c r="O126" s="190">
        <f t="shared" si="9"/>
        <v>6793</v>
      </c>
      <c r="P126" s="138">
        <f t="shared" si="7"/>
        <v>6793</v>
      </c>
    </row>
    <row r="127" spans="1:16" x14ac:dyDescent="0.2">
      <c r="A127" s="19" t="s">
        <v>284</v>
      </c>
      <c r="B127" s="12" t="s">
        <v>285</v>
      </c>
      <c r="C127" s="20" t="s">
        <v>286</v>
      </c>
      <c r="D127" s="6">
        <v>0</v>
      </c>
      <c r="E127" s="220"/>
      <c r="F127" s="446">
        <v>0</v>
      </c>
      <c r="G127" s="447">
        <v>0</v>
      </c>
      <c r="H127" s="3"/>
      <c r="I127" s="446">
        <v>4522.6499999999996</v>
      </c>
      <c r="J127" s="447">
        <v>0</v>
      </c>
      <c r="M127" s="453">
        <f t="shared" si="8"/>
        <v>0</v>
      </c>
      <c r="N127" s="453">
        <v>0</v>
      </c>
      <c r="O127" s="190">
        <f t="shared" si="9"/>
        <v>4522.6499999999996</v>
      </c>
      <c r="P127" s="138">
        <f t="shared" si="7"/>
        <v>4522.6499999999996</v>
      </c>
    </row>
    <row r="128" spans="1:16" x14ac:dyDescent="0.2">
      <c r="A128" s="19" t="s">
        <v>287</v>
      </c>
      <c r="B128" s="12" t="s">
        <v>285</v>
      </c>
      <c r="C128" s="20" t="s">
        <v>288</v>
      </c>
      <c r="D128" s="6">
        <v>0</v>
      </c>
      <c r="E128" s="220"/>
      <c r="F128" s="446">
        <v>0</v>
      </c>
      <c r="G128" s="447">
        <v>0</v>
      </c>
      <c r="H128" s="3"/>
      <c r="I128" s="446">
        <v>5584.87</v>
      </c>
      <c r="J128" s="447">
        <v>0</v>
      </c>
      <c r="M128" s="453">
        <f t="shared" si="8"/>
        <v>0</v>
      </c>
      <c r="N128" s="453">
        <v>0</v>
      </c>
      <c r="O128" s="190">
        <f t="shared" si="9"/>
        <v>5584.87</v>
      </c>
      <c r="P128" s="138">
        <f t="shared" si="7"/>
        <v>5584.87</v>
      </c>
    </row>
    <row r="129" spans="1:16" x14ac:dyDescent="0.2">
      <c r="A129" s="19" t="s">
        <v>289</v>
      </c>
      <c r="B129" s="12" t="s">
        <v>285</v>
      </c>
      <c r="C129" s="20" t="s">
        <v>290</v>
      </c>
      <c r="D129" s="6">
        <v>0</v>
      </c>
      <c r="E129" s="220"/>
      <c r="F129" s="446">
        <v>0</v>
      </c>
      <c r="G129" s="447">
        <v>0</v>
      </c>
      <c r="H129" s="3"/>
      <c r="I129" s="446">
        <v>2999.71</v>
      </c>
      <c r="J129" s="447">
        <v>0</v>
      </c>
      <c r="M129" s="453">
        <f t="shared" si="8"/>
        <v>0</v>
      </c>
      <c r="N129" s="453">
        <v>0</v>
      </c>
      <c r="O129" s="190">
        <f t="shared" si="9"/>
        <v>2999.71</v>
      </c>
      <c r="P129" s="138">
        <f t="shared" si="7"/>
        <v>2999.71</v>
      </c>
    </row>
    <row r="130" spans="1:16" x14ac:dyDescent="0.2">
      <c r="A130" s="19" t="s">
        <v>291</v>
      </c>
      <c r="B130" s="12" t="s">
        <v>285</v>
      </c>
      <c r="C130" s="20" t="s">
        <v>292</v>
      </c>
      <c r="D130" s="6">
        <v>0</v>
      </c>
      <c r="E130" s="220"/>
      <c r="F130" s="446">
        <v>0</v>
      </c>
      <c r="G130" s="447">
        <v>0</v>
      </c>
      <c r="H130" s="3"/>
      <c r="I130" s="446">
        <v>13081.760000000002</v>
      </c>
      <c r="J130" s="447">
        <v>0</v>
      </c>
      <c r="M130" s="453">
        <f t="shared" si="8"/>
        <v>0</v>
      </c>
      <c r="N130" s="453">
        <v>0</v>
      </c>
      <c r="O130" s="190">
        <f t="shared" si="9"/>
        <v>13081.760000000002</v>
      </c>
      <c r="P130" s="138">
        <f t="shared" si="7"/>
        <v>13081.760000000002</v>
      </c>
    </row>
    <row r="131" spans="1:16" x14ac:dyDescent="0.2">
      <c r="A131" s="19" t="s">
        <v>293</v>
      </c>
      <c r="B131" s="12" t="s">
        <v>285</v>
      </c>
      <c r="C131" s="20" t="s">
        <v>294</v>
      </c>
      <c r="D131" s="6">
        <v>0</v>
      </c>
      <c r="E131" s="220"/>
      <c r="F131" s="446">
        <v>0</v>
      </c>
      <c r="G131" s="447">
        <v>0</v>
      </c>
      <c r="H131" s="3"/>
      <c r="I131" s="446">
        <v>55.85</v>
      </c>
      <c r="J131" s="447">
        <v>0</v>
      </c>
      <c r="M131" s="453">
        <f t="shared" si="8"/>
        <v>0</v>
      </c>
      <c r="N131" s="453">
        <v>0</v>
      </c>
      <c r="O131" s="190">
        <f t="shared" si="9"/>
        <v>55.85</v>
      </c>
      <c r="P131" s="138">
        <f t="shared" si="7"/>
        <v>55.85</v>
      </c>
    </row>
    <row r="132" spans="1:16" x14ac:dyDescent="0.2">
      <c r="A132" s="19" t="s">
        <v>295</v>
      </c>
      <c r="B132" s="12" t="s">
        <v>285</v>
      </c>
      <c r="C132" s="20" t="s">
        <v>296</v>
      </c>
      <c r="D132" s="6">
        <v>0</v>
      </c>
      <c r="E132" s="220"/>
      <c r="F132" s="446">
        <v>0</v>
      </c>
      <c r="G132" s="447">
        <v>0</v>
      </c>
      <c r="H132" s="3"/>
      <c r="I132" s="446">
        <v>1547.65</v>
      </c>
      <c r="J132" s="447">
        <v>0</v>
      </c>
      <c r="M132" s="453">
        <f t="shared" si="8"/>
        <v>0</v>
      </c>
      <c r="N132" s="453">
        <v>0</v>
      </c>
      <c r="O132" s="190">
        <f t="shared" si="9"/>
        <v>1547.65</v>
      </c>
      <c r="P132" s="138">
        <f t="shared" si="7"/>
        <v>1547.65</v>
      </c>
    </row>
    <row r="133" spans="1:16" x14ac:dyDescent="0.2">
      <c r="A133" s="19" t="s">
        <v>297</v>
      </c>
      <c r="B133" s="12" t="s">
        <v>298</v>
      </c>
      <c r="C133" s="20" t="s">
        <v>299</v>
      </c>
      <c r="D133" s="6">
        <v>0</v>
      </c>
      <c r="E133" s="220"/>
      <c r="F133" s="446">
        <v>0</v>
      </c>
      <c r="G133" s="447">
        <v>0</v>
      </c>
      <c r="H133" s="3"/>
      <c r="I133" s="446">
        <v>0</v>
      </c>
      <c r="J133" s="447">
        <v>0</v>
      </c>
      <c r="M133" s="453">
        <f t="shared" si="8"/>
        <v>0</v>
      </c>
      <c r="N133" s="453">
        <v>0</v>
      </c>
      <c r="O133" s="190">
        <f t="shared" si="9"/>
        <v>0</v>
      </c>
      <c r="P133" s="138">
        <f t="shared" si="7"/>
        <v>0</v>
      </c>
    </row>
    <row r="134" spans="1:16" x14ac:dyDescent="0.2">
      <c r="A134" s="19" t="s">
        <v>300</v>
      </c>
      <c r="B134" s="12" t="s">
        <v>298</v>
      </c>
      <c r="C134" s="20" t="s">
        <v>301</v>
      </c>
      <c r="D134" s="6">
        <v>0</v>
      </c>
      <c r="E134" s="220"/>
      <c r="F134" s="446">
        <v>0</v>
      </c>
      <c r="G134" s="447">
        <v>0</v>
      </c>
      <c r="H134" s="3"/>
      <c r="I134" s="446">
        <v>7205.41</v>
      </c>
      <c r="J134" s="447">
        <v>0</v>
      </c>
      <c r="M134" s="453">
        <f t="shared" si="8"/>
        <v>0</v>
      </c>
      <c r="N134" s="453">
        <v>0</v>
      </c>
      <c r="O134" s="190">
        <f t="shared" si="9"/>
        <v>7205.41</v>
      </c>
      <c r="P134" s="138">
        <f t="shared" si="7"/>
        <v>7205.41</v>
      </c>
    </row>
    <row r="135" spans="1:16" x14ac:dyDescent="0.2">
      <c r="A135" s="19" t="s">
        <v>302</v>
      </c>
      <c r="B135" s="12" t="s">
        <v>303</v>
      </c>
      <c r="C135" s="20" t="s">
        <v>304</v>
      </c>
      <c r="D135" s="6">
        <v>0</v>
      </c>
      <c r="E135" s="220"/>
      <c r="F135" s="446">
        <v>0</v>
      </c>
      <c r="G135" s="447">
        <v>0</v>
      </c>
      <c r="H135" s="3"/>
      <c r="I135" s="446">
        <v>3965.39</v>
      </c>
      <c r="J135" s="447">
        <v>0</v>
      </c>
      <c r="M135" s="453">
        <f t="shared" si="8"/>
        <v>0</v>
      </c>
      <c r="N135" s="453">
        <v>0</v>
      </c>
      <c r="O135" s="190">
        <f t="shared" si="9"/>
        <v>3965.39</v>
      </c>
      <c r="P135" s="138">
        <f t="shared" si="7"/>
        <v>3965.39</v>
      </c>
    </row>
    <row r="136" spans="1:16" x14ac:dyDescent="0.2">
      <c r="A136" s="19" t="s">
        <v>305</v>
      </c>
      <c r="B136" s="12" t="s">
        <v>303</v>
      </c>
      <c r="C136" s="20" t="s">
        <v>306</v>
      </c>
      <c r="D136" s="6">
        <v>0</v>
      </c>
      <c r="E136" s="220"/>
      <c r="F136" s="446">
        <v>0</v>
      </c>
      <c r="G136" s="447">
        <v>0</v>
      </c>
      <c r="H136" s="3"/>
      <c r="I136" s="446">
        <v>30594.739999999998</v>
      </c>
      <c r="J136" s="447">
        <v>2300</v>
      </c>
      <c r="M136" s="453">
        <f t="shared" ref="M136:M167" si="10">F136+G136</f>
        <v>0</v>
      </c>
      <c r="N136" s="453">
        <v>0</v>
      </c>
      <c r="O136" s="190">
        <f t="shared" ref="O136:O167" si="11">I136+J136</f>
        <v>32894.74</v>
      </c>
      <c r="P136" s="138">
        <f t="shared" si="7"/>
        <v>32894.74</v>
      </c>
    </row>
    <row r="137" spans="1:16" x14ac:dyDescent="0.2">
      <c r="A137" s="19" t="s">
        <v>307</v>
      </c>
      <c r="B137" s="12" t="s">
        <v>308</v>
      </c>
      <c r="C137" s="20" t="s">
        <v>309</v>
      </c>
      <c r="D137" s="6">
        <v>0</v>
      </c>
      <c r="E137" s="220"/>
      <c r="F137" s="446">
        <v>0</v>
      </c>
      <c r="G137" s="447">
        <v>0</v>
      </c>
      <c r="H137" s="3"/>
      <c r="I137" s="446">
        <v>8841.35</v>
      </c>
      <c r="J137" s="447">
        <v>0</v>
      </c>
      <c r="M137" s="453">
        <f t="shared" si="10"/>
        <v>0</v>
      </c>
      <c r="N137" s="453">
        <v>0</v>
      </c>
      <c r="O137" s="190">
        <f t="shared" si="11"/>
        <v>8841.35</v>
      </c>
      <c r="P137" s="138">
        <f t="shared" ref="P137:P200" si="12">+O137-M137</f>
        <v>8841.35</v>
      </c>
    </row>
    <row r="138" spans="1:16" x14ac:dyDescent="0.2">
      <c r="A138" s="19" t="s">
        <v>310</v>
      </c>
      <c r="B138" s="12" t="s">
        <v>308</v>
      </c>
      <c r="C138" s="20" t="s">
        <v>311</v>
      </c>
      <c r="D138" s="6">
        <v>0</v>
      </c>
      <c r="E138" s="220"/>
      <c r="F138" s="446">
        <v>0</v>
      </c>
      <c r="G138" s="447">
        <v>0</v>
      </c>
      <c r="H138" s="3"/>
      <c r="I138" s="446">
        <v>2279.9899999999998</v>
      </c>
      <c r="J138" s="447">
        <v>0</v>
      </c>
      <c r="M138" s="453">
        <f t="shared" si="10"/>
        <v>0</v>
      </c>
      <c r="N138" s="453">
        <v>0</v>
      </c>
      <c r="O138" s="190">
        <f t="shared" si="11"/>
        <v>2279.9899999999998</v>
      </c>
      <c r="P138" s="138">
        <f t="shared" si="12"/>
        <v>2279.9899999999998</v>
      </c>
    </row>
    <row r="139" spans="1:16" x14ac:dyDescent="0.2">
      <c r="A139" s="19" t="s">
        <v>312</v>
      </c>
      <c r="B139" s="12" t="s">
        <v>313</v>
      </c>
      <c r="C139" s="20" t="s">
        <v>314</v>
      </c>
      <c r="D139" s="6">
        <v>34724.97</v>
      </c>
      <c r="E139" s="220"/>
      <c r="F139" s="446">
        <v>34659.199999999997</v>
      </c>
      <c r="G139" s="447">
        <v>13950.51</v>
      </c>
      <c r="H139" s="3"/>
      <c r="I139" s="446">
        <v>512982.19000000012</v>
      </c>
      <c r="J139" s="447">
        <v>14800.23</v>
      </c>
      <c r="M139" s="453">
        <f t="shared" si="10"/>
        <v>48609.71</v>
      </c>
      <c r="N139" s="453">
        <v>0</v>
      </c>
      <c r="O139" s="190">
        <f t="shared" si="11"/>
        <v>527782.42000000016</v>
      </c>
      <c r="P139" s="138">
        <f t="shared" si="12"/>
        <v>479172.71000000014</v>
      </c>
    </row>
    <row r="140" spans="1:16" x14ac:dyDescent="0.2">
      <c r="A140" s="19" t="s">
        <v>315</v>
      </c>
      <c r="B140" s="12" t="s">
        <v>316</v>
      </c>
      <c r="C140" s="20" t="s">
        <v>317</v>
      </c>
      <c r="D140" s="6">
        <v>0</v>
      </c>
      <c r="E140" s="220"/>
      <c r="F140" s="446">
        <v>0</v>
      </c>
      <c r="G140" s="447">
        <v>0</v>
      </c>
      <c r="H140" s="3"/>
      <c r="I140" s="446">
        <v>5316</v>
      </c>
      <c r="J140" s="447">
        <v>0</v>
      </c>
      <c r="M140" s="453">
        <f t="shared" si="10"/>
        <v>0</v>
      </c>
      <c r="N140" s="453">
        <v>0</v>
      </c>
      <c r="O140" s="190">
        <f t="shared" si="11"/>
        <v>5316</v>
      </c>
      <c r="P140" s="138">
        <f t="shared" si="12"/>
        <v>5316</v>
      </c>
    </row>
    <row r="141" spans="1:16" x14ac:dyDescent="0.2">
      <c r="A141" s="19" t="s">
        <v>318</v>
      </c>
      <c r="B141" s="12" t="s">
        <v>316</v>
      </c>
      <c r="C141" s="20" t="s">
        <v>319</v>
      </c>
      <c r="D141" s="6">
        <v>0</v>
      </c>
      <c r="E141" s="220"/>
      <c r="F141" s="446">
        <v>0</v>
      </c>
      <c r="G141" s="447">
        <v>0</v>
      </c>
      <c r="H141" s="3"/>
      <c r="I141" s="446">
        <v>25397.64</v>
      </c>
      <c r="J141" s="447">
        <v>0</v>
      </c>
      <c r="M141" s="453">
        <f t="shared" si="10"/>
        <v>0</v>
      </c>
      <c r="N141" s="453">
        <v>0</v>
      </c>
      <c r="O141" s="190">
        <f t="shared" si="11"/>
        <v>25397.64</v>
      </c>
      <c r="P141" s="138">
        <f t="shared" si="12"/>
        <v>25397.64</v>
      </c>
    </row>
    <row r="142" spans="1:16" x14ac:dyDescent="0.2">
      <c r="A142" s="19" t="s">
        <v>320</v>
      </c>
      <c r="B142" s="12" t="s">
        <v>316</v>
      </c>
      <c r="C142" s="20" t="s">
        <v>321</v>
      </c>
      <c r="D142" s="6">
        <v>0</v>
      </c>
      <c r="E142" s="220"/>
      <c r="F142" s="446">
        <v>0</v>
      </c>
      <c r="G142" s="447">
        <v>0</v>
      </c>
      <c r="H142" s="3"/>
      <c r="I142" s="446">
        <v>6275</v>
      </c>
      <c r="J142" s="447">
        <v>0</v>
      </c>
      <c r="M142" s="453">
        <f t="shared" si="10"/>
        <v>0</v>
      </c>
      <c r="N142" s="453">
        <v>0</v>
      </c>
      <c r="O142" s="190">
        <f t="shared" si="11"/>
        <v>6275</v>
      </c>
      <c r="P142" s="138">
        <f t="shared" si="12"/>
        <v>6275</v>
      </c>
    </row>
    <row r="143" spans="1:16" x14ac:dyDescent="0.2">
      <c r="A143" s="19" t="s">
        <v>322</v>
      </c>
      <c r="B143" s="12" t="s">
        <v>316</v>
      </c>
      <c r="C143" s="20" t="s">
        <v>323</v>
      </c>
      <c r="D143" s="6">
        <v>0</v>
      </c>
      <c r="E143" s="220"/>
      <c r="F143" s="446">
        <v>0</v>
      </c>
      <c r="G143" s="447">
        <v>0</v>
      </c>
      <c r="H143" s="3"/>
      <c r="I143" s="446">
        <v>4710.2300000000005</v>
      </c>
      <c r="J143" s="447">
        <v>0</v>
      </c>
      <c r="M143" s="453">
        <f t="shared" si="10"/>
        <v>0</v>
      </c>
      <c r="N143" s="453">
        <v>0</v>
      </c>
      <c r="O143" s="190">
        <f t="shared" si="11"/>
        <v>4710.2300000000005</v>
      </c>
      <c r="P143" s="138">
        <f t="shared" si="12"/>
        <v>4710.2300000000005</v>
      </c>
    </row>
    <row r="144" spans="1:16" x14ac:dyDescent="0.2">
      <c r="A144" s="19" t="s">
        <v>324</v>
      </c>
      <c r="B144" s="12" t="s">
        <v>325</v>
      </c>
      <c r="C144" s="20" t="s">
        <v>326</v>
      </c>
      <c r="D144" s="6">
        <v>156725</v>
      </c>
      <c r="E144" s="220"/>
      <c r="F144" s="446">
        <v>148622</v>
      </c>
      <c r="G144" s="447">
        <v>39753.25</v>
      </c>
      <c r="H144" s="3"/>
      <c r="I144" s="446">
        <v>177500.97999999998</v>
      </c>
      <c r="J144" s="447">
        <v>39753.25</v>
      </c>
      <c r="M144" s="453">
        <f t="shared" si="10"/>
        <v>188375.25</v>
      </c>
      <c r="N144" s="453">
        <v>0</v>
      </c>
      <c r="O144" s="190">
        <f t="shared" si="11"/>
        <v>217254.22999999998</v>
      </c>
      <c r="P144" s="138">
        <f t="shared" si="12"/>
        <v>28878.979999999981</v>
      </c>
    </row>
    <row r="145" spans="1:16" x14ac:dyDescent="0.2">
      <c r="A145" s="19" t="s">
        <v>327</v>
      </c>
      <c r="B145" s="12" t="s">
        <v>325</v>
      </c>
      <c r="C145" s="20" t="s">
        <v>328</v>
      </c>
      <c r="D145" s="6">
        <v>111003</v>
      </c>
      <c r="E145" s="220"/>
      <c r="F145" s="446">
        <v>100630</v>
      </c>
      <c r="G145" s="447">
        <v>32676.23</v>
      </c>
      <c r="H145" s="3"/>
      <c r="I145" s="446">
        <v>111378.68999999999</v>
      </c>
      <c r="J145" s="447">
        <v>32676</v>
      </c>
      <c r="K145" s="3"/>
      <c r="M145" s="453">
        <f t="shared" si="10"/>
        <v>133306.23000000001</v>
      </c>
      <c r="N145" s="453">
        <v>0</v>
      </c>
      <c r="O145" s="190">
        <f t="shared" si="11"/>
        <v>144054.69</v>
      </c>
      <c r="P145" s="138">
        <f t="shared" si="12"/>
        <v>10748.459999999992</v>
      </c>
    </row>
    <row r="146" spans="1:16" x14ac:dyDescent="0.2">
      <c r="A146" s="19" t="s">
        <v>329</v>
      </c>
      <c r="B146" s="12" t="s">
        <v>330</v>
      </c>
      <c r="C146" s="20" t="s">
        <v>331</v>
      </c>
      <c r="D146" s="6">
        <v>0</v>
      </c>
      <c r="E146" s="220"/>
      <c r="F146" s="446">
        <v>0</v>
      </c>
      <c r="G146" s="447">
        <v>0</v>
      </c>
      <c r="H146" s="3"/>
      <c r="I146" s="446">
        <v>0</v>
      </c>
      <c r="J146" s="447">
        <v>0</v>
      </c>
      <c r="M146" s="453">
        <f t="shared" si="10"/>
        <v>0</v>
      </c>
      <c r="N146" s="453">
        <v>0</v>
      </c>
      <c r="O146" s="190">
        <f t="shared" si="11"/>
        <v>0</v>
      </c>
      <c r="P146" s="138">
        <f t="shared" si="12"/>
        <v>0</v>
      </c>
    </row>
    <row r="147" spans="1:16" x14ac:dyDescent="0.2">
      <c r="A147" s="19" t="s">
        <v>332</v>
      </c>
      <c r="B147" s="12" t="s">
        <v>330</v>
      </c>
      <c r="C147" s="20" t="s">
        <v>333</v>
      </c>
      <c r="D147" s="6">
        <v>0</v>
      </c>
      <c r="E147" s="220"/>
      <c r="F147" s="446">
        <v>0</v>
      </c>
      <c r="G147" s="447">
        <v>0</v>
      </c>
      <c r="H147" s="3"/>
      <c r="I147" s="446">
        <v>0</v>
      </c>
      <c r="J147" s="447">
        <v>0</v>
      </c>
      <c r="M147" s="453">
        <f t="shared" si="10"/>
        <v>0</v>
      </c>
      <c r="N147" s="453">
        <v>0</v>
      </c>
      <c r="O147" s="190">
        <f t="shared" si="11"/>
        <v>0</v>
      </c>
      <c r="P147" s="138">
        <f t="shared" si="12"/>
        <v>0</v>
      </c>
    </row>
    <row r="148" spans="1:16" x14ac:dyDescent="0.2">
      <c r="A148" s="19" t="s">
        <v>334</v>
      </c>
      <c r="B148" s="12" t="s">
        <v>335</v>
      </c>
      <c r="C148" s="20" t="s">
        <v>336</v>
      </c>
      <c r="D148" s="6">
        <v>0</v>
      </c>
      <c r="E148" s="220"/>
      <c r="F148" s="446">
        <v>0</v>
      </c>
      <c r="G148" s="447">
        <v>0</v>
      </c>
      <c r="H148" s="3"/>
      <c r="I148" s="446">
        <v>4606.68</v>
      </c>
      <c r="J148" s="447">
        <v>0</v>
      </c>
      <c r="M148" s="453">
        <f t="shared" si="10"/>
        <v>0</v>
      </c>
      <c r="N148" s="453">
        <v>0</v>
      </c>
      <c r="O148" s="190">
        <f t="shared" si="11"/>
        <v>4606.68</v>
      </c>
      <c r="P148" s="138">
        <f t="shared" si="12"/>
        <v>4606.68</v>
      </c>
    </row>
    <row r="149" spans="1:16" x14ac:dyDescent="0.2">
      <c r="A149" s="19" t="s">
        <v>337</v>
      </c>
      <c r="B149" s="12" t="s">
        <v>335</v>
      </c>
      <c r="C149" s="20" t="s">
        <v>338</v>
      </c>
      <c r="D149" s="6">
        <v>0</v>
      </c>
      <c r="E149" s="220"/>
      <c r="F149" s="446">
        <v>0</v>
      </c>
      <c r="G149" s="447">
        <v>0</v>
      </c>
      <c r="H149" s="3"/>
      <c r="I149" s="446">
        <v>14567.869999999999</v>
      </c>
      <c r="J149" s="447">
        <v>0</v>
      </c>
      <c r="M149" s="453">
        <f t="shared" si="10"/>
        <v>0</v>
      </c>
      <c r="N149" s="453">
        <v>0</v>
      </c>
      <c r="O149" s="190">
        <f t="shared" si="11"/>
        <v>14567.869999999999</v>
      </c>
      <c r="P149" s="138">
        <f t="shared" si="12"/>
        <v>14567.869999999999</v>
      </c>
    </row>
    <row r="150" spans="1:16" x14ac:dyDescent="0.2">
      <c r="A150" s="19" t="s">
        <v>339</v>
      </c>
      <c r="B150" s="12" t="s">
        <v>335</v>
      </c>
      <c r="C150" s="20" t="s">
        <v>340</v>
      </c>
      <c r="D150" s="6">
        <v>0</v>
      </c>
      <c r="E150" s="220"/>
      <c r="F150" s="446">
        <v>0</v>
      </c>
      <c r="G150" s="447">
        <v>0</v>
      </c>
      <c r="H150" s="3"/>
      <c r="I150" s="446">
        <v>6555</v>
      </c>
      <c r="J150" s="447">
        <v>0</v>
      </c>
      <c r="M150" s="453">
        <f t="shared" si="10"/>
        <v>0</v>
      </c>
      <c r="N150" s="453">
        <v>0</v>
      </c>
      <c r="O150" s="190">
        <f t="shared" si="11"/>
        <v>6555</v>
      </c>
      <c r="P150" s="138">
        <f t="shared" si="12"/>
        <v>6555</v>
      </c>
    </row>
    <row r="151" spans="1:16" x14ac:dyDescent="0.2">
      <c r="A151" s="19" t="s">
        <v>341</v>
      </c>
      <c r="B151" s="12" t="s">
        <v>342</v>
      </c>
      <c r="C151" s="20" t="s">
        <v>343</v>
      </c>
      <c r="D151" s="6">
        <v>0</v>
      </c>
      <c r="E151" s="220"/>
      <c r="F151" s="446">
        <v>0</v>
      </c>
      <c r="G151" s="447">
        <v>0</v>
      </c>
      <c r="H151" s="3"/>
      <c r="I151" s="446">
        <v>7742</v>
      </c>
      <c r="J151" s="447">
        <v>0</v>
      </c>
      <c r="M151" s="453">
        <f t="shared" si="10"/>
        <v>0</v>
      </c>
      <c r="N151" s="453">
        <v>0</v>
      </c>
      <c r="O151" s="190">
        <f t="shared" si="11"/>
        <v>7742</v>
      </c>
      <c r="P151" s="138">
        <f t="shared" si="12"/>
        <v>7742</v>
      </c>
    </row>
    <row r="152" spans="1:16" x14ac:dyDescent="0.2">
      <c r="A152" s="19" t="s">
        <v>344</v>
      </c>
      <c r="B152" s="12" t="s">
        <v>342</v>
      </c>
      <c r="C152" s="20" t="s">
        <v>345</v>
      </c>
      <c r="D152" s="6">
        <v>0</v>
      </c>
      <c r="E152" s="220"/>
      <c r="F152" s="446">
        <v>0</v>
      </c>
      <c r="G152" s="447">
        <v>0</v>
      </c>
      <c r="H152" s="3"/>
      <c r="I152" s="446">
        <v>361954.88999999996</v>
      </c>
      <c r="J152" s="447">
        <v>0</v>
      </c>
      <c r="M152" s="453">
        <f t="shared" si="10"/>
        <v>0</v>
      </c>
      <c r="N152" s="453">
        <v>0</v>
      </c>
      <c r="O152" s="190">
        <f t="shared" si="11"/>
        <v>361954.88999999996</v>
      </c>
      <c r="P152" s="138">
        <f t="shared" si="12"/>
        <v>361954.88999999996</v>
      </c>
    </row>
    <row r="153" spans="1:16" x14ac:dyDescent="0.2">
      <c r="A153" s="19" t="s">
        <v>346</v>
      </c>
      <c r="B153" s="12" t="s">
        <v>342</v>
      </c>
      <c r="C153" s="20" t="s">
        <v>347</v>
      </c>
      <c r="D153" s="6">
        <v>0</v>
      </c>
      <c r="E153" s="220"/>
      <c r="F153" s="446">
        <v>0</v>
      </c>
      <c r="G153" s="447">
        <v>0</v>
      </c>
      <c r="H153" s="3"/>
      <c r="I153" s="446">
        <v>11057</v>
      </c>
      <c r="J153" s="447">
        <v>0</v>
      </c>
      <c r="M153" s="453">
        <f t="shared" si="10"/>
        <v>0</v>
      </c>
      <c r="N153" s="453">
        <v>0</v>
      </c>
      <c r="O153" s="190">
        <f t="shared" si="11"/>
        <v>11057</v>
      </c>
      <c r="P153" s="138">
        <f t="shared" si="12"/>
        <v>11057</v>
      </c>
    </row>
    <row r="154" spans="1:16" x14ac:dyDescent="0.2">
      <c r="A154" s="19" t="s">
        <v>348</v>
      </c>
      <c r="B154" s="12" t="s">
        <v>349</v>
      </c>
      <c r="C154" s="20" t="s">
        <v>350</v>
      </c>
      <c r="D154" s="6">
        <v>0</v>
      </c>
      <c r="E154" s="220"/>
      <c r="F154" s="446">
        <v>0</v>
      </c>
      <c r="G154" s="447">
        <v>0</v>
      </c>
      <c r="H154" s="3"/>
      <c r="I154" s="446">
        <v>2259.84</v>
      </c>
      <c r="J154" s="447">
        <v>0</v>
      </c>
      <c r="M154" s="453">
        <f t="shared" si="10"/>
        <v>0</v>
      </c>
      <c r="N154" s="453">
        <v>0</v>
      </c>
      <c r="O154" s="190">
        <f t="shared" si="11"/>
        <v>2259.84</v>
      </c>
      <c r="P154" s="138">
        <f t="shared" si="12"/>
        <v>2259.84</v>
      </c>
    </row>
    <row r="155" spans="1:16" x14ac:dyDescent="0.2">
      <c r="A155" s="19" t="s">
        <v>351</v>
      </c>
      <c r="B155" s="12" t="s">
        <v>349</v>
      </c>
      <c r="C155" s="20" t="s">
        <v>352</v>
      </c>
      <c r="D155" s="6">
        <v>0</v>
      </c>
      <c r="E155" s="220"/>
      <c r="F155" s="446">
        <v>0</v>
      </c>
      <c r="G155" s="447">
        <v>0</v>
      </c>
      <c r="H155" s="3"/>
      <c r="I155" s="446">
        <v>4121.1099999999997</v>
      </c>
      <c r="J155" s="447">
        <v>0</v>
      </c>
      <c r="M155" s="453">
        <f t="shared" si="10"/>
        <v>0</v>
      </c>
      <c r="N155" s="453">
        <v>0</v>
      </c>
      <c r="O155" s="190">
        <f t="shared" si="11"/>
        <v>4121.1099999999997</v>
      </c>
      <c r="P155" s="138">
        <f t="shared" si="12"/>
        <v>4121.1099999999997</v>
      </c>
    </row>
    <row r="156" spans="1:16" x14ac:dyDescent="0.2">
      <c r="A156" s="19" t="s">
        <v>353</v>
      </c>
      <c r="B156" s="12" t="s">
        <v>349</v>
      </c>
      <c r="C156" s="20" t="s">
        <v>354</v>
      </c>
      <c r="D156" s="6">
        <v>0</v>
      </c>
      <c r="E156" s="220"/>
      <c r="F156" s="446">
        <v>0</v>
      </c>
      <c r="G156" s="447">
        <v>0</v>
      </c>
      <c r="H156" s="3"/>
      <c r="I156" s="446">
        <v>18200.560000000001</v>
      </c>
      <c r="J156" s="447">
        <v>0</v>
      </c>
      <c r="M156" s="453">
        <f t="shared" si="10"/>
        <v>0</v>
      </c>
      <c r="N156" s="453">
        <v>0</v>
      </c>
      <c r="O156" s="190">
        <f t="shared" si="11"/>
        <v>18200.560000000001</v>
      </c>
      <c r="P156" s="138">
        <f t="shared" si="12"/>
        <v>18200.560000000001</v>
      </c>
    </row>
    <row r="157" spans="1:16" x14ac:dyDescent="0.2">
      <c r="A157" s="19" t="s">
        <v>355</v>
      </c>
      <c r="B157" s="12" t="s">
        <v>356</v>
      </c>
      <c r="C157" s="20" t="s">
        <v>357</v>
      </c>
      <c r="D157" s="6">
        <v>0</v>
      </c>
      <c r="E157" s="220"/>
      <c r="F157" s="446">
        <v>0</v>
      </c>
      <c r="G157" s="447">
        <v>0</v>
      </c>
      <c r="H157" s="3"/>
      <c r="I157" s="446">
        <v>6944.37</v>
      </c>
      <c r="J157" s="447">
        <v>0</v>
      </c>
      <c r="M157" s="453">
        <f t="shared" si="10"/>
        <v>0</v>
      </c>
      <c r="N157" s="453">
        <v>0</v>
      </c>
      <c r="O157" s="190">
        <f t="shared" si="11"/>
        <v>6944.37</v>
      </c>
      <c r="P157" s="138">
        <f t="shared" si="12"/>
        <v>6944.37</v>
      </c>
    </row>
    <row r="158" spans="1:16" x14ac:dyDescent="0.2">
      <c r="A158" s="19" t="s">
        <v>358</v>
      </c>
      <c r="B158" s="12" t="s">
        <v>359</v>
      </c>
      <c r="C158" s="20" t="s">
        <v>360</v>
      </c>
      <c r="D158" s="6">
        <v>0</v>
      </c>
      <c r="E158" s="220"/>
      <c r="F158" s="446">
        <v>0</v>
      </c>
      <c r="G158" s="447">
        <v>0</v>
      </c>
      <c r="H158" s="3"/>
      <c r="I158" s="446">
        <v>62019.959999999992</v>
      </c>
      <c r="J158" s="447">
        <v>0</v>
      </c>
      <c r="M158" s="453">
        <f t="shared" si="10"/>
        <v>0</v>
      </c>
      <c r="N158" s="453">
        <v>0</v>
      </c>
      <c r="O158" s="190">
        <f t="shared" si="11"/>
        <v>62019.959999999992</v>
      </c>
      <c r="P158" s="138">
        <f t="shared" si="12"/>
        <v>62019.959999999992</v>
      </c>
    </row>
    <row r="159" spans="1:16" x14ac:dyDescent="0.2">
      <c r="A159" s="19" t="s">
        <v>361</v>
      </c>
      <c r="B159" s="12" t="s">
        <v>359</v>
      </c>
      <c r="C159" s="20" t="s">
        <v>362</v>
      </c>
      <c r="D159" s="6">
        <v>0</v>
      </c>
      <c r="E159" s="220"/>
      <c r="F159" s="446">
        <v>0</v>
      </c>
      <c r="G159" s="447">
        <v>0</v>
      </c>
      <c r="H159" s="3"/>
      <c r="I159" s="446">
        <v>3933.51</v>
      </c>
      <c r="J159" s="447">
        <v>0</v>
      </c>
      <c r="M159" s="453">
        <f t="shared" si="10"/>
        <v>0</v>
      </c>
      <c r="N159" s="453">
        <v>0</v>
      </c>
      <c r="O159" s="190">
        <f t="shared" si="11"/>
        <v>3933.51</v>
      </c>
      <c r="P159" s="138">
        <f t="shared" si="12"/>
        <v>3933.51</v>
      </c>
    </row>
    <row r="160" spans="1:16" x14ac:dyDescent="0.2">
      <c r="A160" s="19" t="s">
        <v>363</v>
      </c>
      <c r="B160" s="12" t="s">
        <v>364</v>
      </c>
      <c r="C160" s="20" t="s">
        <v>365</v>
      </c>
      <c r="D160" s="6">
        <v>0</v>
      </c>
      <c r="E160" s="220"/>
      <c r="F160" s="446">
        <v>0</v>
      </c>
      <c r="G160" s="447">
        <v>0</v>
      </c>
      <c r="H160" s="3"/>
      <c r="I160" s="446">
        <v>5445.2999999999993</v>
      </c>
      <c r="J160" s="447">
        <v>0</v>
      </c>
      <c r="M160" s="453">
        <f t="shared" si="10"/>
        <v>0</v>
      </c>
      <c r="N160" s="453">
        <v>0</v>
      </c>
      <c r="O160" s="190">
        <f t="shared" si="11"/>
        <v>5445.2999999999993</v>
      </c>
      <c r="P160" s="138">
        <f t="shared" si="12"/>
        <v>5445.2999999999993</v>
      </c>
    </row>
    <row r="161" spans="1:16" x14ac:dyDescent="0.2">
      <c r="A161" s="19" t="s">
        <v>366</v>
      </c>
      <c r="B161" s="12" t="s">
        <v>364</v>
      </c>
      <c r="C161" s="20" t="s">
        <v>367</v>
      </c>
      <c r="D161" s="6">
        <v>0</v>
      </c>
      <c r="E161" s="220"/>
      <c r="F161" s="446">
        <v>0</v>
      </c>
      <c r="G161" s="447">
        <v>0</v>
      </c>
      <c r="H161" s="3"/>
      <c r="I161" s="446">
        <v>7475.2400000000007</v>
      </c>
      <c r="J161" s="447">
        <v>0</v>
      </c>
      <c r="M161" s="453">
        <f t="shared" si="10"/>
        <v>0</v>
      </c>
      <c r="N161" s="453">
        <v>0</v>
      </c>
      <c r="O161" s="190">
        <f t="shared" si="11"/>
        <v>7475.2400000000007</v>
      </c>
      <c r="P161" s="138">
        <f t="shared" si="12"/>
        <v>7475.2400000000007</v>
      </c>
    </row>
    <row r="162" spans="1:16" x14ac:dyDescent="0.2">
      <c r="A162" s="19" t="s">
        <v>368</v>
      </c>
      <c r="B162" s="12" t="s">
        <v>369</v>
      </c>
      <c r="C162" s="20" t="s">
        <v>370</v>
      </c>
      <c r="D162" s="6">
        <v>59052.37</v>
      </c>
      <c r="E162" s="220"/>
      <c r="F162" s="446">
        <v>56365.81</v>
      </c>
      <c r="G162" s="447">
        <v>20658.12</v>
      </c>
      <c r="H162" s="3"/>
      <c r="I162" s="446">
        <v>162979.94999999995</v>
      </c>
      <c r="J162" s="447">
        <v>27047</v>
      </c>
      <c r="M162" s="453">
        <f t="shared" si="10"/>
        <v>77023.929999999993</v>
      </c>
      <c r="N162" s="453">
        <v>0</v>
      </c>
      <c r="O162" s="190">
        <f t="shared" si="11"/>
        <v>190026.94999999995</v>
      </c>
      <c r="P162" s="138">
        <f t="shared" si="12"/>
        <v>113003.01999999996</v>
      </c>
    </row>
    <row r="163" spans="1:16" x14ac:dyDescent="0.2">
      <c r="A163" s="19" t="s">
        <v>371</v>
      </c>
      <c r="B163" s="12" t="s">
        <v>372</v>
      </c>
      <c r="C163" s="20" t="s">
        <v>373</v>
      </c>
      <c r="D163" s="6">
        <v>0</v>
      </c>
      <c r="E163" s="220"/>
      <c r="F163" s="446">
        <v>0</v>
      </c>
      <c r="G163" s="447">
        <v>0</v>
      </c>
      <c r="H163" s="3"/>
      <c r="I163" s="446">
        <v>9449</v>
      </c>
      <c r="J163" s="447">
        <v>0</v>
      </c>
      <c r="M163" s="453">
        <f t="shared" si="10"/>
        <v>0</v>
      </c>
      <c r="N163" s="453">
        <v>0</v>
      </c>
      <c r="O163" s="190">
        <f t="shared" si="11"/>
        <v>9449</v>
      </c>
      <c r="P163" s="138">
        <f t="shared" si="12"/>
        <v>9449</v>
      </c>
    </row>
    <row r="164" spans="1:16" x14ac:dyDescent="0.2">
      <c r="A164" s="19" t="s">
        <v>374</v>
      </c>
      <c r="B164" s="12" t="s">
        <v>372</v>
      </c>
      <c r="C164" s="20" t="s">
        <v>375</v>
      </c>
      <c r="D164" s="6">
        <v>0</v>
      </c>
      <c r="E164" s="220"/>
      <c r="F164" s="446">
        <v>0</v>
      </c>
      <c r="G164" s="447">
        <v>0</v>
      </c>
      <c r="H164" s="3"/>
      <c r="I164" s="446">
        <v>155456.44</v>
      </c>
      <c r="J164" s="447">
        <v>0</v>
      </c>
      <c r="M164" s="453">
        <f t="shared" si="10"/>
        <v>0</v>
      </c>
      <c r="N164" s="453">
        <v>0</v>
      </c>
      <c r="O164" s="190">
        <f t="shared" si="11"/>
        <v>155456.44</v>
      </c>
      <c r="P164" s="138">
        <f t="shared" si="12"/>
        <v>155456.44</v>
      </c>
    </row>
    <row r="165" spans="1:16" x14ac:dyDescent="0.2">
      <c r="A165" s="19" t="s">
        <v>376</v>
      </c>
      <c r="B165" s="12" t="s">
        <v>377</v>
      </c>
      <c r="C165" s="20" t="s">
        <v>378</v>
      </c>
      <c r="D165" s="6">
        <v>0</v>
      </c>
      <c r="E165" s="220"/>
      <c r="F165" s="446">
        <v>0</v>
      </c>
      <c r="G165" s="447">
        <v>0</v>
      </c>
      <c r="H165" s="3"/>
      <c r="I165" s="446">
        <v>6942.72</v>
      </c>
      <c r="J165" s="447">
        <v>0</v>
      </c>
      <c r="M165" s="453">
        <f t="shared" si="10"/>
        <v>0</v>
      </c>
      <c r="N165" s="453">
        <v>0</v>
      </c>
      <c r="O165" s="190">
        <f t="shared" si="11"/>
        <v>6942.72</v>
      </c>
      <c r="P165" s="138">
        <f t="shared" si="12"/>
        <v>6942.72</v>
      </c>
    </row>
    <row r="166" spans="1:16" x14ac:dyDescent="0.2">
      <c r="A166" s="19" t="s">
        <v>379</v>
      </c>
      <c r="B166" s="12" t="s">
        <v>377</v>
      </c>
      <c r="C166" s="20" t="s">
        <v>380</v>
      </c>
      <c r="D166" s="6">
        <v>0</v>
      </c>
      <c r="E166" s="220"/>
      <c r="F166" s="446">
        <v>0</v>
      </c>
      <c r="G166" s="447">
        <v>0</v>
      </c>
      <c r="H166" s="3"/>
      <c r="I166" s="446">
        <v>7350.91</v>
      </c>
      <c r="J166" s="447">
        <v>0</v>
      </c>
      <c r="M166" s="453">
        <f t="shared" si="10"/>
        <v>0</v>
      </c>
      <c r="N166" s="453">
        <v>0</v>
      </c>
      <c r="O166" s="190">
        <f t="shared" si="11"/>
        <v>7350.91</v>
      </c>
      <c r="P166" s="138">
        <f t="shared" si="12"/>
        <v>7350.91</v>
      </c>
    </row>
    <row r="167" spans="1:16" x14ac:dyDescent="0.2">
      <c r="A167" s="19" t="s">
        <v>381</v>
      </c>
      <c r="B167" s="12" t="s">
        <v>377</v>
      </c>
      <c r="C167" s="20" t="s">
        <v>382</v>
      </c>
      <c r="D167" s="6">
        <v>0</v>
      </c>
      <c r="E167" s="220"/>
      <c r="F167" s="446">
        <v>0</v>
      </c>
      <c r="G167" s="447">
        <v>0</v>
      </c>
      <c r="H167" s="3"/>
      <c r="I167" s="446">
        <v>54079.759999999995</v>
      </c>
      <c r="J167" s="447">
        <v>0</v>
      </c>
      <c r="M167" s="453">
        <f t="shared" si="10"/>
        <v>0</v>
      </c>
      <c r="N167" s="453">
        <v>0</v>
      </c>
      <c r="O167" s="190">
        <f t="shared" si="11"/>
        <v>54079.759999999995</v>
      </c>
      <c r="P167" s="138">
        <f t="shared" si="12"/>
        <v>54079.759999999995</v>
      </c>
    </row>
    <row r="168" spans="1:16" x14ac:dyDescent="0.2">
      <c r="A168" s="19" t="s">
        <v>383</v>
      </c>
      <c r="B168" s="12" t="s">
        <v>377</v>
      </c>
      <c r="C168" s="20" t="s">
        <v>384</v>
      </c>
      <c r="D168" s="6">
        <v>0</v>
      </c>
      <c r="E168" s="220"/>
      <c r="F168" s="446">
        <v>0</v>
      </c>
      <c r="G168" s="447">
        <v>0</v>
      </c>
      <c r="H168" s="3"/>
      <c r="I168" s="446">
        <v>3310.35</v>
      </c>
      <c r="J168" s="447">
        <v>0</v>
      </c>
      <c r="M168" s="453">
        <f t="shared" ref="M168:M199" si="13">F168+G168</f>
        <v>0</v>
      </c>
      <c r="N168" s="453">
        <v>0</v>
      </c>
      <c r="O168" s="190">
        <f t="shared" ref="O168:O199" si="14">I168+J168</f>
        <v>3310.35</v>
      </c>
      <c r="P168" s="138">
        <f t="shared" si="12"/>
        <v>3310.35</v>
      </c>
    </row>
    <row r="169" spans="1:16" x14ac:dyDescent="0.2">
      <c r="A169" s="19" t="s">
        <v>385</v>
      </c>
      <c r="B169" s="12" t="s">
        <v>377</v>
      </c>
      <c r="C169" s="20" t="s">
        <v>386</v>
      </c>
      <c r="D169" s="6">
        <v>0</v>
      </c>
      <c r="E169" s="220"/>
      <c r="F169" s="446">
        <v>0</v>
      </c>
      <c r="G169" s="447">
        <v>0</v>
      </c>
      <c r="H169" s="3"/>
      <c r="I169" s="446">
        <v>4040</v>
      </c>
      <c r="J169" s="447">
        <v>0</v>
      </c>
      <c r="M169" s="453">
        <f t="shared" si="13"/>
        <v>0</v>
      </c>
      <c r="N169" s="453">
        <v>0</v>
      </c>
      <c r="O169" s="190">
        <f t="shared" si="14"/>
        <v>4040</v>
      </c>
      <c r="P169" s="138">
        <f t="shared" si="12"/>
        <v>4040</v>
      </c>
    </row>
    <row r="170" spans="1:16" x14ac:dyDescent="0.2">
      <c r="A170" s="19" t="s">
        <v>387</v>
      </c>
      <c r="B170" s="12" t="s">
        <v>388</v>
      </c>
      <c r="C170" s="20" t="s">
        <v>389</v>
      </c>
      <c r="D170" s="6">
        <v>0</v>
      </c>
      <c r="E170" s="220"/>
      <c r="F170" s="446">
        <v>0</v>
      </c>
      <c r="G170" s="447">
        <v>0</v>
      </c>
      <c r="H170" s="3"/>
      <c r="I170" s="446">
        <v>102819.58</v>
      </c>
      <c r="J170" s="447">
        <v>0</v>
      </c>
      <c r="M170" s="453">
        <f t="shared" si="13"/>
        <v>0</v>
      </c>
      <c r="N170" s="453">
        <v>0</v>
      </c>
      <c r="O170" s="190">
        <f t="shared" si="14"/>
        <v>102819.58</v>
      </c>
      <c r="P170" s="138">
        <f t="shared" si="12"/>
        <v>102819.58</v>
      </c>
    </row>
    <row r="171" spans="1:16" x14ac:dyDescent="0.2">
      <c r="A171" s="19" t="s">
        <v>390</v>
      </c>
      <c r="B171" s="12" t="s">
        <v>388</v>
      </c>
      <c r="C171" s="20" t="s">
        <v>391</v>
      </c>
      <c r="D171" s="6">
        <v>0</v>
      </c>
      <c r="E171" s="220"/>
      <c r="F171" s="446">
        <v>0</v>
      </c>
      <c r="G171" s="447">
        <v>0</v>
      </c>
      <c r="H171" s="3"/>
      <c r="I171" s="446">
        <v>19722.400000000001</v>
      </c>
      <c r="J171" s="447">
        <v>0</v>
      </c>
      <c r="M171" s="453">
        <f t="shared" si="13"/>
        <v>0</v>
      </c>
      <c r="N171" s="453">
        <v>0</v>
      </c>
      <c r="O171" s="190">
        <f t="shared" si="14"/>
        <v>19722.400000000001</v>
      </c>
      <c r="P171" s="138">
        <f t="shared" si="12"/>
        <v>19722.400000000001</v>
      </c>
    </row>
    <row r="172" spans="1:16" x14ac:dyDescent="0.2">
      <c r="A172" s="19" t="s">
        <v>392</v>
      </c>
      <c r="B172" s="12" t="s">
        <v>388</v>
      </c>
      <c r="C172" s="20" t="s">
        <v>393</v>
      </c>
      <c r="D172" s="6">
        <v>0</v>
      </c>
      <c r="E172" s="220"/>
      <c r="F172" s="446">
        <v>0</v>
      </c>
      <c r="G172" s="447">
        <v>0</v>
      </c>
      <c r="H172" s="3"/>
      <c r="I172" s="446">
        <v>26827.98</v>
      </c>
      <c r="J172" s="447">
        <v>0</v>
      </c>
      <c r="M172" s="453">
        <f t="shared" si="13"/>
        <v>0</v>
      </c>
      <c r="N172" s="453">
        <v>0</v>
      </c>
      <c r="O172" s="190">
        <f t="shared" si="14"/>
        <v>26827.98</v>
      </c>
      <c r="P172" s="138">
        <f t="shared" si="12"/>
        <v>26827.98</v>
      </c>
    </row>
    <row r="173" spans="1:16" x14ac:dyDescent="0.2">
      <c r="A173" s="19" t="s">
        <v>394</v>
      </c>
      <c r="B173" s="12" t="s">
        <v>388</v>
      </c>
      <c r="C173" s="20" t="s">
        <v>395</v>
      </c>
      <c r="D173" s="6">
        <v>85929</v>
      </c>
      <c r="E173" s="220"/>
      <c r="F173" s="446">
        <v>79585</v>
      </c>
      <c r="G173" s="447">
        <v>38501.39</v>
      </c>
      <c r="H173" s="3"/>
      <c r="I173" s="446">
        <v>382977.23000000004</v>
      </c>
      <c r="J173" s="447">
        <v>53196.43</v>
      </c>
      <c r="M173" s="453">
        <f t="shared" si="13"/>
        <v>118086.39</v>
      </c>
      <c r="N173" s="453">
        <v>0</v>
      </c>
      <c r="O173" s="190">
        <f t="shared" si="14"/>
        <v>436173.66000000003</v>
      </c>
      <c r="P173" s="138">
        <f t="shared" si="12"/>
        <v>318087.27</v>
      </c>
    </row>
    <row r="174" spans="1:16" x14ac:dyDescent="0.2">
      <c r="A174" s="19" t="s">
        <v>396</v>
      </c>
      <c r="B174" s="12" t="s">
        <v>388</v>
      </c>
      <c r="C174" s="20" t="s">
        <v>397</v>
      </c>
      <c r="D174" s="6">
        <v>66238.820000000007</v>
      </c>
      <c r="E174" s="220"/>
      <c r="F174" s="446">
        <v>62453.55</v>
      </c>
      <c r="G174" s="447">
        <v>23331.69</v>
      </c>
      <c r="H174" s="3"/>
      <c r="I174" s="446">
        <v>56637.51</v>
      </c>
      <c r="J174" s="447">
        <v>23331.69</v>
      </c>
      <c r="M174" s="453">
        <f t="shared" si="13"/>
        <v>85785.24</v>
      </c>
      <c r="N174" s="453">
        <v>0</v>
      </c>
      <c r="O174" s="190">
        <f t="shared" si="14"/>
        <v>79969.2</v>
      </c>
      <c r="P174" s="138">
        <f t="shared" si="12"/>
        <v>-5816.0400000000081</v>
      </c>
    </row>
    <row r="175" spans="1:16" x14ac:dyDescent="0.2">
      <c r="A175" s="74" t="s">
        <v>398</v>
      </c>
      <c r="B175" s="12" t="s">
        <v>388</v>
      </c>
      <c r="C175" s="20" t="s">
        <v>399</v>
      </c>
      <c r="D175" s="6">
        <v>233651</v>
      </c>
      <c r="E175" s="220"/>
      <c r="F175" s="446">
        <v>217718</v>
      </c>
      <c r="G175" s="447">
        <v>39426.120000000003</v>
      </c>
      <c r="H175" s="3"/>
      <c r="I175" s="446">
        <v>786649.59000000032</v>
      </c>
      <c r="J175" s="447">
        <v>38365.880000000005</v>
      </c>
      <c r="M175" s="453">
        <f t="shared" si="13"/>
        <v>257144.12</v>
      </c>
      <c r="N175" s="453">
        <v>0</v>
      </c>
      <c r="O175" s="190">
        <f t="shared" si="14"/>
        <v>825015.47000000032</v>
      </c>
      <c r="P175" s="138">
        <f t="shared" si="12"/>
        <v>567871.35000000033</v>
      </c>
    </row>
    <row r="176" spans="1:16" x14ac:dyDescent="0.2">
      <c r="A176" s="74" t="s">
        <v>400</v>
      </c>
      <c r="B176" s="12" t="s">
        <v>388</v>
      </c>
      <c r="C176" s="20" t="s">
        <v>401</v>
      </c>
      <c r="D176" s="6">
        <v>0</v>
      </c>
      <c r="E176" s="220"/>
      <c r="F176" s="446">
        <v>0</v>
      </c>
      <c r="G176" s="447">
        <v>0</v>
      </c>
      <c r="H176" s="3"/>
      <c r="I176" s="446">
        <v>109271.69</v>
      </c>
      <c r="J176" s="447">
        <v>0</v>
      </c>
      <c r="M176" s="453">
        <f t="shared" si="13"/>
        <v>0</v>
      </c>
      <c r="N176" s="453">
        <v>0</v>
      </c>
      <c r="O176" s="190">
        <f t="shared" si="14"/>
        <v>109271.69</v>
      </c>
      <c r="P176" s="138">
        <f t="shared" si="12"/>
        <v>109271.69</v>
      </c>
    </row>
    <row r="177" spans="1:16" x14ac:dyDescent="0.2">
      <c r="A177" s="74" t="s">
        <v>402</v>
      </c>
      <c r="B177" s="12" t="s">
        <v>388</v>
      </c>
      <c r="C177" s="20" t="s">
        <v>403</v>
      </c>
      <c r="D177" s="6">
        <v>55423</v>
      </c>
      <c r="E177" s="220"/>
      <c r="F177" s="446">
        <v>50821</v>
      </c>
      <c r="G177" s="447">
        <v>33605.870000000003</v>
      </c>
      <c r="H177" s="3"/>
      <c r="I177" s="446">
        <v>52245.84</v>
      </c>
      <c r="J177" s="447">
        <v>33605.869999999995</v>
      </c>
      <c r="M177" s="453">
        <f t="shared" si="13"/>
        <v>84426.87</v>
      </c>
      <c r="N177" s="453">
        <v>0</v>
      </c>
      <c r="O177" s="190">
        <f t="shared" si="14"/>
        <v>85851.709999999992</v>
      </c>
      <c r="P177" s="138">
        <f t="shared" si="12"/>
        <v>1424.8399999999965</v>
      </c>
    </row>
    <row r="178" spans="1:16" x14ac:dyDescent="0.2">
      <c r="A178" s="74" t="s">
        <v>404</v>
      </c>
      <c r="B178" s="12" t="s">
        <v>388</v>
      </c>
      <c r="C178" s="20" t="s">
        <v>405</v>
      </c>
      <c r="D178" s="6">
        <v>0</v>
      </c>
      <c r="E178" s="220"/>
      <c r="F178" s="446">
        <v>0</v>
      </c>
      <c r="G178" s="447">
        <v>0</v>
      </c>
      <c r="H178" s="3"/>
      <c r="I178" s="446">
        <v>11536.369999999997</v>
      </c>
      <c r="J178" s="447">
        <v>0</v>
      </c>
      <c r="M178" s="453">
        <f t="shared" si="13"/>
        <v>0</v>
      </c>
      <c r="N178" s="453">
        <v>0</v>
      </c>
      <c r="O178" s="190">
        <f t="shared" si="14"/>
        <v>11536.369999999997</v>
      </c>
      <c r="P178" s="138">
        <f t="shared" si="12"/>
        <v>11536.369999999997</v>
      </c>
    </row>
    <row r="179" spans="1:16" x14ac:dyDescent="0.2">
      <c r="A179" s="74" t="s">
        <v>406</v>
      </c>
      <c r="B179" s="12" t="s">
        <v>388</v>
      </c>
      <c r="C179" s="20" t="s">
        <v>407</v>
      </c>
      <c r="D179" s="6">
        <v>0</v>
      </c>
      <c r="E179" s="220"/>
      <c r="F179" s="446">
        <v>0</v>
      </c>
      <c r="G179" s="447">
        <v>0</v>
      </c>
      <c r="H179" s="3"/>
      <c r="I179" s="446">
        <v>1943</v>
      </c>
      <c r="J179" s="447">
        <v>0</v>
      </c>
      <c r="M179" s="453">
        <f t="shared" si="13"/>
        <v>0</v>
      </c>
      <c r="N179" s="453">
        <v>0</v>
      </c>
      <c r="O179" s="190">
        <f t="shared" si="14"/>
        <v>1943</v>
      </c>
      <c r="P179" s="138">
        <f t="shared" si="12"/>
        <v>1943</v>
      </c>
    </row>
    <row r="180" spans="1:16" x14ac:dyDescent="0.2">
      <c r="A180" s="74" t="s">
        <v>408</v>
      </c>
      <c r="B180" s="12" t="s">
        <v>388</v>
      </c>
      <c r="C180" s="20" t="s">
        <v>409</v>
      </c>
      <c r="D180" s="6">
        <v>0</v>
      </c>
      <c r="E180" s="220"/>
      <c r="F180" s="446">
        <v>0</v>
      </c>
      <c r="G180" s="447">
        <v>0</v>
      </c>
      <c r="H180" s="3"/>
      <c r="I180" s="446">
        <v>775.6</v>
      </c>
      <c r="J180" s="447">
        <v>0</v>
      </c>
      <c r="M180" s="453">
        <f t="shared" si="13"/>
        <v>0</v>
      </c>
      <c r="N180" s="453">
        <v>0</v>
      </c>
      <c r="O180" s="190">
        <f t="shared" si="14"/>
        <v>775.6</v>
      </c>
      <c r="P180" s="138">
        <f t="shared" si="12"/>
        <v>775.6</v>
      </c>
    </row>
    <row r="181" spans="1:16" x14ac:dyDescent="0.2">
      <c r="A181" s="74" t="s">
        <v>410</v>
      </c>
      <c r="B181" s="12" t="s">
        <v>388</v>
      </c>
      <c r="C181" s="20" t="s">
        <v>411</v>
      </c>
      <c r="D181" s="6">
        <v>0</v>
      </c>
      <c r="E181" s="220"/>
      <c r="F181" s="446">
        <v>0</v>
      </c>
      <c r="G181" s="447">
        <v>0</v>
      </c>
      <c r="H181" s="3"/>
      <c r="I181" s="446">
        <v>318.02</v>
      </c>
      <c r="J181" s="447">
        <v>0</v>
      </c>
      <c r="M181" s="453">
        <f t="shared" si="13"/>
        <v>0</v>
      </c>
      <c r="N181" s="453">
        <v>0</v>
      </c>
      <c r="O181" s="190">
        <f t="shared" si="14"/>
        <v>318.02</v>
      </c>
      <c r="P181" s="138">
        <f t="shared" si="12"/>
        <v>318.02</v>
      </c>
    </row>
    <row r="182" spans="1:16" x14ac:dyDescent="0.2">
      <c r="A182" s="75" t="s">
        <v>412</v>
      </c>
      <c r="B182" s="12" t="s">
        <v>413</v>
      </c>
      <c r="C182" s="20" t="s">
        <v>414</v>
      </c>
      <c r="D182" s="6">
        <v>0</v>
      </c>
      <c r="E182" s="220"/>
      <c r="F182" s="446">
        <v>0</v>
      </c>
      <c r="G182" s="447">
        <v>0</v>
      </c>
      <c r="H182" s="3"/>
      <c r="I182" s="446">
        <v>4707.49</v>
      </c>
      <c r="J182" s="447">
        <v>0</v>
      </c>
      <c r="M182" s="453">
        <f t="shared" si="13"/>
        <v>0</v>
      </c>
      <c r="N182" s="453">
        <v>0</v>
      </c>
      <c r="O182" s="190">
        <f t="shared" si="14"/>
        <v>4707.49</v>
      </c>
      <c r="P182" s="138">
        <f t="shared" si="12"/>
        <v>4707.49</v>
      </c>
    </row>
    <row r="183" spans="1:16" x14ac:dyDescent="0.2">
      <c r="A183" s="75" t="s">
        <v>415</v>
      </c>
      <c r="B183" s="12" t="s">
        <v>413</v>
      </c>
      <c r="C183" s="20" t="s">
        <v>416</v>
      </c>
      <c r="D183" s="6">
        <v>0</v>
      </c>
      <c r="E183" s="220"/>
      <c r="F183" s="446">
        <v>0</v>
      </c>
      <c r="G183" s="447">
        <v>0</v>
      </c>
      <c r="H183" s="3"/>
      <c r="I183" s="446">
        <v>6055.58</v>
      </c>
      <c r="J183" s="447">
        <v>0</v>
      </c>
      <c r="M183" s="453">
        <f t="shared" si="13"/>
        <v>0</v>
      </c>
      <c r="N183" s="453">
        <v>0</v>
      </c>
      <c r="O183" s="190">
        <f t="shared" si="14"/>
        <v>6055.58</v>
      </c>
      <c r="P183" s="138">
        <f t="shared" si="12"/>
        <v>6055.58</v>
      </c>
    </row>
    <row r="184" spans="1:16" x14ac:dyDescent="0.2">
      <c r="A184" s="75" t="s">
        <v>417</v>
      </c>
      <c r="B184" s="12" t="s">
        <v>413</v>
      </c>
      <c r="C184" s="20" t="s">
        <v>418</v>
      </c>
      <c r="D184" s="6">
        <v>0</v>
      </c>
      <c r="E184" s="220"/>
      <c r="F184" s="446">
        <v>0</v>
      </c>
      <c r="G184" s="447">
        <v>0</v>
      </c>
      <c r="H184" s="3"/>
      <c r="I184" s="446">
        <v>4987</v>
      </c>
      <c r="J184" s="447">
        <v>0</v>
      </c>
      <c r="M184" s="453">
        <f t="shared" si="13"/>
        <v>0</v>
      </c>
      <c r="N184" s="453">
        <v>0</v>
      </c>
      <c r="O184" s="190">
        <f t="shared" si="14"/>
        <v>4987</v>
      </c>
      <c r="P184" s="138">
        <f t="shared" si="12"/>
        <v>4987</v>
      </c>
    </row>
    <row r="185" spans="1:16" x14ac:dyDescent="0.2">
      <c r="A185" s="75" t="s">
        <v>419</v>
      </c>
      <c r="B185" s="12" t="s">
        <v>413</v>
      </c>
      <c r="C185" s="20" t="s">
        <v>420</v>
      </c>
      <c r="D185" s="6">
        <v>0</v>
      </c>
      <c r="E185" s="220"/>
      <c r="F185" s="446">
        <v>0</v>
      </c>
      <c r="G185" s="447">
        <v>0</v>
      </c>
      <c r="H185" s="3"/>
      <c r="I185" s="446">
        <v>4505</v>
      </c>
      <c r="J185" s="447">
        <v>0</v>
      </c>
      <c r="M185" s="453">
        <f t="shared" si="13"/>
        <v>0</v>
      </c>
      <c r="N185" s="453">
        <v>0</v>
      </c>
      <c r="O185" s="190">
        <f t="shared" si="14"/>
        <v>4505</v>
      </c>
      <c r="P185" s="138">
        <f t="shared" si="12"/>
        <v>4505</v>
      </c>
    </row>
    <row r="186" spans="1:16" x14ac:dyDescent="0.2">
      <c r="A186" s="75" t="s">
        <v>421</v>
      </c>
      <c r="B186" s="12"/>
      <c r="C186" s="20" t="s">
        <v>422</v>
      </c>
      <c r="D186" s="6">
        <v>304244.82</v>
      </c>
      <c r="E186" s="220"/>
      <c r="F186" s="446">
        <v>218878</v>
      </c>
      <c r="G186" s="447">
        <v>0</v>
      </c>
      <c r="H186" s="219"/>
      <c r="I186" s="446">
        <v>253608.25999999998</v>
      </c>
      <c r="J186" s="447">
        <v>41067.619999999995</v>
      </c>
      <c r="K186" s="3"/>
      <c r="M186" s="453">
        <f t="shared" si="13"/>
        <v>218878</v>
      </c>
      <c r="N186" s="453">
        <v>0</v>
      </c>
      <c r="O186" s="190">
        <f t="shared" si="14"/>
        <v>294675.88</v>
      </c>
      <c r="P186" s="138">
        <f t="shared" si="12"/>
        <v>75797.88</v>
      </c>
    </row>
    <row r="187" spans="1:16" x14ac:dyDescent="0.2">
      <c r="A187" s="76" t="s">
        <v>423</v>
      </c>
      <c r="B187"/>
      <c r="C187" s="42" t="s">
        <v>424</v>
      </c>
      <c r="D187" s="6">
        <v>277758.93</v>
      </c>
      <c r="E187" s="220"/>
      <c r="F187" s="446">
        <v>263429.01</v>
      </c>
      <c r="G187" s="447">
        <v>26027</v>
      </c>
      <c r="H187" s="3"/>
      <c r="I187" s="446">
        <v>87139.6</v>
      </c>
      <c r="J187" s="447">
        <v>26027</v>
      </c>
      <c r="M187" s="453">
        <f t="shared" si="13"/>
        <v>289456.01</v>
      </c>
      <c r="N187" s="453">
        <v>0</v>
      </c>
      <c r="O187" s="190">
        <f t="shared" si="14"/>
        <v>113166.6</v>
      </c>
      <c r="P187" s="138">
        <f t="shared" si="12"/>
        <v>-176289.41</v>
      </c>
    </row>
    <row r="188" spans="1:16" x14ac:dyDescent="0.2">
      <c r="A188" s="76" t="s">
        <v>425</v>
      </c>
      <c r="B188"/>
      <c r="C188" s="42" t="s">
        <v>426</v>
      </c>
      <c r="D188" s="6">
        <v>69170.45</v>
      </c>
      <c r="E188" s="220"/>
      <c r="F188" s="446">
        <v>66861.5</v>
      </c>
      <c r="G188" s="447">
        <v>31135.94</v>
      </c>
      <c r="H188" s="3"/>
      <c r="I188" s="446">
        <v>0</v>
      </c>
      <c r="J188" s="447">
        <v>19454.64</v>
      </c>
      <c r="M188" s="453">
        <f t="shared" si="13"/>
        <v>97997.440000000002</v>
      </c>
      <c r="N188" s="453">
        <v>0</v>
      </c>
      <c r="O188" s="190">
        <f t="shared" si="14"/>
        <v>19454.64</v>
      </c>
      <c r="P188" s="138">
        <f t="shared" si="12"/>
        <v>-78542.8</v>
      </c>
    </row>
    <row r="189" spans="1:16" x14ac:dyDescent="0.2">
      <c r="A189" s="76" t="s">
        <v>427</v>
      </c>
      <c r="B189"/>
      <c r="C189" s="42" t="s">
        <v>428</v>
      </c>
      <c r="D189" s="6">
        <v>225803.51</v>
      </c>
      <c r="E189" s="220"/>
      <c r="F189" s="446">
        <v>220219.84</v>
      </c>
      <c r="G189" s="447">
        <v>35716.21</v>
      </c>
      <c r="H189" s="3"/>
      <c r="I189" s="446">
        <v>111899.27000000002</v>
      </c>
      <c r="J189" s="447">
        <v>35877.85</v>
      </c>
      <c r="M189" s="453">
        <f t="shared" si="13"/>
        <v>255936.05</v>
      </c>
      <c r="N189" s="453">
        <v>0</v>
      </c>
      <c r="O189" s="190">
        <f t="shared" si="14"/>
        <v>147777.12000000002</v>
      </c>
      <c r="P189" s="138">
        <f t="shared" si="12"/>
        <v>-108158.92999999996</v>
      </c>
    </row>
    <row r="190" spans="1:16" x14ac:dyDescent="0.2">
      <c r="A190" s="76" t="s">
        <v>429</v>
      </c>
      <c r="B190"/>
      <c r="C190" s="42" t="s">
        <v>430</v>
      </c>
      <c r="D190" s="6">
        <v>167064.19</v>
      </c>
      <c r="E190" s="220"/>
      <c r="F190" s="446">
        <v>166304.99</v>
      </c>
      <c r="G190" s="447">
        <v>19753.240000000002</v>
      </c>
      <c r="H190" s="3"/>
      <c r="I190" s="446">
        <v>119972.49999999999</v>
      </c>
      <c r="J190" s="447">
        <v>19972.5</v>
      </c>
      <c r="M190" s="453">
        <f t="shared" si="13"/>
        <v>186058.22999999998</v>
      </c>
      <c r="N190" s="453">
        <v>0</v>
      </c>
      <c r="O190" s="190">
        <f t="shared" si="14"/>
        <v>139945</v>
      </c>
      <c r="P190" s="138">
        <f t="shared" si="12"/>
        <v>-46113.229999999981</v>
      </c>
    </row>
    <row r="191" spans="1:16" x14ac:dyDescent="0.2">
      <c r="A191" s="76" t="s">
        <v>431</v>
      </c>
      <c r="B191"/>
      <c r="C191" s="42" t="s">
        <v>432</v>
      </c>
      <c r="D191" s="6">
        <v>94606.55</v>
      </c>
      <c r="E191" s="220"/>
      <c r="F191" s="446">
        <v>91825.35</v>
      </c>
      <c r="G191" s="447">
        <v>29172.93</v>
      </c>
      <c r="H191" s="3"/>
      <c r="I191" s="446">
        <v>100923.82</v>
      </c>
      <c r="J191" s="447">
        <v>29172.93</v>
      </c>
      <c r="M191" s="453">
        <f t="shared" si="13"/>
        <v>120998.28</v>
      </c>
      <c r="N191" s="453">
        <v>0</v>
      </c>
      <c r="O191" s="190">
        <f t="shared" si="14"/>
        <v>130096.75</v>
      </c>
      <c r="P191" s="138">
        <f t="shared" si="12"/>
        <v>9098.4700000000012</v>
      </c>
    </row>
    <row r="192" spans="1:16" x14ac:dyDescent="0.2">
      <c r="A192" s="77" t="s">
        <v>433</v>
      </c>
      <c r="B192"/>
      <c r="C192" s="42" t="s">
        <v>434</v>
      </c>
      <c r="D192" s="6">
        <v>201136.11</v>
      </c>
      <c r="E192" s="220"/>
      <c r="F192" s="446">
        <v>198825.12</v>
      </c>
      <c r="G192" s="447">
        <v>26684.880000000001</v>
      </c>
      <c r="H192" s="3"/>
      <c r="I192" s="446">
        <v>134099.99</v>
      </c>
      <c r="J192" s="447">
        <v>12510</v>
      </c>
      <c r="M192" s="453">
        <f t="shared" si="13"/>
        <v>225510</v>
      </c>
      <c r="N192" s="453">
        <v>0</v>
      </c>
      <c r="O192" s="190">
        <f t="shared" si="14"/>
        <v>146609.99</v>
      </c>
      <c r="P192" s="138">
        <f t="shared" si="12"/>
        <v>-78900.010000000009</v>
      </c>
    </row>
    <row r="193" spans="1:16" x14ac:dyDescent="0.2">
      <c r="A193" s="76" t="s">
        <v>435</v>
      </c>
      <c r="B193"/>
      <c r="C193" s="42" t="s">
        <v>436</v>
      </c>
      <c r="D193" s="6">
        <v>205430.30000000002</v>
      </c>
      <c r="E193" s="220"/>
      <c r="F193" s="446">
        <v>201444.7</v>
      </c>
      <c r="G193" s="447">
        <v>15649.61</v>
      </c>
      <c r="H193" s="3"/>
      <c r="I193" s="446">
        <v>133979.63999999998</v>
      </c>
      <c r="J193" s="447">
        <v>15649.61</v>
      </c>
      <c r="M193" s="453">
        <f t="shared" si="13"/>
        <v>217094.31</v>
      </c>
      <c r="N193" s="453">
        <v>0</v>
      </c>
      <c r="O193" s="190">
        <f t="shared" si="14"/>
        <v>149629.25</v>
      </c>
      <c r="P193" s="138">
        <f t="shared" si="12"/>
        <v>-67465.06</v>
      </c>
    </row>
    <row r="194" spans="1:16" x14ac:dyDescent="0.2">
      <c r="A194" s="76" t="s">
        <v>437</v>
      </c>
      <c r="B194"/>
      <c r="C194" s="42" t="s">
        <v>438</v>
      </c>
      <c r="D194" s="6">
        <v>91425.27</v>
      </c>
      <c r="E194" s="220"/>
      <c r="F194" s="446">
        <v>89243.83</v>
      </c>
      <c r="G194" s="447">
        <v>28097</v>
      </c>
      <c r="H194" s="3"/>
      <c r="I194" s="446">
        <v>43906.5</v>
      </c>
      <c r="J194" s="447">
        <v>25033.199999999997</v>
      </c>
      <c r="M194" s="453">
        <f t="shared" si="13"/>
        <v>117340.83</v>
      </c>
      <c r="N194" s="453">
        <v>0</v>
      </c>
      <c r="O194" s="190">
        <f t="shared" si="14"/>
        <v>68939.7</v>
      </c>
      <c r="P194" s="138">
        <f t="shared" si="12"/>
        <v>-48401.130000000005</v>
      </c>
    </row>
    <row r="195" spans="1:16" x14ac:dyDescent="0.2">
      <c r="A195" s="76" t="s">
        <v>439</v>
      </c>
      <c r="B195"/>
      <c r="C195" s="42" t="s">
        <v>440</v>
      </c>
      <c r="D195" s="6">
        <v>86078.52</v>
      </c>
      <c r="E195" s="220"/>
      <c r="F195" s="446">
        <v>80149.990000000005</v>
      </c>
      <c r="G195" s="447">
        <v>18066.580000000002</v>
      </c>
      <c r="H195" s="3"/>
      <c r="I195" s="446">
        <v>2410.15</v>
      </c>
      <c r="J195" s="447">
        <v>18067</v>
      </c>
      <c r="M195" s="453">
        <f t="shared" si="13"/>
        <v>98216.57</v>
      </c>
      <c r="N195" s="453">
        <v>0</v>
      </c>
      <c r="O195" s="190">
        <f t="shared" si="14"/>
        <v>20477.150000000001</v>
      </c>
      <c r="P195" s="138">
        <f t="shared" si="12"/>
        <v>-77739.420000000013</v>
      </c>
    </row>
    <row r="196" spans="1:16" x14ac:dyDescent="0.2">
      <c r="A196" s="76" t="s">
        <v>441</v>
      </c>
      <c r="B196"/>
      <c r="C196" s="42" t="s">
        <v>442</v>
      </c>
      <c r="D196" s="6">
        <v>0</v>
      </c>
      <c r="E196" s="220"/>
      <c r="F196" s="446">
        <v>0</v>
      </c>
      <c r="G196" s="447">
        <v>0</v>
      </c>
      <c r="H196" s="3"/>
      <c r="I196" s="446">
        <v>0</v>
      </c>
      <c r="J196" s="447">
        <v>0</v>
      </c>
      <c r="M196" s="453">
        <f t="shared" si="13"/>
        <v>0</v>
      </c>
      <c r="N196" s="453">
        <v>0</v>
      </c>
      <c r="O196" s="190">
        <f t="shared" si="14"/>
        <v>0</v>
      </c>
      <c r="P196" s="138">
        <f t="shared" si="12"/>
        <v>0</v>
      </c>
    </row>
    <row r="197" spans="1:16" x14ac:dyDescent="0.2">
      <c r="A197" s="76" t="s">
        <v>443</v>
      </c>
      <c r="B197"/>
      <c r="C197" s="42" t="s">
        <v>444</v>
      </c>
      <c r="D197" s="6">
        <v>96059.6</v>
      </c>
      <c r="E197" s="220"/>
      <c r="F197" s="446">
        <v>91460.97</v>
      </c>
      <c r="G197" s="447">
        <v>25372.92</v>
      </c>
      <c r="H197" s="3"/>
      <c r="I197" s="446">
        <v>0</v>
      </c>
      <c r="J197" s="447">
        <v>25372.92</v>
      </c>
      <c r="M197" s="453">
        <f t="shared" si="13"/>
        <v>116833.89</v>
      </c>
      <c r="N197" s="453">
        <v>0</v>
      </c>
      <c r="O197" s="190">
        <f t="shared" si="14"/>
        <v>25372.92</v>
      </c>
      <c r="P197" s="138">
        <f t="shared" si="12"/>
        <v>-91460.97</v>
      </c>
    </row>
    <row r="198" spans="1:16" x14ac:dyDescent="0.2">
      <c r="A198" s="76" t="s">
        <v>445</v>
      </c>
      <c r="B198"/>
      <c r="C198" s="42" t="s">
        <v>446</v>
      </c>
      <c r="D198" s="6">
        <v>104301.31</v>
      </c>
      <c r="E198" s="220"/>
      <c r="F198" s="446">
        <v>103487.43</v>
      </c>
      <c r="G198" s="447">
        <v>6878.4</v>
      </c>
      <c r="H198" s="3"/>
      <c r="I198" s="446">
        <v>122681.57999999999</v>
      </c>
      <c r="J198" s="447">
        <v>5927.4</v>
      </c>
      <c r="M198" s="453">
        <f t="shared" si="13"/>
        <v>110365.82999999999</v>
      </c>
      <c r="N198" s="453">
        <v>0</v>
      </c>
      <c r="O198" s="190">
        <f t="shared" si="14"/>
        <v>128608.97999999998</v>
      </c>
      <c r="P198" s="138">
        <f t="shared" si="12"/>
        <v>18243.149999999994</v>
      </c>
    </row>
    <row r="199" spans="1:16" x14ac:dyDescent="0.2">
      <c r="A199" s="78" t="s">
        <v>447</v>
      </c>
      <c r="B199"/>
      <c r="C199" s="42" t="s">
        <v>448</v>
      </c>
      <c r="D199" s="6">
        <v>0</v>
      </c>
      <c r="E199" s="220"/>
      <c r="F199" s="446">
        <v>0</v>
      </c>
      <c r="G199" s="447">
        <v>0</v>
      </c>
      <c r="H199" s="3"/>
      <c r="I199" s="446">
        <v>3308.62</v>
      </c>
      <c r="J199" s="447">
        <v>0</v>
      </c>
      <c r="M199" s="453">
        <f t="shared" si="13"/>
        <v>0</v>
      </c>
      <c r="N199" s="453">
        <v>0</v>
      </c>
      <c r="O199" s="190">
        <f t="shared" si="14"/>
        <v>3308.62</v>
      </c>
      <c r="P199" s="138">
        <f t="shared" si="12"/>
        <v>3308.62</v>
      </c>
    </row>
    <row r="200" spans="1:16" x14ac:dyDescent="0.2">
      <c r="A200" s="78" t="s">
        <v>449</v>
      </c>
      <c r="B200"/>
      <c r="C200" s="42" t="s">
        <v>450</v>
      </c>
      <c r="D200" s="6">
        <v>0</v>
      </c>
      <c r="E200" s="220"/>
      <c r="F200" s="446">
        <v>0</v>
      </c>
      <c r="G200" s="447">
        <v>0</v>
      </c>
      <c r="H200" s="3"/>
      <c r="I200" s="446">
        <v>0</v>
      </c>
      <c r="J200" s="447">
        <v>0</v>
      </c>
      <c r="M200" s="453">
        <f t="shared" ref="M200:M207" si="15">F200+G200</f>
        <v>0</v>
      </c>
      <c r="N200" s="453">
        <v>0</v>
      </c>
      <c r="O200" s="190">
        <f t="shared" ref="O200:O207" si="16">I200+J200</f>
        <v>0</v>
      </c>
      <c r="P200" s="138">
        <f t="shared" si="12"/>
        <v>0</v>
      </c>
    </row>
    <row r="201" spans="1:16" x14ac:dyDescent="0.2">
      <c r="A201" s="76" t="s">
        <v>451</v>
      </c>
      <c r="B201"/>
      <c r="C201" s="42" t="s">
        <v>452</v>
      </c>
      <c r="D201" s="6">
        <v>46951.07</v>
      </c>
      <c r="E201" s="220"/>
      <c r="F201" s="446">
        <v>46732.22</v>
      </c>
      <c r="G201" s="447">
        <v>15522.58</v>
      </c>
      <c r="H201" s="3"/>
      <c r="I201" s="446">
        <v>1598</v>
      </c>
      <c r="J201" s="447">
        <v>13104.55</v>
      </c>
      <c r="M201" s="453">
        <f t="shared" si="15"/>
        <v>62254.8</v>
      </c>
      <c r="N201" s="453">
        <v>0</v>
      </c>
      <c r="O201" s="190">
        <f t="shared" si="16"/>
        <v>14702.55</v>
      </c>
      <c r="P201" s="138">
        <f t="shared" ref="P201:P208" si="17">+O201-M201</f>
        <v>-47552.25</v>
      </c>
    </row>
    <row r="202" spans="1:16" x14ac:dyDescent="0.2">
      <c r="A202" s="76" t="s">
        <v>453</v>
      </c>
      <c r="B202"/>
      <c r="C202" s="42" t="s">
        <v>454</v>
      </c>
      <c r="D202" s="6">
        <v>50573.01</v>
      </c>
      <c r="E202" s="220"/>
      <c r="F202" s="446">
        <v>49464.21</v>
      </c>
      <c r="G202" s="447">
        <v>21520.38</v>
      </c>
      <c r="H202" s="3"/>
      <c r="I202" s="446">
        <v>49464.21</v>
      </c>
      <c r="J202" s="447">
        <v>21520.38</v>
      </c>
      <c r="M202" s="453">
        <f t="shared" si="15"/>
        <v>70984.59</v>
      </c>
      <c r="N202" s="453">
        <v>0</v>
      </c>
      <c r="O202" s="190">
        <f t="shared" si="16"/>
        <v>70984.59</v>
      </c>
      <c r="P202" s="138">
        <f t="shared" si="17"/>
        <v>0</v>
      </c>
    </row>
    <row r="203" spans="1:16" x14ac:dyDescent="0.2">
      <c r="A203" s="76" t="s">
        <v>455</v>
      </c>
      <c r="B203"/>
      <c r="C203" s="42" t="s">
        <v>456</v>
      </c>
      <c r="D203" s="6">
        <v>141030.03</v>
      </c>
      <c r="E203" s="220"/>
      <c r="F203" s="446">
        <v>138657.18</v>
      </c>
      <c r="G203" s="447">
        <v>25864.86</v>
      </c>
      <c r="H203" s="3"/>
      <c r="I203" s="446">
        <v>104353.76</v>
      </c>
      <c r="J203" s="447">
        <v>25864.86</v>
      </c>
      <c r="M203" s="453">
        <f t="shared" si="15"/>
        <v>164522.03999999998</v>
      </c>
      <c r="N203" s="453">
        <v>0</v>
      </c>
      <c r="O203" s="190">
        <f t="shared" si="16"/>
        <v>130218.62</v>
      </c>
      <c r="P203" s="138">
        <f t="shared" si="17"/>
        <v>-34303.419999999984</v>
      </c>
    </row>
    <row r="204" spans="1:16" x14ac:dyDescent="0.2">
      <c r="A204" s="77" t="s">
        <v>457</v>
      </c>
      <c r="B204"/>
      <c r="C204" s="42" t="s">
        <v>458</v>
      </c>
      <c r="D204" s="6">
        <v>0</v>
      </c>
      <c r="E204" s="220"/>
      <c r="F204" s="446">
        <v>0</v>
      </c>
      <c r="G204" s="447">
        <v>0</v>
      </c>
      <c r="H204" s="3"/>
      <c r="I204" s="446">
        <v>0</v>
      </c>
      <c r="J204" s="447">
        <v>0</v>
      </c>
      <c r="M204" s="453">
        <f t="shared" si="15"/>
        <v>0</v>
      </c>
      <c r="N204" s="453">
        <v>0</v>
      </c>
      <c r="O204" s="190">
        <f t="shared" si="16"/>
        <v>0</v>
      </c>
      <c r="P204" s="138">
        <f t="shared" si="17"/>
        <v>0</v>
      </c>
    </row>
    <row r="205" spans="1:16" x14ac:dyDescent="0.2">
      <c r="A205" s="77" t="s">
        <v>459</v>
      </c>
      <c r="B205"/>
      <c r="C205" s="42" t="s">
        <v>460</v>
      </c>
      <c r="D205" s="6">
        <v>68659.100000000006</v>
      </c>
      <c r="E205" s="220"/>
      <c r="F205" s="446">
        <v>62995.33</v>
      </c>
      <c r="G205" s="447">
        <v>2729.08</v>
      </c>
      <c r="H205" s="3"/>
      <c r="I205" s="446">
        <v>0</v>
      </c>
      <c r="J205" s="447">
        <v>2729.08</v>
      </c>
      <c r="M205" s="453">
        <f t="shared" si="15"/>
        <v>65724.41</v>
      </c>
      <c r="N205" s="453">
        <v>0</v>
      </c>
      <c r="O205" s="190">
        <f t="shared" si="16"/>
        <v>2729.08</v>
      </c>
      <c r="P205" s="138">
        <f t="shared" si="17"/>
        <v>-62995.33</v>
      </c>
    </row>
    <row r="206" spans="1:16" x14ac:dyDescent="0.2">
      <c r="A206" s="77" t="s">
        <v>552</v>
      </c>
      <c r="B206"/>
      <c r="C206" s="42" t="s">
        <v>558</v>
      </c>
      <c r="D206" s="6">
        <v>73242.86</v>
      </c>
      <c r="E206" s="220"/>
      <c r="F206" s="446">
        <v>66292.19</v>
      </c>
      <c r="G206" s="447">
        <v>3366.36</v>
      </c>
      <c r="H206" s="3"/>
      <c r="I206" s="446">
        <v>66505.2</v>
      </c>
      <c r="J206" s="447">
        <v>8643.3799999999992</v>
      </c>
      <c r="M206" s="453">
        <f t="shared" si="15"/>
        <v>69658.55</v>
      </c>
      <c r="N206" s="453">
        <v>0</v>
      </c>
      <c r="O206" s="190">
        <f t="shared" si="16"/>
        <v>75148.58</v>
      </c>
      <c r="P206" s="138">
        <f t="shared" si="17"/>
        <v>5490.0299999999988</v>
      </c>
    </row>
    <row r="207" spans="1:16" x14ac:dyDescent="0.2">
      <c r="A207" s="118" t="s">
        <v>569</v>
      </c>
      <c r="B207"/>
      <c r="C207" s="12" t="s">
        <v>570</v>
      </c>
      <c r="D207" s="6">
        <v>95402.9</v>
      </c>
      <c r="E207" s="220"/>
      <c r="F207" s="446">
        <v>90951.86</v>
      </c>
      <c r="G207" s="447">
        <v>31096.68</v>
      </c>
      <c r="H207" s="3"/>
      <c r="I207" s="446">
        <v>0</v>
      </c>
      <c r="J207" s="447">
        <v>17652.330000000002</v>
      </c>
      <c r="M207" s="453">
        <f t="shared" si="15"/>
        <v>122048.54000000001</v>
      </c>
      <c r="N207" s="453">
        <v>0</v>
      </c>
      <c r="O207" s="329">
        <f t="shared" si="16"/>
        <v>17652.330000000002</v>
      </c>
      <c r="P207" s="138">
        <f t="shared" si="17"/>
        <v>-104396.21</v>
      </c>
    </row>
    <row r="208" spans="1:16" ht="13.5" thickBot="1" x14ac:dyDescent="0.25">
      <c r="A208" s="118"/>
      <c r="B208"/>
      <c r="C208" s="12"/>
      <c r="D208" s="6">
        <v>0</v>
      </c>
      <c r="E208" s="220"/>
      <c r="F208" s="446">
        <v>0</v>
      </c>
      <c r="G208" s="447">
        <v>0</v>
      </c>
      <c r="H208" s="3"/>
      <c r="I208" s="446">
        <v>0</v>
      </c>
      <c r="J208" s="447">
        <v>0</v>
      </c>
      <c r="M208" s="453"/>
      <c r="N208" s="453"/>
      <c r="O208" s="190"/>
      <c r="P208" s="138">
        <f t="shared" si="17"/>
        <v>0</v>
      </c>
    </row>
    <row r="209" spans="1:16" ht="13.5" thickBot="1" x14ac:dyDescent="0.25">
      <c r="A209" s="79"/>
      <c r="B209" s="25"/>
      <c r="C209" s="26"/>
      <c r="D209" s="16">
        <f>SUM(D8:D207)</f>
        <v>11103514.849999996</v>
      </c>
      <c r="E209" s="222"/>
      <c r="F209" s="448">
        <f>SUM(F8:F207)</f>
        <v>10449082.999999998</v>
      </c>
      <c r="G209" s="449">
        <f>SUM(G8:G207)</f>
        <v>2089791.2300000004</v>
      </c>
      <c r="H209" s="3"/>
      <c r="I209" s="448">
        <f>SUM(I5:I207)</f>
        <v>42697037.969999984</v>
      </c>
      <c r="J209" s="449">
        <f>SUM(J5:J207)</f>
        <v>2025062.81</v>
      </c>
      <c r="M209" s="454">
        <f>SUM(M8:M207)</f>
        <v>12538874.229999999</v>
      </c>
      <c r="N209" s="454">
        <f>SUM(N8:N207)</f>
        <v>0</v>
      </c>
      <c r="O209" s="191">
        <f>SUM(O8:O207)</f>
        <v>44722100.779999971</v>
      </c>
      <c r="P209" s="277">
        <f>SUM(P8:P207)</f>
        <v>32183226.549999993</v>
      </c>
    </row>
    <row r="210" spans="1:16" x14ac:dyDescent="0.2">
      <c r="D210" s="3"/>
    </row>
    <row r="211" spans="1:16" x14ac:dyDescent="0.2">
      <c r="G211" s="3"/>
    </row>
    <row r="212" spans="1:16" x14ac:dyDescent="0.2">
      <c r="D212" s="3"/>
    </row>
  </sheetData>
  <phoneticPr fontId="9" type="noConversion"/>
  <conditionalFormatting sqref="M8:O208">
    <cfRule type="cellIs" dxfId="21" priority="1" stopIfTrue="1" operator="equal">
      <formula>0</formula>
    </cfRule>
  </conditionalFormatting>
  <pageMargins left="0.75" right="0.75" top="1" bottom="1" header="0.5" footer="0.5"/>
  <pageSetup scale="72" fitToHeight="0" orientation="portrait" r:id="rId1"/>
  <headerFooter alignWithMargins="0">
    <oddHeader>&amp;C&amp;"Arial,Bold"Colorado Department of Education
Gifted &amp; Talented
Financial Information
FY09-10 &amp; FY11 (Distributions)</oddHeader>
    <oddFooter>&amp;LCDE, Public School Finance
&amp;Z&amp;F &amp;A&amp;C&amp;P&amp;R&amp;D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228"/>
  <sheetViews>
    <sheetView zoomScale="80" zoomScaleNormal="80" workbookViewId="0">
      <pane xSplit="3" ySplit="7" topLeftCell="K187" activePane="bottomRight" state="frozen"/>
      <selection activeCell="B1" sqref="B1"/>
      <selection pane="topRight" activeCell="B1" sqref="B1"/>
      <selection pane="bottomLeft" activeCell="B1" sqref="B1"/>
      <selection pane="bottomRight" activeCell="P214" sqref="P214"/>
    </sheetView>
  </sheetViews>
  <sheetFormatPr defaultRowHeight="12.75" x14ac:dyDescent="0.2"/>
  <cols>
    <col min="1" max="1" width="10" style="1" bestFit="1" customWidth="1"/>
    <col min="2" max="2" width="14.42578125" style="1" bestFit="1" customWidth="1"/>
    <col min="3" max="3" width="45.42578125" style="1" bestFit="1" customWidth="1"/>
    <col min="4" max="4" width="18.42578125" customWidth="1"/>
    <col min="5" max="5" width="17.5703125" customWidth="1"/>
    <col min="6" max="6" width="2.42578125" customWidth="1"/>
    <col min="7" max="9" width="15.42578125" customWidth="1"/>
    <col min="10" max="10" width="21.85546875" style="3" bestFit="1" customWidth="1"/>
    <col min="11" max="11" width="5.28515625" customWidth="1"/>
    <col min="12" max="12" width="18.42578125" customWidth="1"/>
    <col min="13" max="14" width="15.42578125" customWidth="1"/>
    <col min="15" max="15" width="23.28515625" style="3" customWidth="1"/>
    <col min="16" max="16" width="12.28515625" customWidth="1"/>
    <col min="17" max="17" width="11" bestFit="1" customWidth="1"/>
    <col min="20" max="20" width="16.85546875" customWidth="1"/>
    <col min="21" max="22" width="14.85546875" customWidth="1"/>
    <col min="23" max="23" width="15.5703125" bestFit="1" customWidth="1"/>
  </cols>
  <sheetData>
    <row r="1" spans="1:23" s="86" customFormat="1" ht="15.75" customHeight="1" x14ac:dyDescent="0.2">
      <c r="A1" s="93"/>
      <c r="B1" s="93"/>
      <c r="C1" s="94"/>
      <c r="D1" s="85"/>
      <c r="E1" s="367"/>
      <c r="G1" s="85"/>
      <c r="H1" s="366"/>
      <c r="I1" s="85"/>
      <c r="J1" s="85"/>
      <c r="K1" s="85"/>
      <c r="L1" s="85"/>
      <c r="M1" s="85"/>
      <c r="N1" s="85"/>
      <c r="O1" s="85"/>
      <c r="P1" s="506"/>
      <c r="Q1" s="85"/>
      <c r="T1" s="85"/>
      <c r="U1" s="85"/>
      <c r="V1" s="85"/>
    </row>
    <row r="2" spans="1:23" s="86" customFormat="1" ht="13.5" thickBot="1" x14ac:dyDescent="0.25">
      <c r="A2" s="93"/>
      <c r="B2" s="93"/>
      <c r="C2" s="95"/>
      <c r="D2" s="96"/>
      <c r="E2" s="126"/>
      <c r="G2" s="96"/>
      <c r="H2" s="44"/>
      <c r="I2" s="44"/>
      <c r="J2" s="44"/>
      <c r="K2" s="96"/>
      <c r="L2" s="44"/>
      <c r="M2" s="44"/>
      <c r="N2" s="44"/>
      <c r="O2" s="44"/>
      <c r="P2" s="507"/>
      <c r="T2" s="101"/>
      <c r="U2" s="101"/>
      <c r="V2" s="101"/>
    </row>
    <row r="3" spans="1:23" s="86" customFormat="1" ht="13.5" thickBot="1" x14ac:dyDescent="0.25">
      <c r="A3" s="93"/>
      <c r="B3" s="93"/>
      <c r="C3" s="95"/>
      <c r="D3" s="96"/>
      <c r="E3" s="96"/>
      <c r="G3" s="96"/>
      <c r="H3" s="44"/>
      <c r="I3" s="44"/>
      <c r="J3" s="44"/>
      <c r="K3" s="96"/>
      <c r="L3" s="44"/>
      <c r="M3" s="44"/>
      <c r="N3" s="44"/>
      <c r="O3" s="44"/>
      <c r="P3" s="96"/>
      <c r="T3" s="101"/>
      <c r="U3" s="101"/>
      <c r="V3" s="101"/>
    </row>
    <row r="4" spans="1:23" s="86" customFormat="1" ht="34.5" customHeight="1" thickBot="1" x14ac:dyDescent="0.25">
      <c r="A4" s="93"/>
      <c r="B4" s="93"/>
      <c r="C4" s="95"/>
      <c r="D4" s="228" t="s">
        <v>591</v>
      </c>
      <c r="E4" s="228" t="s">
        <v>591</v>
      </c>
      <c r="G4" s="386" t="s">
        <v>601</v>
      </c>
      <c r="H4" s="382"/>
      <c r="I4" s="382"/>
      <c r="J4" s="383"/>
      <c r="K4" s="96"/>
      <c r="L4" s="496" t="s">
        <v>606</v>
      </c>
      <c r="M4" s="384"/>
      <c r="N4" s="384"/>
      <c r="O4" s="385"/>
      <c r="P4" s="96"/>
      <c r="T4" s="361"/>
      <c r="U4" s="101"/>
      <c r="V4" s="101"/>
    </row>
    <row r="5" spans="1:23" x14ac:dyDescent="0.2">
      <c r="A5" s="7"/>
      <c r="B5" s="8"/>
      <c r="C5" s="8"/>
      <c r="D5" s="4" t="s">
        <v>654</v>
      </c>
      <c r="E5" s="174" t="s">
        <v>654</v>
      </c>
      <c r="F5" s="31"/>
      <c r="G5" s="273" t="s">
        <v>645</v>
      </c>
      <c r="H5" s="273" t="str">
        <f>+G5</f>
        <v>FY22-23</v>
      </c>
      <c r="I5" s="273" t="str">
        <f>+G5</f>
        <v>FY22-23</v>
      </c>
      <c r="J5" s="305" t="str">
        <f>+G5</f>
        <v>FY22-23</v>
      </c>
      <c r="K5" s="226"/>
      <c r="L5" s="240" t="str">
        <f>+G5</f>
        <v>FY22-23</v>
      </c>
      <c r="M5" s="240" t="str">
        <f>+G5</f>
        <v>FY22-23</v>
      </c>
      <c r="N5" s="240" t="str">
        <f>+G5</f>
        <v>FY22-23</v>
      </c>
      <c r="O5" s="157" t="str">
        <f>+G5</f>
        <v>FY22-23</v>
      </c>
      <c r="P5" s="247"/>
      <c r="Q5" s="119"/>
      <c r="T5" s="387" t="s">
        <v>550</v>
      </c>
      <c r="U5" s="388"/>
      <c r="V5" s="388"/>
      <c r="W5" s="389"/>
    </row>
    <row r="6" spans="1:23" ht="13.5" thickBot="1" x14ac:dyDescent="0.25">
      <c r="A6" s="10"/>
      <c r="B6" s="11"/>
      <c r="C6" s="11"/>
      <c r="D6" s="5" t="s">
        <v>402</v>
      </c>
      <c r="E6" s="5"/>
      <c r="F6" s="227"/>
      <c r="G6" s="375" t="s">
        <v>402</v>
      </c>
      <c r="H6" s="376"/>
      <c r="I6" s="376" t="s">
        <v>562</v>
      </c>
      <c r="J6" s="376" t="s">
        <v>464</v>
      </c>
      <c r="K6" s="217"/>
      <c r="L6" s="158" t="s">
        <v>402</v>
      </c>
      <c r="M6" s="158" t="s">
        <v>556</v>
      </c>
      <c r="N6" s="158" t="s">
        <v>562</v>
      </c>
      <c r="O6" s="158" t="s">
        <v>464</v>
      </c>
      <c r="P6" s="137"/>
      <c r="Q6" s="34"/>
      <c r="T6" s="390"/>
      <c r="U6" s="391"/>
      <c r="V6" s="391"/>
      <c r="W6" s="392"/>
    </row>
    <row r="7" spans="1:23" ht="68.25" customHeight="1" thickBot="1" x14ac:dyDescent="0.25">
      <c r="A7" s="38" t="s">
        <v>0</v>
      </c>
      <c r="B7" s="39" t="s">
        <v>1</v>
      </c>
      <c r="C7" s="39" t="s">
        <v>2</v>
      </c>
      <c r="D7" s="15" t="s">
        <v>609</v>
      </c>
      <c r="E7" s="351" t="s">
        <v>639</v>
      </c>
      <c r="F7" s="32"/>
      <c r="G7" s="377" t="s">
        <v>607</v>
      </c>
      <c r="H7" s="377" t="s">
        <v>639</v>
      </c>
      <c r="I7" s="377" t="s">
        <v>602</v>
      </c>
      <c r="J7" s="310" t="s">
        <v>603</v>
      </c>
      <c r="K7" s="14"/>
      <c r="L7" s="241" t="s">
        <v>607</v>
      </c>
      <c r="M7" s="242" t="s">
        <v>608</v>
      </c>
      <c r="N7" s="242" t="s">
        <v>602</v>
      </c>
      <c r="O7" s="241" t="s">
        <v>603</v>
      </c>
      <c r="P7" s="112" t="s">
        <v>604</v>
      </c>
      <c r="Q7" s="120" t="s">
        <v>605</v>
      </c>
      <c r="T7" s="434" t="s">
        <v>547</v>
      </c>
      <c r="U7" s="434" t="s">
        <v>548</v>
      </c>
      <c r="V7" s="249" t="s">
        <v>549</v>
      </c>
      <c r="W7" s="281" t="s">
        <v>628</v>
      </c>
    </row>
    <row r="8" spans="1:23" x14ac:dyDescent="0.2">
      <c r="A8" s="19" t="s">
        <v>3</v>
      </c>
      <c r="B8" s="12" t="s">
        <v>4</v>
      </c>
      <c r="C8" s="55" t="s">
        <v>5</v>
      </c>
      <c r="D8" s="6">
        <v>606546.89</v>
      </c>
      <c r="E8" s="92">
        <v>976680.7012032842</v>
      </c>
      <c r="F8" s="227"/>
      <c r="G8" s="378">
        <v>495019.1</v>
      </c>
      <c r="H8" s="378">
        <v>867664.02694913058</v>
      </c>
      <c r="I8" s="378">
        <v>0</v>
      </c>
      <c r="J8" s="379">
        <v>211023.33000000002</v>
      </c>
      <c r="K8" s="87"/>
      <c r="L8" s="282">
        <v>1007895.27</v>
      </c>
      <c r="M8" s="282">
        <v>0</v>
      </c>
      <c r="N8" s="282">
        <v>0</v>
      </c>
      <c r="O8" s="282">
        <v>228043</v>
      </c>
      <c r="P8" s="248">
        <v>1197</v>
      </c>
      <c r="Q8" s="88">
        <v>1032.5298830409356</v>
      </c>
      <c r="T8" s="480">
        <f t="shared" ref="T8:T39" si="0">G8+H8+I8</f>
        <v>1362683.1269491306</v>
      </c>
      <c r="U8" s="480">
        <f t="shared" ref="U8:U39" si="1">J8</f>
        <v>211023.33000000002</v>
      </c>
      <c r="V8" s="282">
        <f t="shared" ref="V8:V39" si="2">O8+M8+N8+L8</f>
        <v>1235938.27</v>
      </c>
      <c r="W8" s="283">
        <f>+V8-SUM(T8:U8)</f>
        <v>-337768.18694913061</v>
      </c>
    </row>
    <row r="9" spans="1:23" x14ac:dyDescent="0.2">
      <c r="A9" s="19" t="s">
        <v>6</v>
      </c>
      <c r="B9" s="12" t="s">
        <v>4</v>
      </c>
      <c r="C9" s="55" t="s">
        <v>7</v>
      </c>
      <c r="D9" s="6">
        <v>1647980.56</v>
      </c>
      <c r="E9" s="92">
        <v>3113531.3663626523</v>
      </c>
      <c r="F9" s="227"/>
      <c r="G9" s="378">
        <v>1300285.3600000001</v>
      </c>
      <c r="H9" s="378">
        <v>2679562.0282967682</v>
      </c>
      <c r="I9" s="378">
        <v>0</v>
      </c>
      <c r="J9" s="379">
        <v>539952.54999999993</v>
      </c>
      <c r="K9" s="87"/>
      <c r="L9" s="282">
        <v>12540752.860000005</v>
      </c>
      <c r="M9" s="282">
        <v>448.42</v>
      </c>
      <c r="N9" s="282">
        <v>0</v>
      </c>
      <c r="O9" s="282">
        <v>490630.21</v>
      </c>
      <c r="P9" s="248">
        <v>2856</v>
      </c>
      <c r="Q9" s="88">
        <v>4562.8091981792741</v>
      </c>
      <c r="T9" s="480">
        <f t="shared" si="0"/>
        <v>3979847.3882967681</v>
      </c>
      <c r="U9" s="480">
        <f t="shared" si="1"/>
        <v>539952.54999999993</v>
      </c>
      <c r="V9" s="282">
        <f t="shared" si="2"/>
        <v>13031831.490000006</v>
      </c>
      <c r="W9" s="283">
        <f t="shared" ref="W9:W72" si="3">+V9-SUM(T9:U9)</f>
        <v>8512031.551703237</v>
      </c>
    </row>
    <row r="10" spans="1:23" x14ac:dyDescent="0.2">
      <c r="A10" s="19" t="s">
        <v>8</v>
      </c>
      <c r="B10" s="12" t="s">
        <v>4</v>
      </c>
      <c r="C10" s="55" t="s">
        <v>9</v>
      </c>
      <c r="D10" s="6">
        <v>646456.05000000005</v>
      </c>
      <c r="E10" s="92">
        <v>1138420.1252116924</v>
      </c>
      <c r="F10" s="227"/>
      <c r="G10" s="378">
        <v>566783.72</v>
      </c>
      <c r="H10" s="378">
        <v>1025420.4419501554</v>
      </c>
      <c r="I10" s="378">
        <v>0</v>
      </c>
      <c r="J10" s="379">
        <v>195337.58000000002</v>
      </c>
      <c r="K10" s="87"/>
      <c r="L10" s="282">
        <v>3678675.1900000013</v>
      </c>
      <c r="M10" s="282">
        <v>0</v>
      </c>
      <c r="N10" s="282">
        <v>0</v>
      </c>
      <c r="O10" s="282">
        <v>182856.09</v>
      </c>
      <c r="P10" s="248">
        <v>1368</v>
      </c>
      <c r="Q10" s="88">
        <v>2822.7567836257317</v>
      </c>
      <c r="T10" s="480">
        <f t="shared" si="0"/>
        <v>1592204.1619501554</v>
      </c>
      <c r="U10" s="480">
        <f t="shared" si="1"/>
        <v>195337.58000000002</v>
      </c>
      <c r="V10" s="282">
        <f t="shared" si="2"/>
        <v>3861531.2800000012</v>
      </c>
      <c r="W10" s="283">
        <f t="shared" si="3"/>
        <v>2073989.5380498457</v>
      </c>
    </row>
    <row r="11" spans="1:23" x14ac:dyDescent="0.2">
      <c r="A11" s="19" t="s">
        <v>10</v>
      </c>
      <c r="B11" s="12" t="s">
        <v>4</v>
      </c>
      <c r="C11" s="55" t="s">
        <v>11</v>
      </c>
      <c r="D11" s="6">
        <v>1015890.13</v>
      </c>
      <c r="E11" s="92">
        <v>1766184.4375133892</v>
      </c>
      <c r="F11" s="227"/>
      <c r="G11" s="378">
        <v>780940.1399999999</v>
      </c>
      <c r="H11" s="378">
        <v>1424686.10704464</v>
      </c>
      <c r="I11" s="378">
        <v>0</v>
      </c>
      <c r="J11" s="379">
        <v>279847.15000000002</v>
      </c>
      <c r="K11" s="87"/>
      <c r="L11" s="282">
        <v>555992.86</v>
      </c>
      <c r="M11" s="282">
        <v>8298.27</v>
      </c>
      <c r="N11" s="282">
        <v>0</v>
      </c>
      <c r="O11" s="282">
        <v>227963.46999999997</v>
      </c>
      <c r="P11" s="248">
        <v>1735</v>
      </c>
      <c r="Q11" s="88">
        <v>451.84802881844377</v>
      </c>
      <c r="T11" s="480">
        <f t="shared" si="0"/>
        <v>2205626.2470446397</v>
      </c>
      <c r="U11" s="480">
        <f t="shared" si="1"/>
        <v>279847.15000000002</v>
      </c>
      <c r="V11" s="282">
        <f t="shared" si="2"/>
        <v>792254.6</v>
      </c>
      <c r="W11" s="283">
        <f t="shared" si="3"/>
        <v>-1693218.7970446395</v>
      </c>
    </row>
    <row r="12" spans="1:23" x14ac:dyDescent="0.2">
      <c r="A12" s="19" t="s">
        <v>12</v>
      </c>
      <c r="B12" s="12" t="s">
        <v>4</v>
      </c>
      <c r="C12" s="55" t="s">
        <v>13</v>
      </c>
      <c r="D12" s="6">
        <v>46408.07</v>
      </c>
      <c r="E12" s="92">
        <v>80882.652566266173</v>
      </c>
      <c r="F12" s="227"/>
      <c r="G12" s="378">
        <v>38967.96</v>
      </c>
      <c r="H12" s="378">
        <v>69006.407474997133</v>
      </c>
      <c r="I12" s="378">
        <v>0</v>
      </c>
      <c r="J12" s="379">
        <v>0</v>
      </c>
      <c r="K12" s="87"/>
      <c r="L12" s="282">
        <v>38967.96</v>
      </c>
      <c r="M12" s="282">
        <v>0</v>
      </c>
      <c r="N12" s="282">
        <v>0</v>
      </c>
      <c r="O12" s="282">
        <v>17800</v>
      </c>
      <c r="P12" s="248">
        <v>100</v>
      </c>
      <c r="Q12" s="88">
        <v>567.67959999999994</v>
      </c>
      <c r="T12" s="480">
        <f t="shared" si="0"/>
        <v>107974.36747499713</v>
      </c>
      <c r="U12" s="480">
        <f t="shared" si="1"/>
        <v>0</v>
      </c>
      <c r="V12" s="282">
        <f t="shared" si="2"/>
        <v>56767.96</v>
      </c>
      <c r="W12" s="283">
        <f t="shared" si="3"/>
        <v>-51206.407474997126</v>
      </c>
    </row>
    <row r="13" spans="1:23" x14ac:dyDescent="0.2">
      <c r="A13" s="19" t="s">
        <v>14</v>
      </c>
      <c r="B13" s="12" t="s">
        <v>4</v>
      </c>
      <c r="C13" s="55" t="s">
        <v>15</v>
      </c>
      <c r="D13" s="6">
        <v>38055.68</v>
      </c>
      <c r="E13" s="92">
        <v>51856.655263266322</v>
      </c>
      <c r="F13" s="227"/>
      <c r="G13" s="378">
        <v>30867.56</v>
      </c>
      <c r="H13" s="378">
        <v>52971.675173366828</v>
      </c>
      <c r="I13" s="378">
        <v>0</v>
      </c>
      <c r="J13" s="379">
        <v>0</v>
      </c>
      <c r="K13" s="87"/>
      <c r="L13" s="282">
        <v>189249.87</v>
      </c>
      <c r="M13" s="282">
        <v>0</v>
      </c>
      <c r="N13" s="282">
        <v>0</v>
      </c>
      <c r="O13" s="282">
        <v>11000</v>
      </c>
      <c r="P13" s="248">
        <v>66</v>
      </c>
      <c r="Q13" s="88">
        <v>3034.0889393939392</v>
      </c>
      <c r="T13" s="480">
        <f t="shared" si="0"/>
        <v>83839.235173366833</v>
      </c>
      <c r="U13" s="480">
        <f t="shared" si="1"/>
        <v>0</v>
      </c>
      <c r="V13" s="282">
        <f t="shared" si="2"/>
        <v>200249.87</v>
      </c>
      <c r="W13" s="283">
        <f t="shared" si="3"/>
        <v>116410.63482663316</v>
      </c>
    </row>
    <row r="14" spans="1:23" x14ac:dyDescent="0.2">
      <c r="A14" s="19" t="s">
        <v>16</v>
      </c>
      <c r="B14" s="12" t="s">
        <v>4</v>
      </c>
      <c r="C14" s="55" t="s">
        <v>17</v>
      </c>
      <c r="D14" s="6">
        <v>643214.76</v>
      </c>
      <c r="E14" s="92">
        <v>1149426.0904885672</v>
      </c>
      <c r="F14" s="227"/>
      <c r="G14" s="378">
        <v>552510.06000000006</v>
      </c>
      <c r="H14" s="378">
        <v>1043505.7242351578</v>
      </c>
      <c r="I14" s="378">
        <v>0</v>
      </c>
      <c r="J14" s="379">
        <v>196438.58000000005</v>
      </c>
      <c r="K14" s="87"/>
      <c r="L14" s="282">
        <v>4760917.9200000018</v>
      </c>
      <c r="M14" s="282">
        <v>0</v>
      </c>
      <c r="N14" s="282">
        <v>0</v>
      </c>
      <c r="O14" s="282">
        <v>218177</v>
      </c>
      <c r="P14" s="248">
        <v>1319</v>
      </c>
      <c r="Q14" s="88">
        <v>3774.9013798332085</v>
      </c>
      <c r="T14" s="480">
        <f t="shared" si="0"/>
        <v>1596015.784235158</v>
      </c>
      <c r="U14" s="480">
        <f t="shared" si="1"/>
        <v>196438.58000000005</v>
      </c>
      <c r="V14" s="282">
        <f t="shared" si="2"/>
        <v>4979094.9200000018</v>
      </c>
      <c r="W14" s="283">
        <f t="shared" si="3"/>
        <v>3186640.5557648437</v>
      </c>
    </row>
    <row r="15" spans="1:23" x14ac:dyDescent="0.2">
      <c r="A15" s="19" t="s">
        <v>18</v>
      </c>
      <c r="B15" s="12" t="s">
        <v>19</v>
      </c>
      <c r="C15" s="55" t="s">
        <v>20</v>
      </c>
      <c r="D15" s="6">
        <v>88172.78</v>
      </c>
      <c r="E15" s="92">
        <v>139955.88493672558</v>
      </c>
      <c r="F15" s="227"/>
      <c r="G15" s="378">
        <v>68677.08</v>
      </c>
      <c r="H15" s="378">
        <v>124560.24348655721</v>
      </c>
      <c r="I15" s="378">
        <v>0</v>
      </c>
      <c r="J15" s="379">
        <v>11233.05</v>
      </c>
      <c r="K15" s="87"/>
      <c r="L15" s="282">
        <v>331613.64999999997</v>
      </c>
      <c r="M15" s="282">
        <v>3209.27</v>
      </c>
      <c r="N15" s="282">
        <v>0</v>
      </c>
      <c r="O15" s="282">
        <v>37097.710000000006</v>
      </c>
      <c r="P15" s="248">
        <v>170</v>
      </c>
      <c r="Q15" s="88">
        <v>2168.8903529411764</v>
      </c>
      <c r="T15" s="480">
        <f t="shared" si="0"/>
        <v>193237.32348655723</v>
      </c>
      <c r="U15" s="480">
        <f t="shared" si="1"/>
        <v>11233.05</v>
      </c>
      <c r="V15" s="282">
        <f t="shared" si="2"/>
        <v>371920.62999999995</v>
      </c>
      <c r="W15" s="283">
        <f t="shared" si="3"/>
        <v>167450.25651344273</v>
      </c>
    </row>
    <row r="16" spans="1:23" x14ac:dyDescent="0.2">
      <c r="A16" s="19" t="s">
        <v>21</v>
      </c>
      <c r="B16" s="12" t="s">
        <v>19</v>
      </c>
      <c r="C16" s="55" t="s">
        <v>22</v>
      </c>
      <c r="D16" s="6">
        <v>1856.93</v>
      </c>
      <c r="E16" s="92">
        <v>0</v>
      </c>
      <c r="F16" s="227"/>
      <c r="G16" s="378">
        <v>1929.1</v>
      </c>
      <c r="H16" s="378">
        <v>1015.2193877316461</v>
      </c>
      <c r="I16" s="378">
        <v>0</v>
      </c>
      <c r="J16" s="379">
        <v>0</v>
      </c>
      <c r="K16" s="87"/>
      <c r="L16" s="282">
        <v>1929.1</v>
      </c>
      <c r="M16" s="282">
        <v>0</v>
      </c>
      <c r="N16" s="282">
        <v>0</v>
      </c>
      <c r="O16" s="282">
        <v>0</v>
      </c>
      <c r="P16" s="248" t="s">
        <v>559</v>
      </c>
      <c r="Q16" s="88" t="s">
        <v>666</v>
      </c>
      <c r="T16" s="480">
        <f t="shared" si="0"/>
        <v>2944.3193877316462</v>
      </c>
      <c r="U16" s="480">
        <f t="shared" si="1"/>
        <v>0</v>
      </c>
      <c r="V16" s="282">
        <f t="shared" si="2"/>
        <v>1929.1</v>
      </c>
      <c r="W16" s="283">
        <f t="shared" si="3"/>
        <v>-1015.2193877316463</v>
      </c>
    </row>
    <row r="17" spans="1:23" x14ac:dyDescent="0.2">
      <c r="A17" s="19" t="s">
        <v>23</v>
      </c>
      <c r="B17" s="12" t="s">
        <v>24</v>
      </c>
      <c r="C17" s="55" t="s">
        <v>25</v>
      </c>
      <c r="D17" s="6">
        <v>64972.08</v>
      </c>
      <c r="E17" s="92">
        <v>102498.67902673611</v>
      </c>
      <c r="F17" s="227"/>
      <c r="G17" s="378">
        <v>50929.78</v>
      </c>
      <c r="H17" s="378">
        <v>91063.877040355699</v>
      </c>
      <c r="I17" s="378">
        <v>0</v>
      </c>
      <c r="J17" s="379">
        <v>17754.940000000002</v>
      </c>
      <c r="K17" s="87"/>
      <c r="L17" s="282">
        <v>633242.22000000009</v>
      </c>
      <c r="M17" s="282">
        <v>0</v>
      </c>
      <c r="N17" s="282">
        <v>0</v>
      </c>
      <c r="O17" s="282">
        <v>17437</v>
      </c>
      <c r="P17" s="248">
        <v>121</v>
      </c>
      <c r="Q17" s="88">
        <v>5377.5142148760342</v>
      </c>
      <c r="T17" s="480">
        <f t="shared" si="0"/>
        <v>141993.6570403557</v>
      </c>
      <c r="U17" s="480">
        <f t="shared" si="1"/>
        <v>17754.940000000002</v>
      </c>
      <c r="V17" s="282">
        <f t="shared" si="2"/>
        <v>650679.22000000009</v>
      </c>
      <c r="W17" s="283">
        <f t="shared" si="3"/>
        <v>490930.62295964442</v>
      </c>
    </row>
    <row r="18" spans="1:23" x14ac:dyDescent="0.2">
      <c r="A18" s="19" t="s">
        <v>26</v>
      </c>
      <c r="B18" s="12" t="s">
        <v>24</v>
      </c>
      <c r="C18" s="55" t="s">
        <v>27</v>
      </c>
      <c r="D18" s="6">
        <v>80750.81</v>
      </c>
      <c r="E18" s="92">
        <v>136596.02196430898</v>
      </c>
      <c r="F18" s="227"/>
      <c r="G18" s="378">
        <v>54015.360000000001</v>
      </c>
      <c r="H18" s="378">
        <v>120047.94668441595</v>
      </c>
      <c r="I18" s="378">
        <v>0</v>
      </c>
      <c r="J18" s="379">
        <v>24512.97</v>
      </c>
      <c r="K18" s="87"/>
      <c r="L18" s="282">
        <v>111716.92000000001</v>
      </c>
      <c r="M18" s="282">
        <v>0</v>
      </c>
      <c r="N18" s="282">
        <v>0</v>
      </c>
      <c r="O18" s="282">
        <v>27189.84</v>
      </c>
      <c r="P18" s="248">
        <v>136</v>
      </c>
      <c r="Q18" s="88">
        <v>1021.3732352941178</v>
      </c>
      <c r="T18" s="480">
        <f t="shared" si="0"/>
        <v>174063.30668441596</v>
      </c>
      <c r="U18" s="480">
        <f t="shared" si="1"/>
        <v>24512.97</v>
      </c>
      <c r="V18" s="282">
        <f t="shared" si="2"/>
        <v>138906.76</v>
      </c>
      <c r="W18" s="283">
        <f t="shared" si="3"/>
        <v>-59669.516684415954</v>
      </c>
    </row>
    <row r="19" spans="1:23" x14ac:dyDescent="0.2">
      <c r="A19" s="19" t="s">
        <v>28</v>
      </c>
      <c r="B19" s="12" t="s">
        <v>24</v>
      </c>
      <c r="C19" s="55" t="s">
        <v>29</v>
      </c>
      <c r="D19" s="6">
        <v>2075395.69</v>
      </c>
      <c r="E19" s="92">
        <v>3625863.0883992314</v>
      </c>
      <c r="F19" s="227"/>
      <c r="G19" s="378">
        <v>1598497.76</v>
      </c>
      <c r="H19" s="378">
        <v>2911925.6525492705</v>
      </c>
      <c r="I19" s="378">
        <v>0</v>
      </c>
      <c r="J19" s="379">
        <v>812151.05</v>
      </c>
      <c r="K19" s="87"/>
      <c r="L19" s="282">
        <v>19264326.030000046</v>
      </c>
      <c r="M19" s="282">
        <v>0</v>
      </c>
      <c r="N19" s="282">
        <v>0</v>
      </c>
      <c r="O19" s="282">
        <v>438807.65</v>
      </c>
      <c r="P19" s="248">
        <v>3818</v>
      </c>
      <c r="Q19" s="88">
        <v>5160.59027763228</v>
      </c>
      <c r="T19" s="480">
        <f t="shared" si="0"/>
        <v>4510423.4125492703</v>
      </c>
      <c r="U19" s="480">
        <f t="shared" si="1"/>
        <v>812151.05</v>
      </c>
      <c r="V19" s="282">
        <f t="shared" si="2"/>
        <v>19703133.680000044</v>
      </c>
      <c r="W19" s="283">
        <f t="shared" si="3"/>
        <v>14380559.217450775</v>
      </c>
    </row>
    <row r="20" spans="1:23" x14ac:dyDescent="0.2">
      <c r="A20" s="19" t="s">
        <v>30</v>
      </c>
      <c r="B20" s="12" t="s">
        <v>24</v>
      </c>
      <c r="C20" s="55" t="s">
        <v>31</v>
      </c>
      <c r="D20" s="6">
        <v>169853.32</v>
      </c>
      <c r="E20" s="92">
        <v>290272.04801531305</v>
      </c>
      <c r="F20" s="227"/>
      <c r="G20" s="378">
        <v>132340.88</v>
      </c>
      <c r="H20" s="378">
        <v>239985.63564515367</v>
      </c>
      <c r="I20" s="378">
        <v>0</v>
      </c>
      <c r="J20" s="379">
        <v>58991.80999999999</v>
      </c>
      <c r="K20" s="87"/>
      <c r="L20" s="282">
        <v>2824867.9900000007</v>
      </c>
      <c r="M20" s="282">
        <v>87523.49</v>
      </c>
      <c r="N20" s="282">
        <v>0</v>
      </c>
      <c r="O20" s="282">
        <v>46247.12</v>
      </c>
      <c r="P20" s="248">
        <v>310</v>
      </c>
      <c r="Q20" s="88">
        <v>9261.6616451612936</v>
      </c>
      <c r="T20" s="480">
        <f t="shared" si="0"/>
        <v>372326.5156451537</v>
      </c>
      <c r="U20" s="480">
        <f t="shared" si="1"/>
        <v>58991.80999999999</v>
      </c>
      <c r="V20" s="282">
        <f t="shared" si="2"/>
        <v>2958638.6000000006</v>
      </c>
      <c r="W20" s="283">
        <f t="shared" si="3"/>
        <v>2527320.2743548467</v>
      </c>
    </row>
    <row r="21" spans="1:23" x14ac:dyDescent="0.2">
      <c r="A21" s="19" t="s">
        <v>32</v>
      </c>
      <c r="B21" s="12" t="s">
        <v>24</v>
      </c>
      <c r="C21" s="55" t="s">
        <v>33</v>
      </c>
      <c r="D21" s="6">
        <v>11601.5</v>
      </c>
      <c r="E21" s="92">
        <v>18530.975585261687</v>
      </c>
      <c r="F21" s="227"/>
      <c r="G21" s="378">
        <v>7330.86</v>
      </c>
      <c r="H21" s="378">
        <v>25347.014172465999</v>
      </c>
      <c r="I21" s="378">
        <v>0</v>
      </c>
      <c r="J21" s="379">
        <v>0</v>
      </c>
      <c r="K21" s="87"/>
      <c r="L21" s="282">
        <v>8330.3799999999992</v>
      </c>
      <c r="M21" s="282">
        <v>0</v>
      </c>
      <c r="N21" s="282">
        <v>0</v>
      </c>
      <c r="O21" s="282">
        <v>0</v>
      </c>
      <c r="P21" s="248">
        <v>17</v>
      </c>
      <c r="Q21" s="88">
        <v>490.02235294117645</v>
      </c>
      <c r="T21" s="480">
        <f t="shared" si="0"/>
        <v>32677.874172465999</v>
      </c>
      <c r="U21" s="480">
        <f t="shared" si="1"/>
        <v>0</v>
      </c>
      <c r="V21" s="282">
        <f t="shared" si="2"/>
        <v>8330.3799999999992</v>
      </c>
      <c r="W21" s="283">
        <f t="shared" si="3"/>
        <v>-24347.494172466002</v>
      </c>
    </row>
    <row r="22" spans="1:23" x14ac:dyDescent="0.2">
      <c r="A22" s="19" t="s">
        <v>34</v>
      </c>
      <c r="B22" s="12" t="s">
        <v>24</v>
      </c>
      <c r="C22" s="55" t="s">
        <v>35</v>
      </c>
      <c r="D22" s="6">
        <v>4537244.34</v>
      </c>
      <c r="E22" s="92">
        <v>8344965.7384415446</v>
      </c>
      <c r="F22" s="227"/>
      <c r="G22" s="378">
        <v>3492131.44</v>
      </c>
      <c r="H22" s="378">
        <v>6813311.015788733</v>
      </c>
      <c r="I22" s="378">
        <v>0</v>
      </c>
      <c r="J22" s="379">
        <v>1348106.32</v>
      </c>
      <c r="K22" s="87"/>
      <c r="L22" s="282">
        <v>10586819.480000008</v>
      </c>
      <c r="M22" s="282">
        <v>0</v>
      </c>
      <c r="N22" s="282">
        <v>0</v>
      </c>
      <c r="O22" s="282">
        <v>1555998.46</v>
      </c>
      <c r="P22" s="248">
        <v>8518</v>
      </c>
      <c r="Q22" s="88">
        <v>1425.5480089222833</v>
      </c>
      <c r="T22" s="480">
        <f t="shared" si="0"/>
        <v>10305442.455788733</v>
      </c>
      <c r="U22" s="480">
        <f t="shared" si="1"/>
        <v>1348106.32</v>
      </c>
      <c r="V22" s="282">
        <f t="shared" si="2"/>
        <v>12142817.940000009</v>
      </c>
      <c r="W22" s="283">
        <f t="shared" si="3"/>
        <v>489269.16421127506</v>
      </c>
    </row>
    <row r="23" spans="1:23" x14ac:dyDescent="0.2">
      <c r="A23" s="19" t="s">
        <v>36</v>
      </c>
      <c r="B23" s="12" t="s">
        <v>24</v>
      </c>
      <c r="C23" s="55" t="s">
        <v>37</v>
      </c>
      <c r="D23" s="6">
        <v>32022.9</v>
      </c>
      <c r="E23" s="92">
        <v>49973.70645683453</v>
      </c>
      <c r="F23" s="227"/>
      <c r="G23" s="378">
        <v>24693.18</v>
      </c>
      <c r="H23" s="378">
        <v>40294.219901103497</v>
      </c>
      <c r="I23" s="378">
        <v>0</v>
      </c>
      <c r="J23" s="379">
        <v>39146</v>
      </c>
      <c r="K23" s="87"/>
      <c r="L23" s="282">
        <v>253982.72000000006</v>
      </c>
      <c r="M23" s="282">
        <v>0</v>
      </c>
      <c r="N23" s="282">
        <v>0</v>
      </c>
      <c r="O23" s="282">
        <v>19368.75</v>
      </c>
      <c r="P23" s="248">
        <v>59</v>
      </c>
      <c r="Q23" s="88">
        <v>4633.0757627118655</v>
      </c>
      <c r="T23" s="480">
        <f t="shared" si="0"/>
        <v>64987.399901103498</v>
      </c>
      <c r="U23" s="480">
        <f t="shared" si="1"/>
        <v>39146</v>
      </c>
      <c r="V23" s="282">
        <f t="shared" si="2"/>
        <v>273351.47000000009</v>
      </c>
      <c r="W23" s="283">
        <f t="shared" si="3"/>
        <v>169218.0700988966</v>
      </c>
    </row>
    <row r="24" spans="1:23" x14ac:dyDescent="0.2">
      <c r="A24" s="19" t="s">
        <v>38</v>
      </c>
      <c r="B24" s="12" t="s">
        <v>39</v>
      </c>
      <c r="C24" s="55" t="s">
        <v>40</v>
      </c>
      <c r="D24" s="6">
        <v>23668.44</v>
      </c>
      <c r="E24" s="92">
        <v>43377.949767632665</v>
      </c>
      <c r="F24" s="227"/>
      <c r="G24" s="378">
        <v>18520.34</v>
      </c>
      <c r="H24" s="378">
        <v>32649.698650181832</v>
      </c>
      <c r="I24" s="378">
        <v>0</v>
      </c>
      <c r="J24" s="379">
        <v>0</v>
      </c>
      <c r="K24" s="87"/>
      <c r="L24" s="282">
        <v>38569.99</v>
      </c>
      <c r="M24" s="282">
        <v>47805.119999999995</v>
      </c>
      <c r="N24" s="282">
        <v>0</v>
      </c>
      <c r="O24" s="282">
        <v>6250</v>
      </c>
      <c r="P24" s="248">
        <v>41</v>
      </c>
      <c r="Q24" s="88">
        <v>1093.1704878048779</v>
      </c>
      <c r="T24" s="480">
        <f t="shared" si="0"/>
        <v>51170.038650181828</v>
      </c>
      <c r="U24" s="480">
        <f t="shared" si="1"/>
        <v>0</v>
      </c>
      <c r="V24" s="282">
        <f t="shared" si="2"/>
        <v>92625.109999999986</v>
      </c>
      <c r="W24" s="283">
        <f t="shared" si="3"/>
        <v>41455.071349818158</v>
      </c>
    </row>
    <row r="25" spans="1:23" x14ac:dyDescent="0.2">
      <c r="A25" s="19" t="s">
        <v>41</v>
      </c>
      <c r="B25" s="12" t="s">
        <v>42</v>
      </c>
      <c r="C25" s="55" t="s">
        <v>43</v>
      </c>
      <c r="D25" s="6">
        <v>464.06</v>
      </c>
      <c r="E25" s="92">
        <v>1338.87520994736</v>
      </c>
      <c r="F25" s="227"/>
      <c r="G25" s="378">
        <v>385.82</v>
      </c>
      <c r="H25" s="378">
        <v>1197.3568118477858</v>
      </c>
      <c r="I25" s="378">
        <v>0</v>
      </c>
      <c r="J25" s="379">
        <v>0</v>
      </c>
      <c r="K25" s="87"/>
      <c r="L25" s="282">
        <v>0</v>
      </c>
      <c r="M25" s="282">
        <v>0</v>
      </c>
      <c r="N25" s="282">
        <v>0</v>
      </c>
      <c r="O25" s="282">
        <v>0</v>
      </c>
      <c r="P25" s="248" t="s">
        <v>559</v>
      </c>
      <c r="Q25" s="88" t="s">
        <v>666</v>
      </c>
      <c r="T25" s="480">
        <f t="shared" si="0"/>
        <v>1583.1768118477858</v>
      </c>
      <c r="U25" s="480">
        <f t="shared" si="1"/>
        <v>0</v>
      </c>
      <c r="V25" s="282">
        <f t="shared" si="2"/>
        <v>0</v>
      </c>
      <c r="W25" s="283">
        <f t="shared" si="3"/>
        <v>-1583.1768118477858</v>
      </c>
    </row>
    <row r="26" spans="1:23" x14ac:dyDescent="0.2">
      <c r="A26" s="19" t="s">
        <v>44</v>
      </c>
      <c r="B26" s="12" t="s">
        <v>42</v>
      </c>
      <c r="C26" s="55" t="s">
        <v>45</v>
      </c>
      <c r="D26" s="6">
        <v>0</v>
      </c>
      <c r="E26" s="92">
        <v>0</v>
      </c>
      <c r="F26" s="227"/>
      <c r="G26" s="378">
        <v>0</v>
      </c>
      <c r="H26" s="378">
        <v>0</v>
      </c>
      <c r="I26" s="378">
        <v>0</v>
      </c>
      <c r="J26" s="379">
        <v>0</v>
      </c>
      <c r="K26" s="87"/>
      <c r="L26" s="282">
        <v>0</v>
      </c>
      <c r="M26" s="282">
        <v>0</v>
      </c>
      <c r="N26" s="282">
        <v>0</v>
      </c>
      <c r="O26" s="282">
        <v>0</v>
      </c>
      <c r="P26" s="248" t="s">
        <v>496</v>
      </c>
      <c r="Q26" s="88" t="s">
        <v>666</v>
      </c>
      <c r="T26" s="480">
        <f t="shared" si="0"/>
        <v>0</v>
      </c>
      <c r="U26" s="480">
        <f t="shared" si="1"/>
        <v>0</v>
      </c>
      <c r="V26" s="282">
        <f t="shared" si="2"/>
        <v>0</v>
      </c>
      <c r="W26" s="283">
        <f t="shared" si="3"/>
        <v>0</v>
      </c>
    </row>
    <row r="27" spans="1:23" x14ac:dyDescent="0.2">
      <c r="A27" s="19" t="s">
        <v>46</v>
      </c>
      <c r="B27" s="12" t="s">
        <v>42</v>
      </c>
      <c r="C27" s="55" t="s">
        <v>47</v>
      </c>
      <c r="D27" s="6">
        <v>0</v>
      </c>
      <c r="E27" s="92">
        <v>0</v>
      </c>
      <c r="F27" s="227"/>
      <c r="G27" s="378">
        <v>0</v>
      </c>
      <c r="H27" s="378">
        <v>0</v>
      </c>
      <c r="I27" s="378">
        <v>0</v>
      </c>
      <c r="J27" s="379">
        <v>0</v>
      </c>
      <c r="K27" s="87"/>
      <c r="L27" s="282">
        <v>0</v>
      </c>
      <c r="M27" s="282">
        <v>0</v>
      </c>
      <c r="N27" s="282">
        <v>0</v>
      </c>
      <c r="O27" s="282">
        <v>0</v>
      </c>
      <c r="P27" s="248" t="s">
        <v>496</v>
      </c>
      <c r="Q27" s="88" t="s">
        <v>666</v>
      </c>
      <c r="T27" s="480">
        <f t="shared" si="0"/>
        <v>0</v>
      </c>
      <c r="U27" s="480">
        <f t="shared" si="1"/>
        <v>0</v>
      </c>
      <c r="V27" s="282">
        <f t="shared" si="2"/>
        <v>0</v>
      </c>
      <c r="W27" s="283">
        <f t="shared" si="3"/>
        <v>0</v>
      </c>
    </row>
    <row r="28" spans="1:23" x14ac:dyDescent="0.2">
      <c r="A28" s="19" t="s">
        <v>48</v>
      </c>
      <c r="B28" s="12" t="s">
        <v>42</v>
      </c>
      <c r="C28" s="55" t="s">
        <v>49</v>
      </c>
      <c r="D28" s="6">
        <v>464.29</v>
      </c>
      <c r="E28" s="92">
        <v>0</v>
      </c>
      <c r="F28" s="227"/>
      <c r="G28" s="378">
        <v>385.82</v>
      </c>
      <c r="H28" s="378">
        <v>0</v>
      </c>
      <c r="I28" s="378">
        <v>0</v>
      </c>
      <c r="J28" s="379">
        <v>0</v>
      </c>
      <c r="K28" s="87"/>
      <c r="L28" s="282">
        <v>385.82</v>
      </c>
      <c r="M28" s="282">
        <v>0</v>
      </c>
      <c r="N28" s="282">
        <v>0</v>
      </c>
      <c r="O28" s="282">
        <v>0</v>
      </c>
      <c r="P28" s="248" t="s">
        <v>559</v>
      </c>
      <c r="Q28" s="88" t="s">
        <v>666</v>
      </c>
      <c r="T28" s="480">
        <f t="shared" si="0"/>
        <v>385.82</v>
      </c>
      <c r="U28" s="480">
        <f t="shared" si="1"/>
        <v>0</v>
      </c>
      <c r="V28" s="282">
        <f t="shared" si="2"/>
        <v>385.82</v>
      </c>
      <c r="W28" s="283">
        <f t="shared" si="3"/>
        <v>0</v>
      </c>
    </row>
    <row r="29" spans="1:23" x14ac:dyDescent="0.2">
      <c r="A29" s="19" t="s">
        <v>50</v>
      </c>
      <c r="B29" s="12" t="s">
        <v>42</v>
      </c>
      <c r="C29" s="55" t="s">
        <v>51</v>
      </c>
      <c r="D29" s="6">
        <v>0</v>
      </c>
      <c r="E29" s="92">
        <v>0</v>
      </c>
      <c r="F29" s="227"/>
      <c r="G29" s="378">
        <v>0</v>
      </c>
      <c r="H29" s="378">
        <v>0</v>
      </c>
      <c r="I29" s="378">
        <v>0</v>
      </c>
      <c r="J29" s="379">
        <v>0</v>
      </c>
      <c r="K29" s="87"/>
      <c r="L29" s="282">
        <v>0</v>
      </c>
      <c r="M29" s="282">
        <v>0</v>
      </c>
      <c r="N29" s="282">
        <v>0</v>
      </c>
      <c r="O29" s="282">
        <v>0</v>
      </c>
      <c r="P29" s="248" t="s">
        <v>496</v>
      </c>
      <c r="Q29" s="88" t="s">
        <v>666</v>
      </c>
      <c r="T29" s="480">
        <f t="shared" si="0"/>
        <v>0</v>
      </c>
      <c r="U29" s="480">
        <f t="shared" si="1"/>
        <v>0</v>
      </c>
      <c r="V29" s="282">
        <f t="shared" si="2"/>
        <v>0</v>
      </c>
      <c r="W29" s="283">
        <f t="shared" si="3"/>
        <v>0</v>
      </c>
    </row>
    <row r="30" spans="1:23" x14ac:dyDescent="0.2">
      <c r="A30" s="19" t="s">
        <v>52</v>
      </c>
      <c r="B30" s="12" t="s">
        <v>53</v>
      </c>
      <c r="C30" s="55" t="s">
        <v>54</v>
      </c>
      <c r="D30" s="6">
        <v>0</v>
      </c>
      <c r="E30" s="92">
        <v>2303.2533130227562</v>
      </c>
      <c r="F30" s="227"/>
      <c r="G30" s="378">
        <v>0</v>
      </c>
      <c r="H30" s="378">
        <v>0</v>
      </c>
      <c r="I30" s="378">
        <v>0</v>
      </c>
      <c r="J30" s="379">
        <v>0</v>
      </c>
      <c r="K30" s="87"/>
      <c r="L30" s="282">
        <v>0</v>
      </c>
      <c r="M30" s="282">
        <v>0</v>
      </c>
      <c r="N30" s="282">
        <v>0</v>
      </c>
      <c r="O30" s="282">
        <v>0</v>
      </c>
      <c r="P30" s="248" t="s">
        <v>496</v>
      </c>
      <c r="Q30" s="88" t="s">
        <v>666</v>
      </c>
      <c r="T30" s="480">
        <f t="shared" si="0"/>
        <v>0</v>
      </c>
      <c r="U30" s="480">
        <f t="shared" si="1"/>
        <v>0</v>
      </c>
      <c r="V30" s="282">
        <f t="shared" si="2"/>
        <v>0</v>
      </c>
      <c r="W30" s="283">
        <f t="shared" si="3"/>
        <v>0</v>
      </c>
    </row>
    <row r="31" spans="1:23" x14ac:dyDescent="0.2">
      <c r="A31" s="19" t="s">
        <v>55</v>
      </c>
      <c r="B31" s="12" t="s">
        <v>53</v>
      </c>
      <c r="C31" s="55" t="s">
        <v>56</v>
      </c>
      <c r="D31" s="6">
        <v>928.12</v>
      </c>
      <c r="E31" s="92">
        <v>5694.9572744519401</v>
      </c>
      <c r="F31" s="227"/>
      <c r="G31" s="378">
        <v>1157.46</v>
      </c>
      <c r="H31" s="378">
        <v>2019.824526844784</v>
      </c>
      <c r="I31" s="378">
        <v>0</v>
      </c>
      <c r="J31" s="379">
        <v>0</v>
      </c>
      <c r="K31" s="87"/>
      <c r="L31" s="282">
        <v>1157.46</v>
      </c>
      <c r="M31" s="282">
        <v>0</v>
      </c>
      <c r="N31" s="282">
        <v>0</v>
      </c>
      <c r="O31" s="282">
        <v>0</v>
      </c>
      <c r="P31" s="248" t="s">
        <v>559</v>
      </c>
      <c r="Q31" s="88" t="s">
        <v>666</v>
      </c>
      <c r="T31" s="480">
        <f t="shared" si="0"/>
        <v>3177.2845268447841</v>
      </c>
      <c r="U31" s="480">
        <f t="shared" si="1"/>
        <v>0</v>
      </c>
      <c r="V31" s="282">
        <f t="shared" si="2"/>
        <v>1157.46</v>
      </c>
      <c r="W31" s="283">
        <f t="shared" si="3"/>
        <v>-2019.824526844784</v>
      </c>
    </row>
    <row r="32" spans="1:23" x14ac:dyDescent="0.2">
      <c r="A32" s="19" t="s">
        <v>57</v>
      </c>
      <c r="B32" s="12" t="s">
        <v>58</v>
      </c>
      <c r="C32" s="55" t="s">
        <v>59</v>
      </c>
      <c r="D32" s="6">
        <v>1055778.5900000001</v>
      </c>
      <c r="E32" s="92">
        <v>1585175.0240412429</v>
      </c>
      <c r="F32" s="227"/>
      <c r="G32" s="378">
        <v>864658.74</v>
      </c>
      <c r="H32" s="378">
        <v>1507344.0201808962</v>
      </c>
      <c r="I32" s="378">
        <v>0</v>
      </c>
      <c r="J32" s="379">
        <v>271663.89</v>
      </c>
      <c r="K32" s="87"/>
      <c r="L32" s="282">
        <v>3676726.54</v>
      </c>
      <c r="M32" s="282">
        <v>0</v>
      </c>
      <c r="N32" s="282">
        <v>0</v>
      </c>
      <c r="O32" s="282">
        <v>309567.58</v>
      </c>
      <c r="P32" s="248">
        <v>1983</v>
      </c>
      <c r="Q32" s="88">
        <v>2010.2340494200707</v>
      </c>
      <c r="T32" s="480">
        <f t="shared" si="0"/>
        <v>2372002.7601808961</v>
      </c>
      <c r="U32" s="480">
        <f t="shared" si="1"/>
        <v>271663.89</v>
      </c>
      <c r="V32" s="282">
        <f t="shared" si="2"/>
        <v>3986294.12</v>
      </c>
      <c r="W32" s="283">
        <f t="shared" si="3"/>
        <v>1342627.4698191038</v>
      </c>
    </row>
    <row r="33" spans="1:23" x14ac:dyDescent="0.2">
      <c r="A33" s="19" t="s">
        <v>60</v>
      </c>
      <c r="B33" s="12" t="s">
        <v>58</v>
      </c>
      <c r="C33" s="55" t="s">
        <v>61</v>
      </c>
      <c r="D33" s="6">
        <v>674317.36</v>
      </c>
      <c r="E33" s="92">
        <v>1091649.0201231204</v>
      </c>
      <c r="F33" s="227"/>
      <c r="G33" s="378">
        <v>550587.4</v>
      </c>
      <c r="H33" s="378">
        <v>947829.09094123822</v>
      </c>
      <c r="I33" s="378">
        <v>0</v>
      </c>
      <c r="J33" s="379">
        <v>207361.36</v>
      </c>
      <c r="K33" s="87"/>
      <c r="L33" s="282">
        <v>8585350.099999994</v>
      </c>
      <c r="M33" s="282">
        <v>0</v>
      </c>
      <c r="N33" s="282">
        <v>0</v>
      </c>
      <c r="O33" s="282">
        <v>223321.35000000003</v>
      </c>
      <c r="P33" s="248">
        <v>1268</v>
      </c>
      <c r="Q33" s="88">
        <v>6946.9017744479443</v>
      </c>
      <c r="T33" s="480">
        <f t="shared" si="0"/>
        <v>1498416.4909412381</v>
      </c>
      <c r="U33" s="480">
        <f t="shared" si="1"/>
        <v>207361.36</v>
      </c>
      <c r="V33" s="282">
        <f t="shared" si="2"/>
        <v>8808671.4499999937</v>
      </c>
      <c r="W33" s="283">
        <f t="shared" si="3"/>
        <v>7102893.5990587557</v>
      </c>
    </row>
    <row r="34" spans="1:23" x14ac:dyDescent="0.2">
      <c r="A34" s="19" t="s">
        <v>62</v>
      </c>
      <c r="B34" s="12" t="s">
        <v>63</v>
      </c>
      <c r="C34" s="55" t="s">
        <v>64</v>
      </c>
      <c r="D34" s="6">
        <v>10209.32</v>
      </c>
      <c r="E34" s="92">
        <v>18326.107980757508</v>
      </c>
      <c r="F34" s="227"/>
      <c r="G34" s="483">
        <v>9259.82</v>
      </c>
      <c r="H34" s="483">
        <v>16414.493383911802</v>
      </c>
      <c r="I34" s="483">
        <v>0</v>
      </c>
      <c r="J34" s="480">
        <v>0</v>
      </c>
      <c r="K34" s="87"/>
      <c r="L34" s="282">
        <v>9259.82</v>
      </c>
      <c r="M34" s="282">
        <v>0</v>
      </c>
      <c r="N34" s="282">
        <v>0</v>
      </c>
      <c r="O34" s="282">
        <v>0</v>
      </c>
      <c r="P34" s="248">
        <v>23</v>
      </c>
      <c r="Q34" s="88">
        <v>402.60086956521735</v>
      </c>
      <c r="T34" s="480">
        <f t="shared" si="0"/>
        <v>25674.313383911802</v>
      </c>
      <c r="U34" s="480">
        <f t="shared" si="1"/>
        <v>0</v>
      </c>
      <c r="V34" s="282">
        <f t="shared" si="2"/>
        <v>9259.82</v>
      </c>
      <c r="W34" s="283">
        <f t="shared" si="3"/>
        <v>-16414.493383911802</v>
      </c>
    </row>
    <row r="35" spans="1:23" x14ac:dyDescent="0.2">
      <c r="A35" s="19" t="s">
        <v>65</v>
      </c>
      <c r="B35" s="12" t="s">
        <v>63</v>
      </c>
      <c r="C35" s="55" t="s">
        <v>66</v>
      </c>
      <c r="D35" s="6">
        <v>12066.25</v>
      </c>
      <c r="E35" s="92">
        <v>21455.521173443522</v>
      </c>
      <c r="F35" s="227"/>
      <c r="G35" s="483">
        <v>7716.4</v>
      </c>
      <c r="H35" s="483">
        <v>16543.432643802582</v>
      </c>
      <c r="I35" s="483">
        <v>0</v>
      </c>
      <c r="J35" s="480">
        <v>0</v>
      </c>
      <c r="K35" s="87"/>
      <c r="L35" s="282">
        <v>50559.18</v>
      </c>
      <c r="M35" s="282">
        <v>0</v>
      </c>
      <c r="N35" s="282">
        <v>0</v>
      </c>
      <c r="O35" s="282">
        <v>1810.15</v>
      </c>
      <c r="P35" s="248">
        <v>20</v>
      </c>
      <c r="Q35" s="88">
        <v>2618.4665</v>
      </c>
      <c r="T35" s="480">
        <f t="shared" si="0"/>
        <v>24259.832643802583</v>
      </c>
      <c r="U35" s="480">
        <f t="shared" si="1"/>
        <v>0</v>
      </c>
      <c r="V35" s="282">
        <f t="shared" si="2"/>
        <v>52369.33</v>
      </c>
      <c r="W35" s="283">
        <f t="shared" si="3"/>
        <v>28109.497356197418</v>
      </c>
    </row>
    <row r="36" spans="1:23" x14ac:dyDescent="0.2">
      <c r="A36" s="19" t="s">
        <v>67</v>
      </c>
      <c r="B36" s="12" t="s">
        <v>68</v>
      </c>
      <c r="C36" s="55" t="s">
        <v>69</v>
      </c>
      <c r="D36" s="6">
        <v>1392.18</v>
      </c>
      <c r="E36" s="92">
        <v>4483.828430748852</v>
      </c>
      <c r="F36" s="227"/>
      <c r="G36" s="483">
        <v>385.96</v>
      </c>
      <c r="H36" s="483">
        <v>4021.8415547428381</v>
      </c>
      <c r="I36" s="483">
        <v>0</v>
      </c>
      <c r="J36" s="480">
        <v>0</v>
      </c>
      <c r="K36" s="87"/>
      <c r="L36" s="282">
        <v>385.96</v>
      </c>
      <c r="M36" s="282">
        <v>0</v>
      </c>
      <c r="N36" s="282">
        <v>0</v>
      </c>
      <c r="O36" s="282">
        <v>0</v>
      </c>
      <c r="P36" s="248" t="s">
        <v>559</v>
      </c>
      <c r="Q36" s="88" t="s">
        <v>666</v>
      </c>
      <c r="T36" s="480">
        <f t="shared" si="0"/>
        <v>4407.8015547428377</v>
      </c>
      <c r="U36" s="480">
        <f t="shared" si="1"/>
        <v>0</v>
      </c>
      <c r="V36" s="282">
        <f t="shared" si="2"/>
        <v>385.96</v>
      </c>
      <c r="W36" s="283">
        <f t="shared" si="3"/>
        <v>-4021.8415547428376</v>
      </c>
    </row>
    <row r="37" spans="1:23" x14ac:dyDescent="0.2">
      <c r="A37" s="19" t="s">
        <v>70</v>
      </c>
      <c r="B37" s="12" t="s">
        <v>68</v>
      </c>
      <c r="C37" s="55" t="s">
        <v>71</v>
      </c>
      <c r="D37" s="6">
        <v>928.12</v>
      </c>
      <c r="E37" s="92">
        <v>6780.7058248384965</v>
      </c>
      <c r="F37" s="227"/>
      <c r="G37" s="483">
        <v>1543.28</v>
      </c>
      <c r="H37" s="483">
        <v>2438.9236065984319</v>
      </c>
      <c r="I37" s="483">
        <v>0</v>
      </c>
      <c r="J37" s="480">
        <v>0</v>
      </c>
      <c r="K37" s="87"/>
      <c r="L37" s="282">
        <v>1543.28</v>
      </c>
      <c r="M37" s="282">
        <v>0</v>
      </c>
      <c r="N37" s="282">
        <v>0</v>
      </c>
      <c r="O37" s="282">
        <v>0</v>
      </c>
      <c r="P37" s="248" t="s">
        <v>559</v>
      </c>
      <c r="Q37" s="88" t="s">
        <v>666</v>
      </c>
      <c r="T37" s="480">
        <f t="shared" si="0"/>
        <v>3982.2036065984321</v>
      </c>
      <c r="U37" s="480">
        <f t="shared" si="1"/>
        <v>0</v>
      </c>
      <c r="V37" s="282">
        <f t="shared" si="2"/>
        <v>1543.28</v>
      </c>
      <c r="W37" s="283">
        <f t="shared" si="3"/>
        <v>-2438.9236065984323</v>
      </c>
    </row>
    <row r="38" spans="1:23" x14ac:dyDescent="0.2">
      <c r="A38" s="19" t="s">
        <v>72</v>
      </c>
      <c r="B38" s="12" t="s">
        <v>73</v>
      </c>
      <c r="C38" s="55" t="s">
        <v>74</v>
      </c>
      <c r="D38" s="6">
        <v>6032.78</v>
      </c>
      <c r="E38" s="92">
        <v>11750.659308090128</v>
      </c>
      <c r="F38" s="227"/>
      <c r="G38" s="483">
        <v>3086.56</v>
      </c>
      <c r="H38" s="483">
        <v>10583.327589741759</v>
      </c>
      <c r="I38" s="483">
        <v>0</v>
      </c>
      <c r="J38" s="480">
        <v>0</v>
      </c>
      <c r="K38" s="87"/>
      <c r="L38" s="282">
        <v>3086.56</v>
      </c>
      <c r="M38" s="282">
        <v>0</v>
      </c>
      <c r="N38" s="282">
        <v>0</v>
      </c>
      <c r="O38" s="282">
        <v>0</v>
      </c>
      <c r="P38" s="248" t="s">
        <v>559</v>
      </c>
      <c r="Q38" s="88" t="s">
        <v>666</v>
      </c>
      <c r="T38" s="480">
        <f t="shared" si="0"/>
        <v>13669.887589741758</v>
      </c>
      <c r="U38" s="480">
        <f t="shared" si="1"/>
        <v>0</v>
      </c>
      <c r="V38" s="282">
        <f t="shared" si="2"/>
        <v>3086.56</v>
      </c>
      <c r="W38" s="283">
        <f t="shared" si="3"/>
        <v>-10583.327589741759</v>
      </c>
    </row>
    <row r="39" spans="1:23" x14ac:dyDescent="0.2">
      <c r="A39" s="19" t="s">
        <v>75</v>
      </c>
      <c r="B39" s="12" t="s">
        <v>76</v>
      </c>
      <c r="C39" s="55" t="s">
        <v>77</v>
      </c>
      <c r="D39" s="6">
        <v>0</v>
      </c>
      <c r="E39" s="92">
        <v>0</v>
      </c>
      <c r="F39" s="227"/>
      <c r="G39" s="483">
        <v>385.96</v>
      </c>
      <c r="H39" s="483">
        <v>0</v>
      </c>
      <c r="I39" s="483">
        <v>0</v>
      </c>
      <c r="J39" s="480">
        <v>0</v>
      </c>
      <c r="K39" s="87"/>
      <c r="L39" s="282">
        <v>990.66</v>
      </c>
      <c r="M39" s="282">
        <v>0</v>
      </c>
      <c r="N39" s="282">
        <v>0</v>
      </c>
      <c r="O39" s="282">
        <v>0</v>
      </c>
      <c r="P39" s="248" t="s">
        <v>559</v>
      </c>
      <c r="Q39" s="88" t="s">
        <v>666</v>
      </c>
      <c r="T39" s="480">
        <f t="shared" si="0"/>
        <v>385.96</v>
      </c>
      <c r="U39" s="480">
        <f t="shared" si="1"/>
        <v>0</v>
      </c>
      <c r="V39" s="282">
        <f t="shared" si="2"/>
        <v>990.66</v>
      </c>
      <c r="W39" s="283">
        <f t="shared" si="3"/>
        <v>604.70000000000005</v>
      </c>
    </row>
    <row r="40" spans="1:23" x14ac:dyDescent="0.2">
      <c r="A40" s="19" t="s">
        <v>78</v>
      </c>
      <c r="B40" s="12" t="s">
        <v>76</v>
      </c>
      <c r="C40" s="55" t="s">
        <v>79</v>
      </c>
      <c r="D40" s="6">
        <v>0</v>
      </c>
      <c r="E40" s="92">
        <v>1879.8301445478401</v>
      </c>
      <c r="F40" s="227"/>
      <c r="G40" s="483">
        <v>0</v>
      </c>
      <c r="H40" s="483">
        <v>0</v>
      </c>
      <c r="I40" s="483">
        <v>0</v>
      </c>
      <c r="J40" s="480">
        <v>0</v>
      </c>
      <c r="K40" s="87"/>
      <c r="L40" s="282">
        <v>918.59</v>
      </c>
      <c r="M40" s="282">
        <v>0</v>
      </c>
      <c r="N40" s="282">
        <v>0</v>
      </c>
      <c r="O40" s="282">
        <v>0</v>
      </c>
      <c r="P40" s="248" t="s">
        <v>496</v>
      </c>
      <c r="Q40" s="88" t="s">
        <v>666</v>
      </c>
      <c r="T40" s="480">
        <f t="shared" ref="T40:T71" si="4">G40+H40+I40</f>
        <v>0</v>
      </c>
      <c r="U40" s="480">
        <f t="shared" ref="U40:U71" si="5">J40</f>
        <v>0</v>
      </c>
      <c r="V40" s="282">
        <f t="shared" ref="V40:V71" si="6">O40+M40+N40+L40</f>
        <v>918.59</v>
      </c>
      <c r="W40" s="283">
        <f t="shared" si="3"/>
        <v>918.59</v>
      </c>
    </row>
    <row r="41" spans="1:23" x14ac:dyDescent="0.2">
      <c r="A41" s="19" t="s">
        <v>80</v>
      </c>
      <c r="B41" s="12" t="s">
        <v>76</v>
      </c>
      <c r="C41" s="55" t="s">
        <v>81</v>
      </c>
      <c r="D41" s="6">
        <v>928.12</v>
      </c>
      <c r="E41" s="92">
        <v>2736.7772220998604</v>
      </c>
      <c r="F41" s="227"/>
      <c r="G41" s="483">
        <v>385.82</v>
      </c>
      <c r="H41" s="483">
        <v>2474.3590155525981</v>
      </c>
      <c r="I41" s="483">
        <v>0</v>
      </c>
      <c r="J41" s="480">
        <v>0</v>
      </c>
      <c r="K41" s="87"/>
      <c r="L41" s="282">
        <v>0</v>
      </c>
      <c r="M41" s="282">
        <v>1107.3499999999999</v>
      </c>
      <c r="N41" s="282">
        <v>0</v>
      </c>
      <c r="O41" s="282">
        <v>0</v>
      </c>
      <c r="P41" s="248" t="s">
        <v>559</v>
      </c>
      <c r="Q41" s="88" t="s">
        <v>666</v>
      </c>
      <c r="T41" s="480">
        <f t="shared" si="4"/>
        <v>2860.1790155525982</v>
      </c>
      <c r="U41" s="480">
        <f t="shared" si="5"/>
        <v>0</v>
      </c>
      <c r="V41" s="282">
        <f t="shared" si="6"/>
        <v>1107.3499999999999</v>
      </c>
      <c r="W41" s="283">
        <f t="shared" si="3"/>
        <v>-1752.8290155525983</v>
      </c>
    </row>
    <row r="42" spans="1:23" x14ac:dyDescent="0.2">
      <c r="A42" s="19" t="s">
        <v>82</v>
      </c>
      <c r="B42" s="12" t="s">
        <v>83</v>
      </c>
      <c r="C42" s="55" t="s">
        <v>84</v>
      </c>
      <c r="D42" s="6">
        <v>0</v>
      </c>
      <c r="E42" s="92">
        <v>1309.8491861107038</v>
      </c>
      <c r="F42" s="227"/>
      <c r="G42" s="483">
        <v>385.82</v>
      </c>
      <c r="H42" s="483">
        <v>0</v>
      </c>
      <c r="I42" s="483">
        <v>0</v>
      </c>
      <c r="J42" s="480">
        <v>0</v>
      </c>
      <c r="K42" s="87"/>
      <c r="L42" s="282">
        <v>385.82</v>
      </c>
      <c r="M42" s="282">
        <v>0</v>
      </c>
      <c r="N42" s="282">
        <v>0</v>
      </c>
      <c r="O42" s="282">
        <v>0</v>
      </c>
      <c r="P42" s="248" t="s">
        <v>559</v>
      </c>
      <c r="Q42" s="88" t="s">
        <v>666</v>
      </c>
      <c r="T42" s="480">
        <f t="shared" si="4"/>
        <v>385.82</v>
      </c>
      <c r="U42" s="480">
        <f t="shared" si="5"/>
        <v>0</v>
      </c>
      <c r="V42" s="282">
        <f t="shared" si="6"/>
        <v>385.82</v>
      </c>
      <c r="W42" s="283">
        <f t="shared" si="3"/>
        <v>0</v>
      </c>
    </row>
    <row r="43" spans="1:23" x14ac:dyDescent="0.2">
      <c r="A43" s="19" t="s">
        <v>85</v>
      </c>
      <c r="B43" s="12" t="s">
        <v>83</v>
      </c>
      <c r="C43" s="55" t="s">
        <v>86</v>
      </c>
      <c r="D43" s="6">
        <v>3248.42</v>
      </c>
      <c r="E43" s="92">
        <v>11734.028144107335</v>
      </c>
      <c r="F43" s="227"/>
      <c r="G43" s="483">
        <v>2700.74</v>
      </c>
      <c r="H43" s="483">
        <v>6680.3090989979137</v>
      </c>
      <c r="I43" s="483">
        <v>0</v>
      </c>
      <c r="J43" s="480">
        <v>0</v>
      </c>
      <c r="K43" s="87"/>
      <c r="L43" s="282">
        <v>2700.6</v>
      </c>
      <c r="M43" s="282">
        <v>0</v>
      </c>
      <c r="N43" s="282">
        <v>0</v>
      </c>
      <c r="O43" s="282">
        <v>1445.38</v>
      </c>
      <c r="P43" s="248" t="s">
        <v>559</v>
      </c>
      <c r="Q43" s="88" t="s">
        <v>666</v>
      </c>
      <c r="T43" s="480">
        <f t="shared" si="4"/>
        <v>9381.0490989979135</v>
      </c>
      <c r="U43" s="480">
        <f t="shared" si="5"/>
        <v>0</v>
      </c>
      <c r="V43" s="282">
        <f t="shared" si="6"/>
        <v>4145.9799999999996</v>
      </c>
      <c r="W43" s="283">
        <f t="shared" si="3"/>
        <v>-5235.0690989979139</v>
      </c>
    </row>
    <row r="44" spans="1:23" x14ac:dyDescent="0.2">
      <c r="A44" s="19" t="s">
        <v>87</v>
      </c>
      <c r="B44" s="12" t="s">
        <v>88</v>
      </c>
      <c r="C44" s="55" t="s">
        <v>89</v>
      </c>
      <c r="D44" s="6">
        <v>0</v>
      </c>
      <c r="E44" s="92">
        <v>0</v>
      </c>
      <c r="F44" s="227"/>
      <c r="G44" s="483">
        <v>0</v>
      </c>
      <c r="H44" s="483">
        <v>0</v>
      </c>
      <c r="I44" s="483">
        <v>0</v>
      </c>
      <c r="J44" s="480">
        <v>0</v>
      </c>
      <c r="K44" s="87"/>
      <c r="L44" s="282">
        <v>0</v>
      </c>
      <c r="M44" s="282">
        <v>0</v>
      </c>
      <c r="N44" s="282">
        <v>0</v>
      </c>
      <c r="O44" s="282">
        <v>0</v>
      </c>
      <c r="P44" s="248" t="s">
        <v>496</v>
      </c>
      <c r="Q44" s="88" t="s">
        <v>666</v>
      </c>
      <c r="T44" s="480">
        <f t="shared" si="4"/>
        <v>0</v>
      </c>
      <c r="U44" s="480">
        <f t="shared" si="5"/>
        <v>0</v>
      </c>
      <c r="V44" s="282">
        <f t="shared" si="6"/>
        <v>0</v>
      </c>
      <c r="W44" s="283">
        <f t="shared" si="3"/>
        <v>0</v>
      </c>
    </row>
    <row r="45" spans="1:23" x14ac:dyDescent="0.2">
      <c r="A45" s="19" t="s">
        <v>90</v>
      </c>
      <c r="B45" s="12" t="s">
        <v>91</v>
      </c>
      <c r="C45" s="1" t="s">
        <v>92</v>
      </c>
      <c r="D45" s="6">
        <v>0</v>
      </c>
      <c r="E45" s="92">
        <v>0</v>
      </c>
      <c r="F45" s="227"/>
      <c r="G45" s="483">
        <v>0</v>
      </c>
      <c r="H45" s="483">
        <v>0</v>
      </c>
      <c r="I45" s="483">
        <v>0</v>
      </c>
      <c r="J45" s="480">
        <v>0</v>
      </c>
      <c r="K45" s="87"/>
      <c r="L45" s="282">
        <v>0</v>
      </c>
      <c r="M45" s="282">
        <v>0</v>
      </c>
      <c r="N45" s="282">
        <v>0</v>
      </c>
      <c r="O45" s="282">
        <v>0</v>
      </c>
      <c r="P45" s="248" t="s">
        <v>496</v>
      </c>
      <c r="Q45" s="88" t="s">
        <v>666</v>
      </c>
      <c r="T45" s="480">
        <f t="shared" si="4"/>
        <v>0</v>
      </c>
      <c r="U45" s="480">
        <f t="shared" si="5"/>
        <v>0</v>
      </c>
      <c r="V45" s="282">
        <f t="shared" si="6"/>
        <v>0</v>
      </c>
      <c r="W45" s="283">
        <f t="shared" si="3"/>
        <v>0</v>
      </c>
    </row>
    <row r="46" spans="1:23" x14ac:dyDescent="0.2">
      <c r="A46" s="19" t="s">
        <v>93</v>
      </c>
      <c r="B46" s="12" t="s">
        <v>94</v>
      </c>
      <c r="C46" s="55" t="s">
        <v>95</v>
      </c>
      <c r="D46" s="6">
        <v>63579.9</v>
      </c>
      <c r="E46" s="92">
        <v>86895.415660657585</v>
      </c>
      <c r="F46" s="227"/>
      <c r="G46" s="483">
        <v>59418.8</v>
      </c>
      <c r="H46" s="483">
        <v>84210.91101403287</v>
      </c>
      <c r="I46" s="483">
        <v>0</v>
      </c>
      <c r="J46" s="480">
        <v>22861.5</v>
      </c>
      <c r="K46" s="87"/>
      <c r="L46" s="282">
        <v>299924.02</v>
      </c>
      <c r="M46" s="282">
        <v>3552.9900000000002</v>
      </c>
      <c r="N46" s="282">
        <v>0</v>
      </c>
      <c r="O46" s="282">
        <v>22280.620000000003</v>
      </c>
      <c r="P46" s="248">
        <v>136</v>
      </c>
      <c r="Q46" s="88">
        <v>2369.1517647058827</v>
      </c>
      <c r="T46" s="480">
        <f t="shared" si="4"/>
        <v>143629.71101403289</v>
      </c>
      <c r="U46" s="480">
        <f t="shared" si="5"/>
        <v>22861.5</v>
      </c>
      <c r="V46" s="282">
        <f t="shared" si="6"/>
        <v>325757.63</v>
      </c>
      <c r="W46" s="283">
        <f t="shared" si="3"/>
        <v>159266.41898596712</v>
      </c>
    </row>
    <row r="47" spans="1:23" x14ac:dyDescent="0.2">
      <c r="A47" s="19" t="s">
        <v>96</v>
      </c>
      <c r="B47" s="12" t="s">
        <v>97</v>
      </c>
      <c r="C47" s="55" t="s">
        <v>98</v>
      </c>
      <c r="D47" s="6">
        <v>6088602.4400000004</v>
      </c>
      <c r="E47" s="92">
        <v>11037901.663593307</v>
      </c>
      <c r="F47" s="227"/>
      <c r="G47" s="483">
        <v>4986379.54</v>
      </c>
      <c r="H47" s="483">
        <v>9096946.9039162677</v>
      </c>
      <c r="I47" s="483">
        <v>0</v>
      </c>
      <c r="J47" s="480">
        <v>2254563.79</v>
      </c>
      <c r="K47" s="87"/>
      <c r="L47" s="282">
        <v>106339891.9599999</v>
      </c>
      <c r="M47" s="282">
        <v>3472</v>
      </c>
      <c r="N47" s="282">
        <v>0</v>
      </c>
      <c r="O47" s="282">
        <v>2699221.4399999995</v>
      </c>
      <c r="P47" s="248">
        <v>12625</v>
      </c>
      <c r="Q47" s="88">
        <v>8636.761457425735</v>
      </c>
      <c r="T47" s="480">
        <f t="shared" si="4"/>
        <v>14083326.443916269</v>
      </c>
      <c r="U47" s="480">
        <f t="shared" si="5"/>
        <v>2254563.79</v>
      </c>
      <c r="V47" s="282">
        <f t="shared" si="6"/>
        <v>109042585.3999999</v>
      </c>
      <c r="W47" s="283">
        <f t="shared" si="3"/>
        <v>92704695.166083634</v>
      </c>
    </row>
    <row r="48" spans="1:23" x14ac:dyDescent="0.2">
      <c r="A48" s="19" t="s">
        <v>99</v>
      </c>
      <c r="B48" s="12" t="s">
        <v>100</v>
      </c>
      <c r="C48" s="55" t="s">
        <v>101</v>
      </c>
      <c r="D48" s="6">
        <v>0</v>
      </c>
      <c r="E48" s="92">
        <v>0</v>
      </c>
      <c r="F48" s="227"/>
      <c r="G48" s="483">
        <v>0</v>
      </c>
      <c r="H48" s="483">
        <v>0</v>
      </c>
      <c r="I48" s="483">
        <v>0</v>
      </c>
      <c r="J48" s="480">
        <v>0</v>
      </c>
      <c r="K48" s="87"/>
      <c r="L48" s="282">
        <v>0</v>
      </c>
      <c r="M48" s="282">
        <v>0</v>
      </c>
      <c r="N48" s="282">
        <v>0</v>
      </c>
      <c r="O48" s="282">
        <v>0</v>
      </c>
      <c r="P48" s="248" t="s">
        <v>496</v>
      </c>
      <c r="Q48" s="88" t="s">
        <v>666</v>
      </c>
      <c r="T48" s="480">
        <f t="shared" si="4"/>
        <v>0</v>
      </c>
      <c r="U48" s="480">
        <f t="shared" si="5"/>
        <v>0</v>
      </c>
      <c r="V48" s="282">
        <f t="shared" si="6"/>
        <v>0</v>
      </c>
      <c r="W48" s="283">
        <f t="shared" si="3"/>
        <v>0</v>
      </c>
    </row>
    <row r="49" spans="1:23" x14ac:dyDescent="0.2">
      <c r="A49" s="19" t="s">
        <v>102</v>
      </c>
      <c r="B49" s="12" t="s">
        <v>103</v>
      </c>
      <c r="C49" s="55" t="s">
        <v>104</v>
      </c>
      <c r="D49" s="6">
        <v>1021510.14</v>
      </c>
      <c r="E49" s="92">
        <v>1370434.1176651306</v>
      </c>
      <c r="F49" s="227"/>
      <c r="G49" s="483">
        <v>789059.86</v>
      </c>
      <c r="H49" s="483">
        <v>1251646.5149665836</v>
      </c>
      <c r="I49" s="483">
        <v>0</v>
      </c>
      <c r="J49" s="480">
        <v>257625.84999999998</v>
      </c>
      <c r="K49" s="87"/>
      <c r="L49" s="282">
        <v>6656547.7200000035</v>
      </c>
      <c r="M49" s="282">
        <v>0</v>
      </c>
      <c r="N49" s="282">
        <v>0</v>
      </c>
      <c r="O49" s="282">
        <v>533182.11999999988</v>
      </c>
      <c r="P49" s="248">
        <v>1631</v>
      </c>
      <c r="Q49" s="88">
        <v>4408.1728019619886</v>
      </c>
      <c r="T49" s="480">
        <f t="shared" si="4"/>
        <v>2040706.3749665837</v>
      </c>
      <c r="U49" s="480">
        <f t="shared" si="5"/>
        <v>257625.84999999998</v>
      </c>
      <c r="V49" s="282">
        <f t="shared" si="6"/>
        <v>7189729.8400000036</v>
      </c>
      <c r="W49" s="283">
        <f t="shared" si="3"/>
        <v>4891397.6150334198</v>
      </c>
    </row>
    <row r="50" spans="1:23" x14ac:dyDescent="0.2">
      <c r="A50" s="19" t="s">
        <v>105</v>
      </c>
      <c r="B50" s="12" t="s">
        <v>106</v>
      </c>
      <c r="C50" s="55" t="s">
        <v>107</v>
      </c>
      <c r="D50" s="6">
        <v>545747.9</v>
      </c>
      <c r="E50" s="92">
        <v>941674.18601822364</v>
      </c>
      <c r="F50" s="227"/>
      <c r="G50" s="483">
        <v>452576.38</v>
      </c>
      <c r="H50" s="483">
        <v>878236.02588999504</v>
      </c>
      <c r="I50" s="483">
        <v>0</v>
      </c>
      <c r="J50" s="480">
        <v>159971.93</v>
      </c>
      <c r="K50" s="87"/>
      <c r="L50" s="282">
        <v>3271518.2999999989</v>
      </c>
      <c r="M50" s="282">
        <v>0</v>
      </c>
      <c r="N50" s="282">
        <v>0</v>
      </c>
      <c r="O50" s="282">
        <v>167095.70000000001</v>
      </c>
      <c r="P50" s="248">
        <v>1105</v>
      </c>
      <c r="Q50" s="88">
        <v>3111.8678733031666</v>
      </c>
      <c r="T50" s="480">
        <f t="shared" si="4"/>
        <v>1330812.4058899949</v>
      </c>
      <c r="U50" s="480">
        <f t="shared" si="5"/>
        <v>159971.93</v>
      </c>
      <c r="V50" s="282">
        <f t="shared" si="6"/>
        <v>3438613.9999999991</v>
      </c>
      <c r="W50" s="283">
        <f t="shared" si="3"/>
        <v>1947829.6641100042</v>
      </c>
    </row>
    <row r="51" spans="1:23" x14ac:dyDescent="0.2">
      <c r="A51" s="22" t="s">
        <v>108</v>
      </c>
      <c r="B51" s="12" t="s">
        <v>109</v>
      </c>
      <c r="C51" s="55" t="s">
        <v>110</v>
      </c>
      <c r="D51" s="6">
        <v>14850.84</v>
      </c>
      <c r="E51" s="92">
        <v>24422.040792345688</v>
      </c>
      <c r="F51" s="227"/>
      <c r="G51" s="483">
        <v>8873.86</v>
      </c>
      <c r="H51" s="483">
        <v>20655.954223074099</v>
      </c>
      <c r="I51" s="483">
        <v>0</v>
      </c>
      <c r="J51" s="480">
        <v>0</v>
      </c>
      <c r="K51" s="87"/>
      <c r="L51" s="282">
        <v>8873.86</v>
      </c>
      <c r="M51" s="282">
        <v>0</v>
      </c>
      <c r="N51" s="282">
        <v>0</v>
      </c>
      <c r="O51" s="282">
        <v>0</v>
      </c>
      <c r="P51" s="248">
        <v>23</v>
      </c>
      <c r="Q51" s="88">
        <v>385.82000000000005</v>
      </c>
      <c r="T51" s="480">
        <f t="shared" si="4"/>
        <v>29529.8142230741</v>
      </c>
      <c r="U51" s="480">
        <f t="shared" si="5"/>
        <v>0</v>
      </c>
      <c r="V51" s="282">
        <f t="shared" si="6"/>
        <v>8873.86</v>
      </c>
      <c r="W51" s="283">
        <f t="shared" si="3"/>
        <v>-20655.954223074099</v>
      </c>
    </row>
    <row r="52" spans="1:23" x14ac:dyDescent="0.2">
      <c r="A52" s="19" t="s">
        <v>111</v>
      </c>
      <c r="B52" s="12" t="s">
        <v>109</v>
      </c>
      <c r="C52" s="55" t="s">
        <v>112</v>
      </c>
      <c r="D52" s="6">
        <v>2320.3000000000002</v>
      </c>
      <c r="E52" s="92">
        <v>4553.9375424549207</v>
      </c>
      <c r="F52" s="227"/>
      <c r="G52" s="483">
        <v>3086.56</v>
      </c>
      <c r="H52" s="483">
        <v>5193.1137321847755</v>
      </c>
      <c r="I52" s="483">
        <v>0</v>
      </c>
      <c r="J52" s="480">
        <v>0</v>
      </c>
      <c r="K52" s="87"/>
      <c r="L52" s="282">
        <v>3086.56</v>
      </c>
      <c r="M52" s="282">
        <v>0</v>
      </c>
      <c r="N52" s="282">
        <v>0</v>
      </c>
      <c r="O52" s="282">
        <v>0</v>
      </c>
      <c r="P52" s="248" t="s">
        <v>559</v>
      </c>
      <c r="Q52" s="88" t="s">
        <v>666</v>
      </c>
      <c r="T52" s="480">
        <f t="shared" si="4"/>
        <v>8279.6737321847759</v>
      </c>
      <c r="U52" s="480">
        <f t="shared" si="5"/>
        <v>0</v>
      </c>
      <c r="V52" s="282">
        <f t="shared" si="6"/>
        <v>3086.56</v>
      </c>
      <c r="W52" s="283">
        <f t="shared" si="3"/>
        <v>-5193.1137321847764</v>
      </c>
    </row>
    <row r="53" spans="1:23" x14ac:dyDescent="0.2">
      <c r="A53" s="19" t="s">
        <v>113</v>
      </c>
      <c r="B53" s="12" t="s">
        <v>109</v>
      </c>
      <c r="C53" s="55" t="s">
        <v>114</v>
      </c>
      <c r="D53" s="6">
        <v>2784.36</v>
      </c>
      <c r="E53" s="92">
        <v>2201.5582160833119</v>
      </c>
      <c r="F53" s="227"/>
      <c r="G53" s="483">
        <v>3086.56</v>
      </c>
      <c r="H53" s="483">
        <v>5820.9708361682042</v>
      </c>
      <c r="I53" s="483">
        <v>0</v>
      </c>
      <c r="J53" s="480">
        <v>0</v>
      </c>
      <c r="K53" s="87"/>
      <c r="L53" s="282">
        <v>3086.56</v>
      </c>
      <c r="M53" s="282">
        <v>0</v>
      </c>
      <c r="N53" s="282">
        <v>0</v>
      </c>
      <c r="O53" s="282">
        <v>0</v>
      </c>
      <c r="P53" s="248" t="s">
        <v>559</v>
      </c>
      <c r="Q53" s="88" t="s">
        <v>666</v>
      </c>
      <c r="T53" s="480">
        <f t="shared" si="4"/>
        <v>8907.5308361682037</v>
      </c>
      <c r="U53" s="480">
        <f t="shared" si="5"/>
        <v>0</v>
      </c>
      <c r="V53" s="282">
        <f t="shared" si="6"/>
        <v>3086.56</v>
      </c>
      <c r="W53" s="283">
        <f t="shared" si="3"/>
        <v>-5820.9708361682042</v>
      </c>
    </row>
    <row r="54" spans="1:23" x14ac:dyDescent="0.2">
      <c r="A54" s="19" t="s">
        <v>115</v>
      </c>
      <c r="B54" s="12" t="s">
        <v>109</v>
      </c>
      <c r="C54" s="55" t="s">
        <v>116</v>
      </c>
      <c r="D54" s="6">
        <v>464.06</v>
      </c>
      <c r="E54" s="92">
        <v>1203.8864762972401</v>
      </c>
      <c r="F54" s="227"/>
      <c r="G54" s="483">
        <v>385.82</v>
      </c>
      <c r="H54" s="483">
        <v>1089.8177140023761</v>
      </c>
      <c r="I54" s="483">
        <v>0</v>
      </c>
      <c r="J54" s="480">
        <v>0</v>
      </c>
      <c r="K54" s="87"/>
      <c r="L54" s="282">
        <v>385.82</v>
      </c>
      <c r="M54" s="282">
        <v>0</v>
      </c>
      <c r="N54" s="282">
        <v>0</v>
      </c>
      <c r="O54" s="282">
        <v>0</v>
      </c>
      <c r="P54" s="248" t="s">
        <v>559</v>
      </c>
      <c r="Q54" s="88" t="s">
        <v>666</v>
      </c>
      <c r="T54" s="480">
        <f t="shared" si="4"/>
        <v>1475.637714002376</v>
      </c>
      <c r="U54" s="480">
        <f t="shared" si="5"/>
        <v>0</v>
      </c>
      <c r="V54" s="282">
        <f t="shared" si="6"/>
        <v>385.82</v>
      </c>
      <c r="W54" s="283">
        <f t="shared" si="3"/>
        <v>-1089.8177140023761</v>
      </c>
    </row>
    <row r="55" spans="1:23" x14ac:dyDescent="0.2">
      <c r="A55" s="19" t="s">
        <v>117</v>
      </c>
      <c r="B55" s="12" t="s">
        <v>109</v>
      </c>
      <c r="C55" s="55" t="s">
        <v>118</v>
      </c>
      <c r="D55" s="6">
        <v>3248.42</v>
      </c>
      <c r="E55" s="92">
        <v>11818.218814224341</v>
      </c>
      <c r="F55" s="227"/>
      <c r="G55" s="483">
        <v>1929.1</v>
      </c>
      <c r="H55" s="483">
        <v>10628.222045005095</v>
      </c>
      <c r="I55" s="483">
        <v>0</v>
      </c>
      <c r="J55" s="480">
        <v>0</v>
      </c>
      <c r="K55" s="87"/>
      <c r="L55" s="282">
        <v>1929.1</v>
      </c>
      <c r="M55" s="282">
        <v>0</v>
      </c>
      <c r="N55" s="282">
        <v>0</v>
      </c>
      <c r="O55" s="282">
        <v>0</v>
      </c>
      <c r="P55" s="248" t="s">
        <v>559</v>
      </c>
      <c r="Q55" s="88" t="s">
        <v>666</v>
      </c>
      <c r="T55" s="480">
        <f t="shared" si="4"/>
        <v>12557.322045005096</v>
      </c>
      <c r="U55" s="480">
        <f t="shared" si="5"/>
        <v>0</v>
      </c>
      <c r="V55" s="282">
        <f t="shared" si="6"/>
        <v>1929.1</v>
      </c>
      <c r="W55" s="283">
        <f t="shared" si="3"/>
        <v>-10628.222045005095</v>
      </c>
    </row>
    <row r="56" spans="1:23" x14ac:dyDescent="0.2">
      <c r="A56" s="19" t="s">
        <v>119</v>
      </c>
      <c r="B56" s="12" t="s">
        <v>120</v>
      </c>
      <c r="C56" s="55" t="s">
        <v>121</v>
      </c>
      <c r="D56" s="6">
        <v>6033.01</v>
      </c>
      <c r="E56" s="92">
        <v>4817.7963478712036</v>
      </c>
      <c r="F56" s="227"/>
      <c r="G56" s="483">
        <v>3086.56</v>
      </c>
      <c r="H56" s="483">
        <v>10314.255205394831</v>
      </c>
      <c r="I56" s="483">
        <v>0</v>
      </c>
      <c r="J56" s="480">
        <v>6430</v>
      </c>
      <c r="K56" s="87"/>
      <c r="L56" s="282">
        <v>3086.56</v>
      </c>
      <c r="M56" s="282">
        <v>92.2</v>
      </c>
      <c r="N56" s="282">
        <v>0</v>
      </c>
      <c r="O56" s="282">
        <v>6430</v>
      </c>
      <c r="P56" s="248" t="s">
        <v>559</v>
      </c>
      <c r="Q56" s="88" t="s">
        <v>666</v>
      </c>
      <c r="T56" s="480">
        <f t="shared" si="4"/>
        <v>13400.815205394831</v>
      </c>
      <c r="U56" s="480">
        <f t="shared" si="5"/>
        <v>6430</v>
      </c>
      <c r="V56" s="282">
        <f t="shared" si="6"/>
        <v>9608.76</v>
      </c>
      <c r="W56" s="283">
        <f t="shared" si="3"/>
        <v>-10222.055205394829</v>
      </c>
    </row>
    <row r="57" spans="1:23" x14ac:dyDescent="0.2">
      <c r="A57" s="19" t="s">
        <v>122</v>
      </c>
      <c r="B57" s="12" t="s">
        <v>120</v>
      </c>
      <c r="C57" s="55" t="s">
        <v>123</v>
      </c>
      <c r="D57" s="6">
        <v>450630.55</v>
      </c>
      <c r="E57" s="92">
        <v>730362.06333666563</v>
      </c>
      <c r="F57" s="227"/>
      <c r="G57" s="483">
        <v>391626.62</v>
      </c>
      <c r="H57" s="483">
        <v>597559.43393129599</v>
      </c>
      <c r="I57" s="483">
        <v>0</v>
      </c>
      <c r="J57" s="480">
        <v>99419.420000000013</v>
      </c>
      <c r="K57" s="87"/>
      <c r="L57" s="282">
        <v>2732621.7300000009</v>
      </c>
      <c r="M57" s="282">
        <v>0</v>
      </c>
      <c r="N57" s="282">
        <v>0</v>
      </c>
      <c r="O57" s="282">
        <v>129663</v>
      </c>
      <c r="P57" s="248">
        <v>877</v>
      </c>
      <c r="Q57" s="88">
        <v>3263.7226111744594</v>
      </c>
      <c r="T57" s="480">
        <f t="shared" si="4"/>
        <v>989186.05393129599</v>
      </c>
      <c r="U57" s="480">
        <f t="shared" si="5"/>
        <v>99419.420000000013</v>
      </c>
      <c r="V57" s="282">
        <f t="shared" si="6"/>
        <v>2862284.7300000009</v>
      </c>
      <c r="W57" s="283">
        <f t="shared" si="3"/>
        <v>1773679.2560687049</v>
      </c>
    </row>
    <row r="58" spans="1:23" x14ac:dyDescent="0.2">
      <c r="A58" s="19" t="s">
        <v>124</v>
      </c>
      <c r="B58" s="12" t="s">
        <v>120</v>
      </c>
      <c r="C58" s="55" t="s">
        <v>125</v>
      </c>
      <c r="D58" s="6">
        <v>88176.69</v>
      </c>
      <c r="E58" s="92">
        <v>133098.15987513887</v>
      </c>
      <c r="F58" s="227"/>
      <c r="G58" s="483">
        <v>57489.42</v>
      </c>
      <c r="H58" s="483">
        <v>115064.29567082919</v>
      </c>
      <c r="I58" s="483">
        <v>0</v>
      </c>
      <c r="J58" s="480">
        <v>20566.2</v>
      </c>
      <c r="K58" s="87"/>
      <c r="L58" s="282">
        <v>563727.66</v>
      </c>
      <c r="M58" s="282">
        <v>0</v>
      </c>
      <c r="N58" s="282">
        <v>0</v>
      </c>
      <c r="O58" s="282">
        <v>21792.11</v>
      </c>
      <c r="P58" s="248">
        <v>133</v>
      </c>
      <c r="Q58" s="88">
        <v>4402.4042857142858</v>
      </c>
      <c r="T58" s="480">
        <f t="shared" si="4"/>
        <v>172553.71567082917</v>
      </c>
      <c r="U58" s="480">
        <f t="shared" si="5"/>
        <v>20566.2</v>
      </c>
      <c r="V58" s="282">
        <f t="shared" si="6"/>
        <v>585519.77</v>
      </c>
      <c r="W58" s="283">
        <f t="shared" si="3"/>
        <v>392399.85432917083</v>
      </c>
    </row>
    <row r="59" spans="1:23" x14ac:dyDescent="0.2">
      <c r="A59" s="19" t="s">
        <v>126</v>
      </c>
      <c r="B59" s="12" t="s">
        <v>120</v>
      </c>
      <c r="C59" s="55" t="s">
        <v>127</v>
      </c>
      <c r="D59" s="6">
        <v>122054.68</v>
      </c>
      <c r="E59" s="92">
        <v>150176.16296947349</v>
      </c>
      <c r="F59" s="227"/>
      <c r="G59" s="483">
        <v>110738.32</v>
      </c>
      <c r="H59" s="483">
        <v>161735.35198950049</v>
      </c>
      <c r="I59" s="483">
        <v>0</v>
      </c>
      <c r="J59" s="480">
        <v>27385.199999999997</v>
      </c>
      <c r="K59" s="87"/>
      <c r="L59" s="282">
        <v>843029.89</v>
      </c>
      <c r="M59" s="282">
        <v>52304.039999999986</v>
      </c>
      <c r="N59" s="282">
        <v>0</v>
      </c>
      <c r="O59" s="282">
        <v>32310.939999999995</v>
      </c>
      <c r="P59" s="248">
        <v>230</v>
      </c>
      <c r="Q59" s="88">
        <v>3805.8296956521735</v>
      </c>
      <c r="T59" s="480">
        <f t="shared" si="4"/>
        <v>272473.67198950052</v>
      </c>
      <c r="U59" s="480">
        <f t="shared" si="5"/>
        <v>27385.199999999997</v>
      </c>
      <c r="V59" s="282">
        <f t="shared" si="6"/>
        <v>927644.87</v>
      </c>
      <c r="W59" s="283">
        <f t="shared" si="3"/>
        <v>627785.9980104994</v>
      </c>
    </row>
    <row r="60" spans="1:23" x14ac:dyDescent="0.2">
      <c r="A60" s="19" t="s">
        <v>128</v>
      </c>
      <c r="B60" s="12" t="s">
        <v>120</v>
      </c>
      <c r="C60" s="55" t="s">
        <v>129</v>
      </c>
      <c r="D60" s="6">
        <v>526720.29</v>
      </c>
      <c r="E60" s="92">
        <v>1064035.6024086364</v>
      </c>
      <c r="F60" s="227"/>
      <c r="G60" s="483">
        <v>415549.98</v>
      </c>
      <c r="H60" s="483">
        <v>880141.75869479799</v>
      </c>
      <c r="I60" s="483">
        <v>0</v>
      </c>
      <c r="J60" s="480">
        <v>141894.96</v>
      </c>
      <c r="K60" s="87"/>
      <c r="L60" s="282">
        <v>3852830.1100000003</v>
      </c>
      <c r="M60" s="282">
        <v>0</v>
      </c>
      <c r="N60" s="282">
        <v>0</v>
      </c>
      <c r="O60" s="282">
        <v>156298.4</v>
      </c>
      <c r="P60" s="248">
        <v>921</v>
      </c>
      <c r="Q60" s="88">
        <v>4353.0168403908801</v>
      </c>
      <c r="T60" s="480">
        <f t="shared" si="4"/>
        <v>1295691.738694798</v>
      </c>
      <c r="U60" s="480">
        <f t="shared" si="5"/>
        <v>141894.96</v>
      </c>
      <c r="V60" s="282">
        <f t="shared" si="6"/>
        <v>4009128.5100000002</v>
      </c>
      <c r="W60" s="283">
        <f t="shared" si="3"/>
        <v>2571541.8113052025</v>
      </c>
    </row>
    <row r="61" spans="1:23" x14ac:dyDescent="0.2">
      <c r="A61" s="19" t="s">
        <v>130</v>
      </c>
      <c r="B61" s="12" t="s">
        <v>120</v>
      </c>
      <c r="C61" s="55" t="s">
        <v>131</v>
      </c>
      <c r="D61" s="6">
        <v>29703.29</v>
      </c>
      <c r="E61" s="92">
        <v>46088.336663697097</v>
      </c>
      <c r="F61" s="227"/>
      <c r="G61" s="483">
        <v>23922.66</v>
      </c>
      <c r="H61" s="483">
        <v>34672.312985000048</v>
      </c>
      <c r="I61" s="483">
        <v>0</v>
      </c>
      <c r="J61" s="480">
        <v>10511</v>
      </c>
      <c r="K61" s="87"/>
      <c r="L61" s="282">
        <v>351656.43</v>
      </c>
      <c r="M61" s="282">
        <v>0</v>
      </c>
      <c r="N61" s="282">
        <v>0</v>
      </c>
      <c r="O61" s="282">
        <v>29962</v>
      </c>
      <c r="P61" s="248">
        <v>49</v>
      </c>
      <c r="Q61" s="88">
        <v>7788.1312244897954</v>
      </c>
      <c r="T61" s="480">
        <f t="shared" si="4"/>
        <v>58594.972985000044</v>
      </c>
      <c r="U61" s="480">
        <f t="shared" si="5"/>
        <v>10511</v>
      </c>
      <c r="V61" s="282">
        <f t="shared" si="6"/>
        <v>381618.43</v>
      </c>
      <c r="W61" s="283">
        <f t="shared" si="3"/>
        <v>312512.45701499993</v>
      </c>
    </row>
    <row r="62" spans="1:23" x14ac:dyDescent="0.2">
      <c r="A62" s="19" t="s">
        <v>132</v>
      </c>
      <c r="B62" s="12" t="s">
        <v>120</v>
      </c>
      <c r="C62" s="55" t="s">
        <v>133</v>
      </c>
      <c r="D62" s="6">
        <v>2320.3000000000002</v>
      </c>
      <c r="E62" s="92">
        <v>3321.7690461813518</v>
      </c>
      <c r="F62" s="227"/>
      <c r="G62" s="483">
        <v>1929.24</v>
      </c>
      <c r="H62" s="483">
        <v>3751.8008669196624</v>
      </c>
      <c r="I62" s="483">
        <v>0</v>
      </c>
      <c r="J62" s="480">
        <v>0</v>
      </c>
      <c r="K62" s="87"/>
      <c r="L62" s="282">
        <v>1929.2400000000002</v>
      </c>
      <c r="M62" s="282">
        <v>0</v>
      </c>
      <c r="N62" s="282">
        <v>0</v>
      </c>
      <c r="O62" s="282">
        <v>0</v>
      </c>
      <c r="P62" s="248" t="s">
        <v>559</v>
      </c>
      <c r="Q62" s="88" t="s">
        <v>666</v>
      </c>
      <c r="T62" s="480">
        <f t="shared" si="4"/>
        <v>5681.0408669196622</v>
      </c>
      <c r="U62" s="480">
        <f t="shared" si="5"/>
        <v>0</v>
      </c>
      <c r="V62" s="282">
        <f t="shared" si="6"/>
        <v>1929.2400000000002</v>
      </c>
      <c r="W62" s="283">
        <f t="shared" si="3"/>
        <v>-3751.800866919662</v>
      </c>
    </row>
    <row r="63" spans="1:23" x14ac:dyDescent="0.2">
      <c r="A63" s="19" t="s">
        <v>134</v>
      </c>
      <c r="B63" s="12" t="s">
        <v>120</v>
      </c>
      <c r="C63" s="55" t="s">
        <v>135</v>
      </c>
      <c r="D63" s="6">
        <v>216268.52</v>
      </c>
      <c r="E63" s="92">
        <v>321736.03944412246</v>
      </c>
      <c r="F63" s="227"/>
      <c r="G63" s="483">
        <v>175559.02</v>
      </c>
      <c r="H63" s="483">
        <v>280092.53108827013</v>
      </c>
      <c r="I63" s="483">
        <v>0</v>
      </c>
      <c r="J63" s="480">
        <v>85510.78</v>
      </c>
      <c r="K63" s="87"/>
      <c r="L63" s="282">
        <v>1417184.6000000006</v>
      </c>
      <c r="M63" s="282">
        <v>0</v>
      </c>
      <c r="N63" s="282">
        <v>5278.35</v>
      </c>
      <c r="O63" s="282">
        <v>90163.849999999991</v>
      </c>
      <c r="P63" s="248">
        <v>377</v>
      </c>
      <c r="Q63" s="88">
        <v>3998.2717506631316</v>
      </c>
      <c r="T63" s="480">
        <f t="shared" si="4"/>
        <v>455651.55108827015</v>
      </c>
      <c r="U63" s="480">
        <f t="shared" si="5"/>
        <v>85510.78</v>
      </c>
      <c r="V63" s="282">
        <f t="shared" si="6"/>
        <v>1512626.8000000005</v>
      </c>
      <c r="W63" s="283">
        <f t="shared" si="3"/>
        <v>971464.46891173034</v>
      </c>
    </row>
    <row r="64" spans="1:23" x14ac:dyDescent="0.2">
      <c r="A64" s="19" t="s">
        <v>136</v>
      </c>
      <c r="B64" s="12" t="s">
        <v>120</v>
      </c>
      <c r="C64" s="55" t="s">
        <v>137</v>
      </c>
      <c r="D64" s="6">
        <v>40376.21</v>
      </c>
      <c r="E64" s="92">
        <v>51648.436234207213</v>
      </c>
      <c r="F64" s="227"/>
      <c r="G64" s="483">
        <v>30867.56</v>
      </c>
      <c r="H64" s="483">
        <v>56112.647966754535</v>
      </c>
      <c r="I64" s="483">
        <v>0</v>
      </c>
      <c r="J64" s="480">
        <v>0</v>
      </c>
      <c r="K64" s="87"/>
      <c r="L64" s="282">
        <v>30867.56</v>
      </c>
      <c r="M64" s="282">
        <v>81127.290000000008</v>
      </c>
      <c r="N64" s="282">
        <v>0</v>
      </c>
      <c r="O64" s="282">
        <v>8000</v>
      </c>
      <c r="P64" s="248">
        <v>66</v>
      </c>
      <c r="Q64" s="88">
        <v>588.90242424242422</v>
      </c>
      <c r="T64" s="480">
        <f t="shared" si="4"/>
        <v>86980.207966754533</v>
      </c>
      <c r="U64" s="480">
        <f t="shared" si="5"/>
        <v>0</v>
      </c>
      <c r="V64" s="282">
        <f t="shared" si="6"/>
        <v>119994.85</v>
      </c>
      <c r="W64" s="283">
        <f t="shared" si="3"/>
        <v>33014.642033245473</v>
      </c>
    </row>
    <row r="65" spans="1:23" x14ac:dyDescent="0.2">
      <c r="A65" s="19" t="s">
        <v>138</v>
      </c>
      <c r="B65" s="12" t="s">
        <v>120</v>
      </c>
      <c r="C65" s="55" t="s">
        <v>139</v>
      </c>
      <c r="D65" s="6">
        <v>4640.6000000000004</v>
      </c>
      <c r="E65" s="92">
        <v>8131.4424396206559</v>
      </c>
      <c r="F65" s="227"/>
      <c r="G65" s="483">
        <v>5015.66</v>
      </c>
      <c r="H65" s="483">
        <v>8188.5386192833721</v>
      </c>
      <c r="I65" s="483">
        <v>0</v>
      </c>
      <c r="J65" s="480">
        <v>0</v>
      </c>
      <c r="K65" s="87"/>
      <c r="L65" s="282">
        <v>5015.66</v>
      </c>
      <c r="M65" s="282">
        <v>0</v>
      </c>
      <c r="N65" s="282">
        <v>0</v>
      </c>
      <c r="O65" s="282">
        <v>0</v>
      </c>
      <c r="P65" s="248" t="s">
        <v>559</v>
      </c>
      <c r="Q65" s="88" t="s">
        <v>666</v>
      </c>
      <c r="T65" s="480">
        <f t="shared" si="4"/>
        <v>13204.198619283372</v>
      </c>
      <c r="U65" s="480">
        <f t="shared" si="5"/>
        <v>0</v>
      </c>
      <c r="V65" s="282">
        <f t="shared" si="6"/>
        <v>5015.66</v>
      </c>
      <c r="W65" s="283">
        <f t="shared" si="3"/>
        <v>-8188.5386192833721</v>
      </c>
    </row>
    <row r="66" spans="1:23" x14ac:dyDescent="0.2">
      <c r="A66" s="19" t="s">
        <v>140</v>
      </c>
      <c r="B66" s="12" t="s">
        <v>120</v>
      </c>
      <c r="C66" s="55" t="s">
        <v>141</v>
      </c>
      <c r="D66" s="6">
        <v>7889.25</v>
      </c>
      <c r="E66" s="92">
        <v>21008.186860287457</v>
      </c>
      <c r="F66" s="227"/>
      <c r="G66" s="483">
        <v>3472.38</v>
      </c>
      <c r="H66" s="483">
        <v>16292.141184899483</v>
      </c>
      <c r="I66" s="483">
        <v>0</v>
      </c>
      <c r="J66" s="480">
        <v>0</v>
      </c>
      <c r="K66" s="87"/>
      <c r="L66" s="282">
        <v>4613.05</v>
      </c>
      <c r="M66" s="282">
        <v>0</v>
      </c>
      <c r="N66" s="282">
        <v>0</v>
      </c>
      <c r="O66" s="282">
        <v>0</v>
      </c>
      <c r="P66" s="248" t="s">
        <v>559</v>
      </c>
      <c r="Q66" s="88" t="s">
        <v>666</v>
      </c>
      <c r="T66" s="480">
        <f t="shared" si="4"/>
        <v>19764.521184899484</v>
      </c>
      <c r="U66" s="480">
        <f t="shared" si="5"/>
        <v>0</v>
      </c>
      <c r="V66" s="282">
        <f t="shared" si="6"/>
        <v>4613.05</v>
      </c>
      <c r="W66" s="283">
        <f t="shared" si="3"/>
        <v>-15151.471184899485</v>
      </c>
    </row>
    <row r="67" spans="1:23" x14ac:dyDescent="0.2">
      <c r="A67" s="19" t="s">
        <v>142</v>
      </c>
      <c r="B67" s="12" t="s">
        <v>120</v>
      </c>
      <c r="C67" s="55" t="s">
        <v>143</v>
      </c>
      <c r="D67" s="6">
        <v>50124.23</v>
      </c>
      <c r="E67" s="92">
        <v>49714.731270082761</v>
      </c>
      <c r="F67" s="227"/>
      <c r="G67" s="483">
        <v>43601.16</v>
      </c>
      <c r="H67" s="483">
        <v>59338.564737940447</v>
      </c>
      <c r="I67" s="483">
        <v>0</v>
      </c>
      <c r="J67" s="480">
        <v>23000.45</v>
      </c>
      <c r="K67" s="87"/>
      <c r="L67" s="282">
        <v>593716.47999999986</v>
      </c>
      <c r="M67" s="282">
        <v>0</v>
      </c>
      <c r="N67" s="282">
        <v>0</v>
      </c>
      <c r="O67" s="282">
        <v>28020.7</v>
      </c>
      <c r="P67" s="248">
        <v>88</v>
      </c>
      <c r="Q67" s="88">
        <v>7065.1952272727249</v>
      </c>
      <c r="T67" s="480">
        <f t="shared" si="4"/>
        <v>102939.72473794044</v>
      </c>
      <c r="U67" s="480">
        <f t="shared" si="5"/>
        <v>23000.45</v>
      </c>
      <c r="V67" s="282">
        <f t="shared" si="6"/>
        <v>621737.17999999982</v>
      </c>
      <c r="W67" s="283">
        <f t="shared" si="3"/>
        <v>495797.00526205939</v>
      </c>
    </row>
    <row r="68" spans="1:23" x14ac:dyDescent="0.2">
      <c r="A68" s="19" t="s">
        <v>144</v>
      </c>
      <c r="B68" s="12" t="s">
        <v>120</v>
      </c>
      <c r="C68" s="55" t="s">
        <v>145</v>
      </c>
      <c r="D68" s="6">
        <v>321616.81</v>
      </c>
      <c r="E68" s="92">
        <v>433205.60809502733</v>
      </c>
      <c r="F68" s="227"/>
      <c r="G68" s="483">
        <v>264681.2</v>
      </c>
      <c r="H68" s="483">
        <v>418538.84623846208</v>
      </c>
      <c r="I68" s="483">
        <v>0</v>
      </c>
      <c r="J68" s="480">
        <v>133521.20000000001</v>
      </c>
      <c r="K68" s="87"/>
      <c r="L68" s="282">
        <v>1657543.9600000004</v>
      </c>
      <c r="M68" s="282">
        <v>220885.73999999996</v>
      </c>
      <c r="N68" s="282">
        <v>0</v>
      </c>
      <c r="O68" s="282">
        <v>126689.40000000001</v>
      </c>
      <c r="P68" s="248">
        <v>624</v>
      </c>
      <c r="Q68" s="88">
        <v>2859.3483333333338</v>
      </c>
      <c r="T68" s="480">
        <f t="shared" si="4"/>
        <v>683220.04623846209</v>
      </c>
      <c r="U68" s="480">
        <f t="shared" si="5"/>
        <v>133521.20000000001</v>
      </c>
      <c r="V68" s="282">
        <f t="shared" si="6"/>
        <v>2005119.1000000003</v>
      </c>
      <c r="W68" s="283">
        <f t="shared" si="3"/>
        <v>1188377.8537615382</v>
      </c>
    </row>
    <row r="69" spans="1:23" x14ac:dyDescent="0.2">
      <c r="A69" s="19" t="s">
        <v>146</v>
      </c>
      <c r="B69" s="12" t="s">
        <v>120</v>
      </c>
      <c r="C69" s="55" t="s">
        <v>147</v>
      </c>
      <c r="D69" s="6">
        <v>0</v>
      </c>
      <c r="E69" s="92">
        <v>3096.087496140256</v>
      </c>
      <c r="F69" s="227"/>
      <c r="G69" s="483">
        <v>1157.46</v>
      </c>
      <c r="H69" s="483">
        <v>0</v>
      </c>
      <c r="I69" s="483">
        <v>0</v>
      </c>
      <c r="J69" s="480">
        <v>0</v>
      </c>
      <c r="K69" s="87"/>
      <c r="L69" s="282">
        <v>514.4</v>
      </c>
      <c r="M69" s="282">
        <v>0</v>
      </c>
      <c r="N69" s="282">
        <v>0</v>
      </c>
      <c r="O69" s="282">
        <v>0</v>
      </c>
      <c r="P69" s="248" t="s">
        <v>559</v>
      </c>
      <c r="Q69" s="88" t="s">
        <v>666</v>
      </c>
      <c r="T69" s="480">
        <f t="shared" si="4"/>
        <v>1157.46</v>
      </c>
      <c r="U69" s="480">
        <f t="shared" si="5"/>
        <v>0</v>
      </c>
      <c r="V69" s="282">
        <f t="shared" si="6"/>
        <v>514.4</v>
      </c>
      <c r="W69" s="283">
        <f t="shared" si="3"/>
        <v>-643.06000000000006</v>
      </c>
    </row>
    <row r="70" spans="1:23" x14ac:dyDescent="0.2">
      <c r="A70" s="19" t="s">
        <v>148</v>
      </c>
      <c r="B70" s="12" t="s">
        <v>120</v>
      </c>
      <c r="C70" s="55" t="s">
        <v>149</v>
      </c>
      <c r="D70" s="6">
        <v>2320.5300000000002</v>
      </c>
      <c r="E70" s="92">
        <v>13157.525477679093</v>
      </c>
      <c r="F70" s="227"/>
      <c r="G70" s="483">
        <v>2314.92</v>
      </c>
      <c r="H70" s="483">
        <v>3870.4856703076662</v>
      </c>
      <c r="I70" s="483">
        <v>0</v>
      </c>
      <c r="J70" s="480">
        <v>0</v>
      </c>
      <c r="K70" s="87"/>
      <c r="L70" s="282">
        <v>2314.92</v>
      </c>
      <c r="M70" s="282">
        <v>0</v>
      </c>
      <c r="N70" s="282">
        <v>0</v>
      </c>
      <c r="O70" s="282">
        <v>0</v>
      </c>
      <c r="P70" s="248" t="s">
        <v>559</v>
      </c>
      <c r="Q70" s="88" t="s">
        <v>666</v>
      </c>
      <c r="T70" s="480">
        <f t="shared" si="4"/>
        <v>6185.4056703076658</v>
      </c>
      <c r="U70" s="480">
        <f t="shared" si="5"/>
        <v>0</v>
      </c>
      <c r="V70" s="282">
        <f t="shared" si="6"/>
        <v>2314.92</v>
      </c>
      <c r="W70" s="283">
        <f t="shared" si="3"/>
        <v>-3870.4856703076657</v>
      </c>
    </row>
    <row r="71" spans="1:23" x14ac:dyDescent="0.2">
      <c r="A71" s="19" t="s">
        <v>150</v>
      </c>
      <c r="B71" s="12" t="s">
        <v>151</v>
      </c>
      <c r="C71" s="55" t="s">
        <v>152</v>
      </c>
      <c r="D71" s="6">
        <v>9746.41</v>
      </c>
      <c r="E71" s="92">
        <v>9768.2744324970208</v>
      </c>
      <c r="F71" s="227"/>
      <c r="G71" s="483">
        <v>9260.1</v>
      </c>
      <c r="H71" s="483">
        <v>10861.671986526959</v>
      </c>
      <c r="I71" s="483">
        <v>0</v>
      </c>
      <c r="J71" s="480">
        <v>0</v>
      </c>
      <c r="K71" s="87"/>
      <c r="L71" s="282">
        <v>71722.83</v>
      </c>
      <c r="M71" s="282">
        <v>0</v>
      </c>
      <c r="N71" s="282">
        <v>0</v>
      </c>
      <c r="O71" s="282">
        <v>0</v>
      </c>
      <c r="P71" s="248">
        <v>21</v>
      </c>
      <c r="Q71" s="88">
        <v>3415.3728571428574</v>
      </c>
      <c r="T71" s="480">
        <f t="shared" si="4"/>
        <v>20121.771986526961</v>
      </c>
      <c r="U71" s="480">
        <f t="shared" si="5"/>
        <v>0</v>
      </c>
      <c r="V71" s="282">
        <f t="shared" si="6"/>
        <v>71722.83</v>
      </c>
      <c r="W71" s="283">
        <f t="shared" si="3"/>
        <v>51601.058013473041</v>
      </c>
    </row>
    <row r="72" spans="1:23" x14ac:dyDescent="0.2">
      <c r="A72" s="19" t="s">
        <v>153</v>
      </c>
      <c r="B72" s="12" t="s">
        <v>151</v>
      </c>
      <c r="C72" s="55" t="s">
        <v>154</v>
      </c>
      <c r="D72" s="6">
        <v>6961.13</v>
      </c>
      <c r="E72" s="92">
        <v>7090.3159855800041</v>
      </c>
      <c r="F72" s="227"/>
      <c r="G72" s="483">
        <v>5401.62</v>
      </c>
      <c r="H72" s="483">
        <v>9963.3555183408262</v>
      </c>
      <c r="I72" s="483">
        <v>0</v>
      </c>
      <c r="J72" s="480">
        <v>0</v>
      </c>
      <c r="K72" s="87"/>
      <c r="L72" s="282">
        <v>25844.550000000003</v>
      </c>
      <c r="M72" s="282">
        <v>0</v>
      </c>
      <c r="N72" s="282">
        <v>0</v>
      </c>
      <c r="O72" s="282">
        <v>0</v>
      </c>
      <c r="P72" s="248" t="s">
        <v>559</v>
      </c>
      <c r="Q72" s="88" t="s">
        <v>666</v>
      </c>
      <c r="T72" s="480">
        <f t="shared" ref="T72:T103" si="7">G72+H72+I72</f>
        <v>15364.975518340827</v>
      </c>
      <c r="U72" s="480">
        <f t="shared" ref="U72:U103" si="8">J72</f>
        <v>0</v>
      </c>
      <c r="V72" s="282">
        <f t="shared" ref="V72:V103" si="9">O72+M72+N72+L72</f>
        <v>25844.550000000003</v>
      </c>
      <c r="W72" s="283">
        <f t="shared" si="3"/>
        <v>10479.574481659176</v>
      </c>
    </row>
    <row r="73" spans="1:23" x14ac:dyDescent="0.2">
      <c r="A73" s="19" t="s">
        <v>155</v>
      </c>
      <c r="B73" s="12" t="s">
        <v>151</v>
      </c>
      <c r="C73" s="55" t="s">
        <v>156</v>
      </c>
      <c r="D73" s="6">
        <v>0</v>
      </c>
      <c r="E73" s="92">
        <v>1331.7270100472879</v>
      </c>
      <c r="F73" s="227"/>
      <c r="G73" s="483">
        <v>0</v>
      </c>
      <c r="H73" s="483">
        <v>0</v>
      </c>
      <c r="I73" s="483">
        <v>0</v>
      </c>
      <c r="J73" s="480">
        <v>0</v>
      </c>
      <c r="K73" s="87"/>
      <c r="L73" s="282">
        <v>0</v>
      </c>
      <c r="M73" s="282">
        <v>0</v>
      </c>
      <c r="N73" s="282">
        <v>0</v>
      </c>
      <c r="O73" s="282">
        <v>0</v>
      </c>
      <c r="P73" s="248" t="s">
        <v>496</v>
      </c>
      <c r="Q73" s="88" t="s">
        <v>666</v>
      </c>
      <c r="T73" s="480">
        <f t="shared" si="7"/>
        <v>0</v>
      </c>
      <c r="U73" s="480">
        <f t="shared" si="8"/>
        <v>0</v>
      </c>
      <c r="V73" s="282">
        <f t="shared" si="9"/>
        <v>0</v>
      </c>
      <c r="W73" s="283">
        <f t="shared" ref="W73:W136" si="10">+V73-SUM(T73:U73)</f>
        <v>0</v>
      </c>
    </row>
    <row r="74" spans="1:23" x14ac:dyDescent="0.2">
      <c r="A74" s="19" t="s">
        <v>157</v>
      </c>
      <c r="B74" s="12" t="s">
        <v>158</v>
      </c>
      <c r="C74" s="55" t="s">
        <v>159</v>
      </c>
      <c r="D74" s="6">
        <v>523472.33</v>
      </c>
      <c r="E74" s="92">
        <v>976298.66034012521</v>
      </c>
      <c r="F74" s="227"/>
      <c r="G74" s="483">
        <v>415536.4</v>
      </c>
      <c r="H74" s="483">
        <v>834695.91272002296</v>
      </c>
      <c r="I74" s="483">
        <v>0</v>
      </c>
      <c r="J74" s="480">
        <v>155694</v>
      </c>
      <c r="K74" s="87"/>
      <c r="L74" s="282">
        <v>4420204.92</v>
      </c>
      <c r="M74" s="282">
        <v>467010.37999999989</v>
      </c>
      <c r="N74" s="282">
        <v>0</v>
      </c>
      <c r="O74" s="282">
        <v>152414</v>
      </c>
      <c r="P74" s="248">
        <v>1018</v>
      </c>
      <c r="Q74" s="88">
        <v>4491.7671119842826</v>
      </c>
      <c r="T74" s="480">
        <f t="shared" si="7"/>
        <v>1250232.3127200231</v>
      </c>
      <c r="U74" s="480">
        <f t="shared" si="8"/>
        <v>155694</v>
      </c>
      <c r="V74" s="282">
        <f t="shared" si="9"/>
        <v>5039629.3</v>
      </c>
      <c r="W74" s="283">
        <f t="shared" si="10"/>
        <v>3633702.9872799767</v>
      </c>
    </row>
    <row r="75" spans="1:23" x14ac:dyDescent="0.2">
      <c r="A75" s="19" t="s">
        <v>160</v>
      </c>
      <c r="B75" s="12" t="s">
        <v>158</v>
      </c>
      <c r="C75" s="55" t="s">
        <v>161</v>
      </c>
      <c r="D75" s="6">
        <v>316498.81</v>
      </c>
      <c r="E75" s="92">
        <v>541463.92052495561</v>
      </c>
      <c r="F75" s="227"/>
      <c r="G75" s="483">
        <v>272012.2</v>
      </c>
      <c r="H75" s="483">
        <v>448810.98830996914</v>
      </c>
      <c r="I75" s="483">
        <v>0</v>
      </c>
      <c r="J75" s="480">
        <v>66429.790000000008</v>
      </c>
      <c r="K75" s="87"/>
      <c r="L75" s="282">
        <v>557830.12000000011</v>
      </c>
      <c r="M75" s="282">
        <v>0</v>
      </c>
      <c r="N75" s="282">
        <v>0</v>
      </c>
      <c r="O75" s="282">
        <v>203246</v>
      </c>
      <c r="P75" s="248">
        <v>640</v>
      </c>
      <c r="Q75" s="88">
        <v>1189.1814375000001</v>
      </c>
      <c r="T75" s="480">
        <f t="shared" si="7"/>
        <v>720823.18830996915</v>
      </c>
      <c r="U75" s="480">
        <f t="shared" si="8"/>
        <v>66429.790000000008</v>
      </c>
      <c r="V75" s="282">
        <f t="shared" si="9"/>
        <v>761076.12000000011</v>
      </c>
      <c r="W75" s="283">
        <f t="shared" si="10"/>
        <v>-26176.858309969073</v>
      </c>
    </row>
    <row r="76" spans="1:23" x14ac:dyDescent="0.2">
      <c r="A76" s="19" t="s">
        <v>162</v>
      </c>
      <c r="B76" s="12" t="s">
        <v>158</v>
      </c>
      <c r="C76" s="55" t="s">
        <v>478</v>
      </c>
      <c r="D76" s="6">
        <v>74250.06</v>
      </c>
      <c r="E76" s="92">
        <v>149378.7039541991</v>
      </c>
      <c r="F76" s="227"/>
      <c r="G76" s="483">
        <v>58259.66</v>
      </c>
      <c r="H76" s="483">
        <v>119813.84055171012</v>
      </c>
      <c r="I76" s="483">
        <v>0</v>
      </c>
      <c r="J76" s="480">
        <v>21339</v>
      </c>
      <c r="K76" s="87"/>
      <c r="L76" s="282">
        <v>278678.62</v>
      </c>
      <c r="M76" s="282">
        <v>0</v>
      </c>
      <c r="N76" s="282">
        <v>0</v>
      </c>
      <c r="O76" s="282">
        <v>19901.179999999997</v>
      </c>
      <c r="P76" s="248">
        <v>145</v>
      </c>
      <c r="Q76" s="88">
        <v>2059.1710344827584</v>
      </c>
      <c r="T76" s="480">
        <f t="shared" si="7"/>
        <v>178073.50055171014</v>
      </c>
      <c r="U76" s="480">
        <f t="shared" si="8"/>
        <v>21339</v>
      </c>
      <c r="V76" s="282">
        <f t="shared" si="9"/>
        <v>298579.8</v>
      </c>
      <c r="W76" s="283">
        <f t="shared" si="10"/>
        <v>99167.29944828985</v>
      </c>
    </row>
    <row r="77" spans="1:23" x14ac:dyDescent="0.2">
      <c r="A77" s="19" t="s">
        <v>163</v>
      </c>
      <c r="B77" s="12" t="s">
        <v>164</v>
      </c>
      <c r="C77" s="55" t="s">
        <v>165</v>
      </c>
      <c r="D77" s="6">
        <v>2320.3000000000002</v>
      </c>
      <c r="E77" s="92">
        <v>2023.4538249092041</v>
      </c>
      <c r="F77" s="227"/>
      <c r="G77" s="483">
        <v>1543.28</v>
      </c>
      <c r="H77" s="483">
        <v>4480.0038184202776</v>
      </c>
      <c r="I77" s="483">
        <v>0</v>
      </c>
      <c r="J77" s="480">
        <v>0</v>
      </c>
      <c r="K77" s="87"/>
      <c r="L77" s="282">
        <v>1543.28</v>
      </c>
      <c r="M77" s="282">
        <v>0</v>
      </c>
      <c r="N77" s="282">
        <v>0</v>
      </c>
      <c r="O77" s="282">
        <v>0</v>
      </c>
      <c r="P77" s="248" t="s">
        <v>559</v>
      </c>
      <c r="Q77" s="88" t="s">
        <v>666</v>
      </c>
      <c r="T77" s="480">
        <f t="shared" si="7"/>
        <v>6023.2838184202774</v>
      </c>
      <c r="U77" s="480">
        <f t="shared" si="8"/>
        <v>0</v>
      </c>
      <c r="V77" s="282">
        <f t="shared" si="9"/>
        <v>1543.28</v>
      </c>
      <c r="W77" s="283">
        <f t="shared" si="10"/>
        <v>-4480.0038184202776</v>
      </c>
    </row>
    <row r="78" spans="1:23" x14ac:dyDescent="0.2">
      <c r="A78" s="19" t="s">
        <v>166</v>
      </c>
      <c r="B78" s="12" t="s">
        <v>167</v>
      </c>
      <c r="C78" s="55" t="s">
        <v>168</v>
      </c>
      <c r="D78" s="6">
        <v>18562.400000000001</v>
      </c>
      <c r="E78" s="92">
        <v>42208.955522374308</v>
      </c>
      <c r="F78" s="227"/>
      <c r="G78" s="483">
        <v>13889.8</v>
      </c>
      <c r="H78" s="483">
        <v>36047.104713468674</v>
      </c>
      <c r="I78" s="483">
        <v>0</v>
      </c>
      <c r="J78" s="480">
        <v>0</v>
      </c>
      <c r="K78" s="87"/>
      <c r="L78" s="282">
        <v>31210.39</v>
      </c>
      <c r="M78" s="282">
        <v>0</v>
      </c>
      <c r="N78" s="282">
        <v>0</v>
      </c>
      <c r="O78" s="282">
        <v>8722</v>
      </c>
      <c r="P78" s="248">
        <v>34</v>
      </c>
      <c r="Q78" s="88">
        <v>1174.4820588235293</v>
      </c>
      <c r="T78" s="480">
        <f t="shared" si="7"/>
        <v>49936.90471346867</v>
      </c>
      <c r="U78" s="480">
        <f t="shared" si="8"/>
        <v>0</v>
      </c>
      <c r="V78" s="282">
        <f t="shared" si="9"/>
        <v>39932.39</v>
      </c>
      <c r="W78" s="283">
        <f t="shared" si="10"/>
        <v>-10004.51471346867</v>
      </c>
    </row>
    <row r="79" spans="1:23" x14ac:dyDescent="0.2">
      <c r="A79" s="19" t="s">
        <v>169</v>
      </c>
      <c r="B79" s="12" t="s">
        <v>167</v>
      </c>
      <c r="C79" s="55" t="s">
        <v>170</v>
      </c>
      <c r="D79" s="6">
        <v>34342.050000000003</v>
      </c>
      <c r="E79" s="92">
        <v>62337.766346142831</v>
      </c>
      <c r="F79" s="227"/>
      <c r="G79" s="483">
        <v>26622.560000000001</v>
      </c>
      <c r="H79" s="483">
        <v>49696.12509907702</v>
      </c>
      <c r="I79" s="483">
        <v>0</v>
      </c>
      <c r="J79" s="480">
        <v>11976</v>
      </c>
      <c r="K79" s="87"/>
      <c r="L79" s="282">
        <v>26622.559999999998</v>
      </c>
      <c r="M79" s="282">
        <v>0</v>
      </c>
      <c r="N79" s="282">
        <v>0</v>
      </c>
      <c r="O79" s="282">
        <v>20677.539999999997</v>
      </c>
      <c r="P79" s="248">
        <v>62</v>
      </c>
      <c r="Q79" s="88">
        <v>762.90483870967728</v>
      </c>
      <c r="T79" s="480">
        <f t="shared" si="7"/>
        <v>76318.685099077018</v>
      </c>
      <c r="U79" s="480">
        <f t="shared" si="8"/>
        <v>11976</v>
      </c>
      <c r="V79" s="282">
        <f t="shared" si="9"/>
        <v>47300.099999999991</v>
      </c>
      <c r="W79" s="283">
        <f t="shared" si="10"/>
        <v>-40994.585099077027</v>
      </c>
    </row>
    <row r="80" spans="1:23" x14ac:dyDescent="0.2">
      <c r="A80" s="19" t="s">
        <v>171</v>
      </c>
      <c r="B80" s="12" t="s">
        <v>172</v>
      </c>
      <c r="C80" s="55" t="s">
        <v>173</v>
      </c>
      <c r="D80" s="6">
        <v>64505.49</v>
      </c>
      <c r="E80" s="92">
        <v>118083.74646506768</v>
      </c>
      <c r="F80" s="227"/>
      <c r="G80" s="483">
        <v>44370.28</v>
      </c>
      <c r="H80" s="483">
        <v>97981.556839566096</v>
      </c>
      <c r="I80" s="483">
        <v>0</v>
      </c>
      <c r="J80" s="480">
        <v>29369</v>
      </c>
      <c r="K80" s="87"/>
      <c r="L80" s="282">
        <v>450142.6999999999</v>
      </c>
      <c r="M80" s="282">
        <v>0</v>
      </c>
      <c r="N80" s="282">
        <v>0</v>
      </c>
      <c r="O80" s="282">
        <v>16071</v>
      </c>
      <c r="P80" s="248">
        <v>108</v>
      </c>
      <c r="Q80" s="88">
        <v>4316.7935185185179</v>
      </c>
      <c r="T80" s="480">
        <f t="shared" si="7"/>
        <v>142351.83683956609</v>
      </c>
      <c r="U80" s="480">
        <f t="shared" si="8"/>
        <v>29369</v>
      </c>
      <c r="V80" s="282">
        <f t="shared" si="9"/>
        <v>466213.6999999999</v>
      </c>
      <c r="W80" s="283">
        <f t="shared" si="10"/>
        <v>294492.86316043383</v>
      </c>
    </row>
    <row r="81" spans="1:23" x14ac:dyDescent="0.2">
      <c r="A81" s="19" t="s">
        <v>174</v>
      </c>
      <c r="B81" s="12" t="s">
        <v>175</v>
      </c>
      <c r="C81" s="55" t="s">
        <v>176</v>
      </c>
      <c r="D81" s="6">
        <v>0</v>
      </c>
      <c r="E81" s="92">
        <v>0</v>
      </c>
      <c r="F81" s="227"/>
      <c r="G81" s="483">
        <v>0</v>
      </c>
      <c r="H81" s="483">
        <v>0</v>
      </c>
      <c r="I81" s="483">
        <v>0</v>
      </c>
      <c r="J81" s="480">
        <v>0</v>
      </c>
      <c r="K81" s="87"/>
      <c r="L81" s="282">
        <v>0</v>
      </c>
      <c r="M81" s="282">
        <v>0</v>
      </c>
      <c r="N81" s="282">
        <v>0</v>
      </c>
      <c r="O81" s="282">
        <v>0</v>
      </c>
      <c r="P81" s="248" t="s">
        <v>496</v>
      </c>
      <c r="Q81" s="88" t="s">
        <v>666</v>
      </c>
      <c r="T81" s="480">
        <f t="shared" si="7"/>
        <v>0</v>
      </c>
      <c r="U81" s="480">
        <f t="shared" si="8"/>
        <v>0</v>
      </c>
      <c r="V81" s="282">
        <f t="shared" si="9"/>
        <v>0</v>
      </c>
      <c r="W81" s="283">
        <f t="shared" si="10"/>
        <v>0</v>
      </c>
    </row>
    <row r="82" spans="1:23" x14ac:dyDescent="0.2">
      <c r="A82" s="19" t="s">
        <v>177</v>
      </c>
      <c r="B82" s="12" t="s">
        <v>178</v>
      </c>
      <c r="C82" s="55" t="s">
        <v>179</v>
      </c>
      <c r="D82" s="6">
        <v>928.12</v>
      </c>
      <c r="E82" s="92">
        <v>0</v>
      </c>
      <c r="F82" s="227"/>
      <c r="G82" s="483">
        <v>1157.46</v>
      </c>
      <c r="H82" s="483">
        <v>1517.0250655168761</v>
      </c>
      <c r="I82" s="483">
        <v>0</v>
      </c>
      <c r="J82" s="480">
        <v>0</v>
      </c>
      <c r="K82" s="87"/>
      <c r="L82" s="282">
        <v>1157.46</v>
      </c>
      <c r="M82" s="282">
        <v>0</v>
      </c>
      <c r="N82" s="282">
        <v>0</v>
      </c>
      <c r="O82" s="282">
        <v>0</v>
      </c>
      <c r="P82" s="248" t="s">
        <v>559</v>
      </c>
      <c r="Q82" s="88" t="s">
        <v>666</v>
      </c>
      <c r="T82" s="480">
        <f t="shared" si="7"/>
        <v>2674.4850655168761</v>
      </c>
      <c r="U82" s="480">
        <f t="shared" si="8"/>
        <v>0</v>
      </c>
      <c r="V82" s="282">
        <f t="shared" si="9"/>
        <v>1157.46</v>
      </c>
      <c r="W82" s="283">
        <f t="shared" si="10"/>
        <v>-1517.0250655168761</v>
      </c>
    </row>
    <row r="83" spans="1:23" x14ac:dyDescent="0.2">
      <c r="A83" s="19" t="s">
        <v>180</v>
      </c>
      <c r="B83" s="12" t="s">
        <v>178</v>
      </c>
      <c r="C83" s="55" t="s">
        <v>181</v>
      </c>
      <c r="D83" s="6">
        <v>0</v>
      </c>
      <c r="E83" s="92">
        <v>0</v>
      </c>
      <c r="F83" s="227"/>
      <c r="G83" s="483">
        <v>0</v>
      </c>
      <c r="H83" s="483">
        <v>0</v>
      </c>
      <c r="I83" s="483">
        <v>0</v>
      </c>
      <c r="J83" s="480">
        <v>0</v>
      </c>
      <c r="K83" s="87"/>
      <c r="L83" s="282">
        <v>0</v>
      </c>
      <c r="M83" s="282">
        <v>0</v>
      </c>
      <c r="N83" s="282">
        <v>0</v>
      </c>
      <c r="O83" s="282">
        <v>0</v>
      </c>
      <c r="P83" s="248" t="s">
        <v>496</v>
      </c>
      <c r="Q83" s="88" t="s">
        <v>666</v>
      </c>
      <c r="T83" s="480">
        <f t="shared" si="7"/>
        <v>0</v>
      </c>
      <c r="U83" s="480">
        <f t="shared" si="8"/>
        <v>0</v>
      </c>
      <c r="V83" s="282">
        <f t="shared" si="9"/>
        <v>0</v>
      </c>
      <c r="W83" s="283">
        <f t="shared" si="10"/>
        <v>0</v>
      </c>
    </row>
    <row r="84" spans="1:23" x14ac:dyDescent="0.2">
      <c r="A84" s="19" t="s">
        <v>182</v>
      </c>
      <c r="B84" s="12" t="s">
        <v>183</v>
      </c>
      <c r="C84" s="55" t="s">
        <v>184</v>
      </c>
      <c r="D84" s="6">
        <v>1392.18</v>
      </c>
      <c r="E84" s="92">
        <v>4343.0403999346245</v>
      </c>
      <c r="F84" s="227"/>
      <c r="G84" s="483">
        <v>1157.46</v>
      </c>
      <c r="H84" s="483">
        <v>3793.3944143310659</v>
      </c>
      <c r="I84" s="483">
        <v>0</v>
      </c>
      <c r="J84" s="480">
        <v>0</v>
      </c>
      <c r="K84" s="87"/>
      <c r="L84" s="282">
        <v>1157.46</v>
      </c>
      <c r="M84" s="282">
        <v>0</v>
      </c>
      <c r="N84" s="282">
        <v>0</v>
      </c>
      <c r="O84" s="282">
        <v>1216</v>
      </c>
      <c r="P84" s="248" t="s">
        <v>559</v>
      </c>
      <c r="Q84" s="88" t="s">
        <v>666</v>
      </c>
      <c r="T84" s="480">
        <f t="shared" si="7"/>
        <v>4950.8544143310664</v>
      </c>
      <c r="U84" s="480">
        <f t="shared" si="8"/>
        <v>0</v>
      </c>
      <c r="V84" s="282">
        <f t="shared" si="9"/>
        <v>2373.46</v>
      </c>
      <c r="W84" s="283">
        <f t="shared" si="10"/>
        <v>-2577.3944143310664</v>
      </c>
    </row>
    <row r="85" spans="1:23" x14ac:dyDescent="0.2">
      <c r="A85" s="19" t="s">
        <v>185</v>
      </c>
      <c r="B85" s="12" t="s">
        <v>186</v>
      </c>
      <c r="C85" s="55" t="s">
        <v>187</v>
      </c>
      <c r="D85" s="6">
        <v>1335650.93</v>
      </c>
      <c r="E85" s="92">
        <v>2036222.4691451732</v>
      </c>
      <c r="F85" s="227"/>
      <c r="G85" s="483">
        <v>1156350.1399999999</v>
      </c>
      <c r="H85" s="483">
        <v>1802856.8662495133</v>
      </c>
      <c r="I85" s="483">
        <v>0</v>
      </c>
      <c r="J85" s="480">
        <v>420973.44000000006</v>
      </c>
      <c r="K85" s="87"/>
      <c r="L85" s="282">
        <v>12955782.790000001</v>
      </c>
      <c r="M85" s="282">
        <v>0</v>
      </c>
      <c r="N85" s="282">
        <v>0</v>
      </c>
      <c r="O85" s="282">
        <v>392636.16000000003</v>
      </c>
      <c r="P85" s="248">
        <v>2657</v>
      </c>
      <c r="Q85" s="88">
        <v>5023.8686300338732</v>
      </c>
      <c r="T85" s="480">
        <f t="shared" si="7"/>
        <v>2959207.0062495135</v>
      </c>
      <c r="U85" s="480">
        <f t="shared" si="8"/>
        <v>420973.44000000006</v>
      </c>
      <c r="V85" s="282">
        <f t="shared" si="9"/>
        <v>13348418.950000001</v>
      </c>
      <c r="W85" s="283">
        <f t="shared" si="10"/>
        <v>9968238.5037504882</v>
      </c>
    </row>
    <row r="86" spans="1:23" x14ac:dyDescent="0.2">
      <c r="A86" s="19" t="s">
        <v>188</v>
      </c>
      <c r="B86" s="12" t="s">
        <v>189</v>
      </c>
      <c r="C86" s="55" t="s">
        <v>190</v>
      </c>
      <c r="D86" s="6">
        <v>0</v>
      </c>
      <c r="E86" s="92">
        <v>0</v>
      </c>
      <c r="F86" s="227"/>
      <c r="G86" s="483">
        <v>0</v>
      </c>
      <c r="H86" s="483">
        <v>0</v>
      </c>
      <c r="I86" s="483">
        <v>0</v>
      </c>
      <c r="J86" s="480">
        <v>0</v>
      </c>
      <c r="K86" s="87"/>
      <c r="L86" s="282">
        <v>0</v>
      </c>
      <c r="M86" s="282">
        <v>0</v>
      </c>
      <c r="N86" s="282">
        <v>0</v>
      </c>
      <c r="O86" s="282">
        <v>0</v>
      </c>
      <c r="P86" s="248" t="s">
        <v>496</v>
      </c>
      <c r="Q86" s="88" t="s">
        <v>666</v>
      </c>
      <c r="T86" s="480">
        <f t="shared" si="7"/>
        <v>0</v>
      </c>
      <c r="U86" s="480">
        <f t="shared" si="8"/>
        <v>0</v>
      </c>
      <c r="V86" s="282">
        <f t="shared" si="9"/>
        <v>0</v>
      </c>
      <c r="W86" s="283">
        <f t="shared" si="10"/>
        <v>0</v>
      </c>
    </row>
    <row r="87" spans="1:23" x14ac:dyDescent="0.2">
      <c r="A87" s="19" t="s">
        <v>191</v>
      </c>
      <c r="B87" s="12" t="s">
        <v>189</v>
      </c>
      <c r="C87" s="55" t="s">
        <v>192</v>
      </c>
      <c r="D87" s="6">
        <v>4176.54</v>
      </c>
      <c r="E87" s="92">
        <v>1170.675900177484</v>
      </c>
      <c r="F87" s="227"/>
      <c r="G87" s="483">
        <v>1157.46</v>
      </c>
      <c r="H87" s="483">
        <v>9154.5236374822016</v>
      </c>
      <c r="I87" s="483">
        <v>0</v>
      </c>
      <c r="J87" s="480">
        <v>0</v>
      </c>
      <c r="K87" s="87"/>
      <c r="L87" s="282">
        <v>0</v>
      </c>
      <c r="M87" s="282">
        <v>0</v>
      </c>
      <c r="N87" s="282">
        <v>0</v>
      </c>
      <c r="O87" s="282">
        <v>0</v>
      </c>
      <c r="P87" s="248" t="s">
        <v>559</v>
      </c>
      <c r="Q87" s="88" t="s">
        <v>666</v>
      </c>
      <c r="T87" s="480">
        <f t="shared" si="7"/>
        <v>10311.983637482201</v>
      </c>
      <c r="U87" s="480">
        <f t="shared" si="8"/>
        <v>0</v>
      </c>
      <c r="V87" s="282">
        <f t="shared" si="9"/>
        <v>0</v>
      </c>
      <c r="W87" s="283">
        <f t="shared" si="10"/>
        <v>-10311.983637482201</v>
      </c>
    </row>
    <row r="88" spans="1:23" x14ac:dyDescent="0.2">
      <c r="A88" s="19" t="s">
        <v>193</v>
      </c>
      <c r="B88" s="12" t="s">
        <v>194</v>
      </c>
      <c r="C88" s="55" t="s">
        <v>195</v>
      </c>
      <c r="D88" s="6">
        <v>928.12</v>
      </c>
      <c r="E88" s="92">
        <v>1354.8946606876038</v>
      </c>
      <c r="F88" s="227"/>
      <c r="G88" s="483">
        <v>385.82</v>
      </c>
      <c r="H88" s="483">
        <v>2407.8128778890123</v>
      </c>
      <c r="I88" s="483">
        <v>0</v>
      </c>
      <c r="J88" s="480">
        <v>0</v>
      </c>
      <c r="K88" s="87"/>
      <c r="L88" s="282">
        <v>385.82</v>
      </c>
      <c r="M88" s="282">
        <v>0</v>
      </c>
      <c r="N88" s="282">
        <v>0</v>
      </c>
      <c r="O88" s="282">
        <v>0</v>
      </c>
      <c r="P88" s="248" t="s">
        <v>559</v>
      </c>
      <c r="Q88" s="88" t="s">
        <v>666</v>
      </c>
      <c r="T88" s="480">
        <f t="shared" si="7"/>
        <v>2793.6328778890124</v>
      </c>
      <c r="U88" s="480">
        <f t="shared" si="8"/>
        <v>0</v>
      </c>
      <c r="V88" s="282">
        <f t="shared" si="9"/>
        <v>385.82</v>
      </c>
      <c r="W88" s="283">
        <f t="shared" si="10"/>
        <v>-2407.8128778890123</v>
      </c>
    </row>
    <row r="89" spans="1:23" x14ac:dyDescent="0.2">
      <c r="A89" s="19" t="s">
        <v>196</v>
      </c>
      <c r="B89" s="12" t="s">
        <v>194</v>
      </c>
      <c r="C89" s="55" t="s">
        <v>197</v>
      </c>
      <c r="D89" s="6">
        <v>0</v>
      </c>
      <c r="E89" s="92">
        <v>0</v>
      </c>
      <c r="F89" s="227"/>
      <c r="G89" s="483">
        <v>385.96</v>
      </c>
      <c r="H89" s="483">
        <v>0</v>
      </c>
      <c r="I89" s="483">
        <v>0</v>
      </c>
      <c r="J89" s="480">
        <v>0</v>
      </c>
      <c r="K89" s="87"/>
      <c r="L89" s="282">
        <v>385.96</v>
      </c>
      <c r="M89" s="282">
        <v>0</v>
      </c>
      <c r="N89" s="282">
        <v>0</v>
      </c>
      <c r="O89" s="282">
        <v>0</v>
      </c>
      <c r="P89" s="248" t="s">
        <v>559</v>
      </c>
      <c r="Q89" s="88" t="s">
        <v>666</v>
      </c>
      <c r="T89" s="480">
        <f t="shared" si="7"/>
        <v>385.96</v>
      </c>
      <c r="U89" s="480">
        <f t="shared" si="8"/>
        <v>0</v>
      </c>
      <c r="V89" s="282">
        <f t="shared" si="9"/>
        <v>385.96</v>
      </c>
      <c r="W89" s="283">
        <f t="shared" si="10"/>
        <v>0</v>
      </c>
    </row>
    <row r="90" spans="1:23" x14ac:dyDescent="0.2">
      <c r="A90" s="19" t="s">
        <v>198</v>
      </c>
      <c r="B90" s="12" t="s">
        <v>194</v>
      </c>
      <c r="C90" s="55" t="s">
        <v>199</v>
      </c>
      <c r="D90" s="6">
        <v>10673.38</v>
      </c>
      <c r="E90" s="92">
        <v>19630.502989711615</v>
      </c>
      <c r="F90" s="227"/>
      <c r="G90" s="483">
        <v>5787.3</v>
      </c>
      <c r="H90" s="483">
        <v>25187.408954548897</v>
      </c>
      <c r="I90" s="483">
        <v>0</v>
      </c>
      <c r="J90" s="480">
        <v>0</v>
      </c>
      <c r="K90" s="87"/>
      <c r="L90" s="282">
        <v>24620.080000000002</v>
      </c>
      <c r="M90" s="282">
        <v>0</v>
      </c>
      <c r="N90" s="282">
        <v>0</v>
      </c>
      <c r="O90" s="282">
        <v>0</v>
      </c>
      <c r="P90" s="248" t="s">
        <v>559</v>
      </c>
      <c r="Q90" s="88" t="s">
        <v>666</v>
      </c>
      <c r="T90" s="480">
        <f t="shared" si="7"/>
        <v>30974.708954548896</v>
      </c>
      <c r="U90" s="480">
        <f t="shared" si="8"/>
        <v>0</v>
      </c>
      <c r="V90" s="282">
        <f t="shared" si="9"/>
        <v>24620.080000000002</v>
      </c>
      <c r="W90" s="283">
        <f t="shared" si="10"/>
        <v>-6354.6289545488944</v>
      </c>
    </row>
    <row r="91" spans="1:23" x14ac:dyDescent="0.2">
      <c r="A91" s="19" t="s">
        <v>200</v>
      </c>
      <c r="B91" s="12" t="s">
        <v>194</v>
      </c>
      <c r="C91" s="55" t="s">
        <v>201</v>
      </c>
      <c r="D91" s="6">
        <v>4640.6000000000004</v>
      </c>
      <c r="E91" s="92">
        <v>13347.235787367821</v>
      </c>
      <c r="F91" s="227"/>
      <c r="G91" s="483">
        <v>4630.12</v>
      </c>
      <c r="H91" s="483">
        <v>13323.5618447665</v>
      </c>
      <c r="I91" s="483">
        <v>0</v>
      </c>
      <c r="J91" s="480">
        <v>0</v>
      </c>
      <c r="K91" s="87"/>
      <c r="L91" s="282">
        <v>4630.12</v>
      </c>
      <c r="M91" s="282">
        <v>0</v>
      </c>
      <c r="N91" s="282">
        <v>0</v>
      </c>
      <c r="O91" s="282">
        <v>0</v>
      </c>
      <c r="P91" s="248" t="s">
        <v>559</v>
      </c>
      <c r="Q91" s="88" t="s">
        <v>666</v>
      </c>
      <c r="T91" s="480">
        <f t="shared" si="7"/>
        <v>17953.681844766499</v>
      </c>
      <c r="U91" s="480">
        <f t="shared" si="8"/>
        <v>0</v>
      </c>
      <c r="V91" s="282">
        <f t="shared" si="9"/>
        <v>4630.12</v>
      </c>
      <c r="W91" s="283">
        <f t="shared" si="10"/>
        <v>-13323.5618447665</v>
      </c>
    </row>
    <row r="92" spans="1:23" x14ac:dyDescent="0.2">
      <c r="A92" s="19" t="s">
        <v>202</v>
      </c>
      <c r="B92" s="12" t="s">
        <v>194</v>
      </c>
      <c r="C92" s="55" t="s">
        <v>203</v>
      </c>
      <c r="D92" s="6">
        <v>38053.61</v>
      </c>
      <c r="E92" s="92">
        <v>62060.793922480523</v>
      </c>
      <c r="F92" s="227"/>
      <c r="G92" s="483">
        <v>29323.3</v>
      </c>
      <c r="H92" s="483">
        <v>57465.917600028013</v>
      </c>
      <c r="I92" s="483">
        <v>0</v>
      </c>
      <c r="J92" s="480">
        <v>0</v>
      </c>
      <c r="K92" s="87"/>
      <c r="L92" s="282">
        <v>80657.58</v>
      </c>
      <c r="M92" s="282">
        <v>0</v>
      </c>
      <c r="N92" s="282">
        <v>0</v>
      </c>
      <c r="O92" s="282">
        <v>10654</v>
      </c>
      <c r="P92" s="248">
        <v>69</v>
      </c>
      <c r="Q92" s="88">
        <v>1323.3562318840579</v>
      </c>
      <c r="T92" s="480">
        <f t="shared" si="7"/>
        <v>86789.217600028016</v>
      </c>
      <c r="U92" s="480">
        <f t="shared" si="8"/>
        <v>0</v>
      </c>
      <c r="V92" s="282">
        <f t="shared" si="9"/>
        <v>91311.58</v>
      </c>
      <c r="W92" s="283">
        <f t="shared" si="10"/>
        <v>4522.3623999719857</v>
      </c>
    </row>
    <row r="93" spans="1:23" x14ac:dyDescent="0.2">
      <c r="A93" s="19" t="s">
        <v>204</v>
      </c>
      <c r="B93" s="12" t="s">
        <v>205</v>
      </c>
      <c r="C93" s="55" t="s">
        <v>206</v>
      </c>
      <c r="D93" s="6">
        <v>80288.59</v>
      </c>
      <c r="E93" s="92">
        <v>136438.17762055196</v>
      </c>
      <c r="F93" s="227"/>
      <c r="G93" s="483">
        <v>64047.66</v>
      </c>
      <c r="H93" s="483">
        <v>110304.00476725171</v>
      </c>
      <c r="I93" s="483">
        <v>0</v>
      </c>
      <c r="J93" s="480">
        <v>26696</v>
      </c>
      <c r="K93" s="87"/>
      <c r="L93" s="282">
        <v>64047.66</v>
      </c>
      <c r="M93" s="282">
        <v>0</v>
      </c>
      <c r="N93" s="282">
        <v>0</v>
      </c>
      <c r="O93" s="282">
        <v>26696</v>
      </c>
      <c r="P93" s="248">
        <v>155</v>
      </c>
      <c r="Q93" s="88">
        <v>585.44296774193549</v>
      </c>
      <c r="T93" s="480">
        <f t="shared" si="7"/>
        <v>174351.6647672517</v>
      </c>
      <c r="U93" s="480">
        <f t="shared" si="8"/>
        <v>26696</v>
      </c>
      <c r="V93" s="282">
        <f t="shared" si="9"/>
        <v>90743.66</v>
      </c>
      <c r="W93" s="283">
        <f t="shared" si="10"/>
        <v>-110304.0047672517</v>
      </c>
    </row>
    <row r="94" spans="1:23" x14ac:dyDescent="0.2">
      <c r="A94" s="19" t="s">
        <v>207</v>
      </c>
      <c r="B94" s="12" t="s">
        <v>208</v>
      </c>
      <c r="C94" s="55" t="s">
        <v>209</v>
      </c>
      <c r="D94" s="6">
        <v>70076.28</v>
      </c>
      <c r="E94" s="92">
        <v>118138.28904228062</v>
      </c>
      <c r="F94" s="227"/>
      <c r="G94" s="483">
        <v>60962.22</v>
      </c>
      <c r="H94" s="483">
        <v>101959.22181560344</v>
      </c>
      <c r="I94" s="483">
        <v>0</v>
      </c>
      <c r="J94" s="480">
        <v>19513.439999999999</v>
      </c>
      <c r="K94" s="87"/>
      <c r="L94" s="282">
        <v>39437.089999999997</v>
      </c>
      <c r="M94" s="282">
        <v>101779.67</v>
      </c>
      <c r="N94" s="282">
        <v>0</v>
      </c>
      <c r="O94" s="282">
        <v>21315.84</v>
      </c>
      <c r="P94" s="248">
        <v>139</v>
      </c>
      <c r="Q94" s="88">
        <v>437.07143884892082</v>
      </c>
      <c r="T94" s="480">
        <f t="shared" si="7"/>
        <v>162921.44181560344</v>
      </c>
      <c r="U94" s="480">
        <f t="shared" si="8"/>
        <v>19513.439999999999</v>
      </c>
      <c r="V94" s="282">
        <f t="shared" si="9"/>
        <v>162532.59999999998</v>
      </c>
      <c r="W94" s="283">
        <f t="shared" si="10"/>
        <v>-19902.281815603463</v>
      </c>
    </row>
    <row r="95" spans="1:23" x14ac:dyDescent="0.2">
      <c r="A95" s="19" t="s">
        <v>210</v>
      </c>
      <c r="B95" s="12" t="s">
        <v>208</v>
      </c>
      <c r="C95" s="55" t="s">
        <v>211</v>
      </c>
      <c r="D95" s="6">
        <v>13922.26</v>
      </c>
      <c r="E95" s="92">
        <v>21153.493697747941</v>
      </c>
      <c r="F95" s="227"/>
      <c r="G95" s="483">
        <v>13890.5</v>
      </c>
      <c r="H95" s="483">
        <v>21413.303015155121</v>
      </c>
      <c r="I95" s="483">
        <v>0</v>
      </c>
      <c r="J95" s="480">
        <v>0</v>
      </c>
      <c r="K95" s="87"/>
      <c r="L95" s="282">
        <v>13890.500000000002</v>
      </c>
      <c r="M95" s="282">
        <v>0</v>
      </c>
      <c r="N95" s="282">
        <v>0</v>
      </c>
      <c r="O95" s="282">
        <v>4630</v>
      </c>
      <c r="P95" s="248">
        <v>29</v>
      </c>
      <c r="Q95" s="88">
        <v>638.63793103448279</v>
      </c>
      <c r="T95" s="480">
        <f t="shared" si="7"/>
        <v>35303.803015155121</v>
      </c>
      <c r="U95" s="480">
        <f t="shared" si="8"/>
        <v>0</v>
      </c>
      <c r="V95" s="282">
        <f t="shared" si="9"/>
        <v>18520.5</v>
      </c>
      <c r="W95" s="283">
        <f t="shared" si="10"/>
        <v>-16783.303015155121</v>
      </c>
    </row>
    <row r="96" spans="1:23" x14ac:dyDescent="0.2">
      <c r="A96" s="19" t="s">
        <v>212</v>
      </c>
      <c r="B96" s="12" t="s">
        <v>208</v>
      </c>
      <c r="C96" s="55" t="s">
        <v>213</v>
      </c>
      <c r="D96" s="6">
        <v>6496.84</v>
      </c>
      <c r="E96" s="92">
        <v>7138.4770904023999</v>
      </c>
      <c r="F96" s="227"/>
      <c r="G96" s="483">
        <v>6173.4</v>
      </c>
      <c r="H96" s="483">
        <v>11239.685203400473</v>
      </c>
      <c r="I96" s="483">
        <v>0</v>
      </c>
      <c r="J96" s="480">
        <v>0</v>
      </c>
      <c r="K96" s="87"/>
      <c r="L96" s="282">
        <v>6173.4</v>
      </c>
      <c r="M96" s="282">
        <v>0</v>
      </c>
      <c r="N96" s="282">
        <v>0</v>
      </c>
      <c r="O96" s="282">
        <v>5099.05</v>
      </c>
      <c r="P96" s="248" t="s">
        <v>559</v>
      </c>
      <c r="Q96" s="88" t="s">
        <v>666</v>
      </c>
      <c r="T96" s="480">
        <f t="shared" si="7"/>
        <v>17413.085203400471</v>
      </c>
      <c r="U96" s="480">
        <f t="shared" si="8"/>
        <v>0</v>
      </c>
      <c r="V96" s="282">
        <f t="shared" si="9"/>
        <v>11272.45</v>
      </c>
      <c r="W96" s="283">
        <f t="shared" si="10"/>
        <v>-6140.6352034004703</v>
      </c>
    </row>
    <row r="97" spans="1:23" x14ac:dyDescent="0.2">
      <c r="A97" s="19" t="s">
        <v>214</v>
      </c>
      <c r="B97" s="12" t="s">
        <v>215</v>
      </c>
      <c r="C97" s="55" t="s">
        <v>216</v>
      </c>
      <c r="D97" s="6">
        <v>536017.59</v>
      </c>
      <c r="E97" s="92">
        <v>897435.53575115732</v>
      </c>
      <c r="F97" s="227"/>
      <c r="G97" s="483">
        <v>443709.8</v>
      </c>
      <c r="H97" s="483">
        <v>747092.42330270587</v>
      </c>
      <c r="I97" s="483">
        <v>0</v>
      </c>
      <c r="J97" s="480">
        <v>104973.7</v>
      </c>
      <c r="K97" s="87"/>
      <c r="L97" s="282">
        <v>6870352.3800000008</v>
      </c>
      <c r="M97" s="282">
        <v>0</v>
      </c>
      <c r="N97" s="282">
        <v>0</v>
      </c>
      <c r="O97" s="282">
        <v>151433.35999999999</v>
      </c>
      <c r="P97" s="248">
        <v>1030</v>
      </c>
      <c r="Q97" s="88">
        <v>6817.2677087378652</v>
      </c>
      <c r="T97" s="480">
        <f t="shared" si="7"/>
        <v>1190802.2233027059</v>
      </c>
      <c r="U97" s="480">
        <f t="shared" si="8"/>
        <v>104973.7</v>
      </c>
      <c r="V97" s="282">
        <f t="shared" si="9"/>
        <v>7021785.7400000012</v>
      </c>
      <c r="W97" s="283">
        <f t="shared" si="10"/>
        <v>5726009.8166972958</v>
      </c>
    </row>
    <row r="98" spans="1:23" x14ac:dyDescent="0.2">
      <c r="A98" s="19" t="s">
        <v>217</v>
      </c>
      <c r="B98" s="12" t="s">
        <v>215</v>
      </c>
      <c r="C98" s="55" t="s">
        <v>218</v>
      </c>
      <c r="D98" s="6">
        <v>190278.17</v>
      </c>
      <c r="E98" s="92">
        <v>288274.40384339285</v>
      </c>
      <c r="F98" s="227"/>
      <c r="G98" s="483">
        <v>146619.57999999999</v>
      </c>
      <c r="H98" s="483">
        <v>243146.90934639331</v>
      </c>
      <c r="I98" s="483">
        <v>0</v>
      </c>
      <c r="J98" s="480">
        <v>44479.490000000005</v>
      </c>
      <c r="K98" s="87"/>
      <c r="L98" s="282">
        <v>2818323.4299999983</v>
      </c>
      <c r="M98" s="282">
        <v>0</v>
      </c>
      <c r="N98" s="282">
        <v>0</v>
      </c>
      <c r="O98" s="282">
        <v>60595.94</v>
      </c>
      <c r="P98" s="248">
        <v>323</v>
      </c>
      <c r="Q98" s="88">
        <v>8913.0630650154744</v>
      </c>
      <c r="T98" s="480">
        <f t="shared" si="7"/>
        <v>389766.48934639327</v>
      </c>
      <c r="U98" s="480">
        <f t="shared" si="8"/>
        <v>44479.490000000005</v>
      </c>
      <c r="V98" s="282">
        <f t="shared" si="9"/>
        <v>2878919.3699999982</v>
      </c>
      <c r="W98" s="283">
        <f t="shared" si="10"/>
        <v>2444673.3906536051</v>
      </c>
    </row>
    <row r="99" spans="1:23" x14ac:dyDescent="0.2">
      <c r="A99" s="19" t="s">
        <v>219</v>
      </c>
      <c r="B99" s="12" t="s">
        <v>215</v>
      </c>
      <c r="C99" s="55" t="s">
        <v>220</v>
      </c>
      <c r="D99" s="6">
        <v>62185.88</v>
      </c>
      <c r="E99" s="92">
        <v>121046.36757566202</v>
      </c>
      <c r="F99" s="227"/>
      <c r="G99" s="483">
        <v>41285.120000000003</v>
      </c>
      <c r="H99" s="483">
        <v>96831.350032920891</v>
      </c>
      <c r="I99" s="483">
        <v>0</v>
      </c>
      <c r="J99" s="480">
        <v>12156</v>
      </c>
      <c r="K99" s="87"/>
      <c r="L99" s="282">
        <v>41780.620000000003</v>
      </c>
      <c r="M99" s="282">
        <v>3056.71</v>
      </c>
      <c r="N99" s="282">
        <v>0</v>
      </c>
      <c r="O99" s="282">
        <v>13660</v>
      </c>
      <c r="P99" s="248">
        <v>90</v>
      </c>
      <c r="Q99" s="88">
        <v>616.00688888888897</v>
      </c>
      <c r="T99" s="480">
        <f t="shared" si="7"/>
        <v>138116.47003292089</v>
      </c>
      <c r="U99" s="480">
        <f t="shared" si="8"/>
        <v>12156</v>
      </c>
      <c r="V99" s="282">
        <f t="shared" si="9"/>
        <v>58497.33</v>
      </c>
      <c r="W99" s="283">
        <f t="shared" si="10"/>
        <v>-91775.140032920885</v>
      </c>
    </row>
    <row r="100" spans="1:23" x14ac:dyDescent="0.2">
      <c r="A100" s="19" t="s">
        <v>221</v>
      </c>
      <c r="B100" s="12" t="s">
        <v>222</v>
      </c>
      <c r="C100" s="55" t="s">
        <v>223</v>
      </c>
      <c r="D100" s="6">
        <v>3248.42</v>
      </c>
      <c r="E100" s="92">
        <v>1689.7037808145199</v>
      </c>
      <c r="F100" s="227"/>
      <c r="G100" s="483">
        <v>2314.92</v>
      </c>
      <c r="H100" s="483">
        <v>5266.7743580665365</v>
      </c>
      <c r="I100" s="483">
        <v>0</v>
      </c>
      <c r="J100" s="480">
        <v>0</v>
      </c>
      <c r="K100" s="87"/>
      <c r="L100" s="282">
        <v>2314.92</v>
      </c>
      <c r="M100" s="282">
        <v>0</v>
      </c>
      <c r="N100" s="282">
        <v>0</v>
      </c>
      <c r="O100" s="282">
        <v>0</v>
      </c>
      <c r="P100" s="248" t="s">
        <v>559</v>
      </c>
      <c r="Q100" s="88" t="s">
        <v>666</v>
      </c>
      <c r="T100" s="480">
        <f t="shared" si="7"/>
        <v>7581.6943580665366</v>
      </c>
      <c r="U100" s="480">
        <f t="shared" si="8"/>
        <v>0</v>
      </c>
      <c r="V100" s="282">
        <f t="shared" si="9"/>
        <v>2314.92</v>
      </c>
      <c r="W100" s="283">
        <f t="shared" si="10"/>
        <v>-5266.7743580665365</v>
      </c>
    </row>
    <row r="101" spans="1:23" x14ac:dyDescent="0.2">
      <c r="A101" s="19" t="s">
        <v>224</v>
      </c>
      <c r="B101" s="12" t="s">
        <v>222</v>
      </c>
      <c r="C101" s="55" t="s">
        <v>225</v>
      </c>
      <c r="D101" s="6">
        <v>464.29</v>
      </c>
      <c r="E101" s="92">
        <v>0</v>
      </c>
      <c r="F101" s="227"/>
      <c r="G101" s="483">
        <v>771.78</v>
      </c>
      <c r="H101" s="483">
        <v>0</v>
      </c>
      <c r="I101" s="483">
        <v>0</v>
      </c>
      <c r="J101" s="480">
        <v>0</v>
      </c>
      <c r="K101" s="87"/>
      <c r="L101" s="282">
        <v>771.78</v>
      </c>
      <c r="M101" s="282">
        <v>0</v>
      </c>
      <c r="N101" s="282">
        <v>0</v>
      </c>
      <c r="O101" s="282">
        <v>0</v>
      </c>
      <c r="P101" s="248" t="s">
        <v>559</v>
      </c>
      <c r="Q101" s="88" t="s">
        <v>666</v>
      </c>
      <c r="T101" s="480">
        <f t="shared" si="7"/>
        <v>771.78</v>
      </c>
      <c r="U101" s="480">
        <f t="shared" si="8"/>
        <v>0</v>
      </c>
      <c r="V101" s="282">
        <f t="shared" si="9"/>
        <v>771.78</v>
      </c>
      <c r="W101" s="283">
        <f t="shared" si="10"/>
        <v>0</v>
      </c>
    </row>
    <row r="102" spans="1:23" x14ac:dyDescent="0.2">
      <c r="A102" s="19" t="s">
        <v>226</v>
      </c>
      <c r="B102" s="12" t="s">
        <v>222</v>
      </c>
      <c r="C102" s="55" t="s">
        <v>227</v>
      </c>
      <c r="D102" s="6">
        <v>2784.36</v>
      </c>
      <c r="E102" s="92">
        <v>3093.7792383352639</v>
      </c>
      <c r="F102" s="227"/>
      <c r="G102" s="483">
        <v>1543.28</v>
      </c>
      <c r="H102" s="483">
        <v>5469.5255516018524</v>
      </c>
      <c r="I102" s="483">
        <v>0</v>
      </c>
      <c r="J102" s="480">
        <v>0</v>
      </c>
      <c r="K102" s="87"/>
      <c r="L102" s="282">
        <v>0</v>
      </c>
      <c r="M102" s="282">
        <v>0</v>
      </c>
      <c r="N102" s="282">
        <v>0</v>
      </c>
      <c r="O102" s="282">
        <v>0</v>
      </c>
      <c r="P102" s="248" t="s">
        <v>559</v>
      </c>
      <c r="Q102" s="88" t="s">
        <v>666</v>
      </c>
      <c r="T102" s="480">
        <f t="shared" si="7"/>
        <v>7012.8055516018521</v>
      </c>
      <c r="U102" s="480">
        <f t="shared" si="8"/>
        <v>0</v>
      </c>
      <c r="V102" s="282">
        <f t="shared" si="9"/>
        <v>0</v>
      </c>
      <c r="W102" s="283">
        <f t="shared" si="10"/>
        <v>-7012.8055516018521</v>
      </c>
    </row>
    <row r="103" spans="1:23" x14ac:dyDescent="0.2">
      <c r="A103" s="19" t="s">
        <v>228</v>
      </c>
      <c r="B103" s="12" t="s">
        <v>222</v>
      </c>
      <c r="C103" s="55" t="s">
        <v>229</v>
      </c>
      <c r="D103" s="6">
        <v>464.06</v>
      </c>
      <c r="E103" s="92">
        <v>1476.9162052628001</v>
      </c>
      <c r="F103" s="227"/>
      <c r="G103" s="483">
        <v>385.82</v>
      </c>
      <c r="H103" s="483">
        <v>1320.210478934056</v>
      </c>
      <c r="I103" s="483">
        <v>0</v>
      </c>
      <c r="J103" s="480">
        <v>0</v>
      </c>
      <c r="K103" s="87"/>
      <c r="L103" s="282">
        <v>385.82</v>
      </c>
      <c r="M103" s="282">
        <v>0</v>
      </c>
      <c r="N103" s="282">
        <v>0</v>
      </c>
      <c r="O103" s="282">
        <v>0</v>
      </c>
      <c r="P103" s="248" t="s">
        <v>559</v>
      </c>
      <c r="Q103" s="88" t="s">
        <v>666</v>
      </c>
      <c r="T103" s="480">
        <f t="shared" si="7"/>
        <v>1706.030478934056</v>
      </c>
      <c r="U103" s="480">
        <f t="shared" si="8"/>
        <v>0</v>
      </c>
      <c r="V103" s="282">
        <f t="shared" si="9"/>
        <v>385.82</v>
      </c>
      <c r="W103" s="283">
        <f t="shared" si="10"/>
        <v>-1320.210478934056</v>
      </c>
    </row>
    <row r="104" spans="1:23" x14ac:dyDescent="0.2">
      <c r="A104" s="19" t="s">
        <v>230</v>
      </c>
      <c r="B104" s="12" t="s">
        <v>222</v>
      </c>
      <c r="C104" s="55" t="s">
        <v>231</v>
      </c>
      <c r="D104" s="6">
        <v>2320.5300000000002</v>
      </c>
      <c r="E104" s="92">
        <v>2569.8437544750277</v>
      </c>
      <c r="F104" s="227"/>
      <c r="G104" s="483">
        <v>1929.1</v>
      </c>
      <c r="H104" s="483">
        <v>2935.516770446332</v>
      </c>
      <c r="I104" s="483">
        <v>0</v>
      </c>
      <c r="J104" s="480">
        <v>0</v>
      </c>
      <c r="K104" s="87"/>
      <c r="L104" s="282">
        <v>1929.1</v>
      </c>
      <c r="M104" s="282">
        <v>0</v>
      </c>
      <c r="N104" s="282">
        <v>0</v>
      </c>
      <c r="O104" s="282">
        <v>0</v>
      </c>
      <c r="P104" s="248" t="s">
        <v>559</v>
      </c>
      <c r="Q104" s="88" t="s">
        <v>666</v>
      </c>
      <c r="T104" s="480">
        <f t="shared" ref="T104:T135" si="11">G104+H104+I104</f>
        <v>4864.6167704463314</v>
      </c>
      <c r="U104" s="480">
        <f t="shared" ref="U104:U135" si="12">J104</f>
        <v>0</v>
      </c>
      <c r="V104" s="282">
        <f t="shared" ref="V104:V135" si="13">O104+M104+N104+L104</f>
        <v>1929.1</v>
      </c>
      <c r="W104" s="283">
        <f t="shared" si="10"/>
        <v>-2935.5167704463315</v>
      </c>
    </row>
    <row r="105" spans="1:23" x14ac:dyDescent="0.2">
      <c r="A105" s="19" t="s">
        <v>232</v>
      </c>
      <c r="B105" s="12" t="s">
        <v>222</v>
      </c>
      <c r="C105" s="55" t="s">
        <v>233</v>
      </c>
      <c r="D105" s="6">
        <v>0</v>
      </c>
      <c r="E105" s="92">
        <v>0</v>
      </c>
      <c r="F105" s="227"/>
      <c r="G105" s="483">
        <v>0</v>
      </c>
      <c r="H105" s="483">
        <v>0</v>
      </c>
      <c r="I105" s="483">
        <v>0</v>
      </c>
      <c r="J105" s="480">
        <v>0</v>
      </c>
      <c r="K105" s="87"/>
      <c r="L105" s="282">
        <v>0</v>
      </c>
      <c r="M105" s="282">
        <v>0</v>
      </c>
      <c r="N105" s="282">
        <v>0</v>
      </c>
      <c r="O105" s="282">
        <v>0</v>
      </c>
      <c r="P105" s="248" t="s">
        <v>496</v>
      </c>
      <c r="Q105" s="88" t="s">
        <v>666</v>
      </c>
      <c r="T105" s="480">
        <f t="shared" si="11"/>
        <v>0</v>
      </c>
      <c r="U105" s="480">
        <f t="shared" si="12"/>
        <v>0</v>
      </c>
      <c r="V105" s="282">
        <f t="shared" si="13"/>
        <v>0</v>
      </c>
      <c r="W105" s="283">
        <f t="shared" si="10"/>
        <v>0</v>
      </c>
    </row>
    <row r="106" spans="1:23" x14ac:dyDescent="0.2">
      <c r="A106" s="19" t="s">
        <v>234</v>
      </c>
      <c r="B106" s="12" t="s">
        <v>235</v>
      </c>
      <c r="C106" s="55" t="s">
        <v>236</v>
      </c>
      <c r="D106" s="6">
        <v>0</v>
      </c>
      <c r="E106" s="92">
        <v>0</v>
      </c>
      <c r="F106" s="227"/>
      <c r="G106" s="483">
        <v>385.82</v>
      </c>
      <c r="H106" s="483">
        <v>0</v>
      </c>
      <c r="I106" s="483">
        <v>0</v>
      </c>
      <c r="J106" s="480">
        <v>0</v>
      </c>
      <c r="K106" s="87"/>
      <c r="L106" s="282">
        <v>0</v>
      </c>
      <c r="M106" s="282">
        <v>0</v>
      </c>
      <c r="N106" s="282">
        <v>0</v>
      </c>
      <c r="O106" s="282">
        <v>0</v>
      </c>
      <c r="P106" s="248" t="s">
        <v>559</v>
      </c>
      <c r="Q106" s="88" t="s">
        <v>666</v>
      </c>
      <c r="T106" s="480">
        <f t="shared" si="11"/>
        <v>385.82</v>
      </c>
      <c r="U106" s="480">
        <f t="shared" si="12"/>
        <v>0</v>
      </c>
      <c r="V106" s="282">
        <f t="shared" si="13"/>
        <v>0</v>
      </c>
      <c r="W106" s="283">
        <f t="shared" si="10"/>
        <v>-385.82</v>
      </c>
    </row>
    <row r="107" spans="1:23" x14ac:dyDescent="0.2">
      <c r="A107" s="19" t="s">
        <v>237</v>
      </c>
      <c r="B107" s="12" t="s">
        <v>235</v>
      </c>
      <c r="C107" s="55" t="s">
        <v>238</v>
      </c>
      <c r="D107" s="6">
        <v>11138.82</v>
      </c>
      <c r="E107" s="92">
        <v>16748.249267511481</v>
      </c>
      <c r="F107" s="227"/>
      <c r="G107" s="483">
        <v>10803.52</v>
      </c>
      <c r="H107" s="483">
        <v>14344.076403092087</v>
      </c>
      <c r="I107" s="483">
        <v>0</v>
      </c>
      <c r="J107" s="480">
        <v>0</v>
      </c>
      <c r="K107" s="87"/>
      <c r="L107" s="282">
        <v>10803.52</v>
      </c>
      <c r="M107" s="282">
        <v>0</v>
      </c>
      <c r="N107" s="282">
        <v>0</v>
      </c>
      <c r="O107" s="282">
        <v>0</v>
      </c>
      <c r="P107" s="248">
        <v>24</v>
      </c>
      <c r="Q107" s="88">
        <v>450.1466666666667</v>
      </c>
      <c r="T107" s="480">
        <f t="shared" si="11"/>
        <v>25147.596403092088</v>
      </c>
      <c r="U107" s="480">
        <f t="shared" si="12"/>
        <v>0</v>
      </c>
      <c r="V107" s="282">
        <f t="shared" si="13"/>
        <v>10803.52</v>
      </c>
      <c r="W107" s="283">
        <f t="shared" si="10"/>
        <v>-14344.076403092087</v>
      </c>
    </row>
    <row r="108" spans="1:23" x14ac:dyDescent="0.2">
      <c r="A108" s="19" t="s">
        <v>239</v>
      </c>
      <c r="B108" s="12" t="s">
        <v>235</v>
      </c>
      <c r="C108" s="55" t="s">
        <v>240</v>
      </c>
      <c r="D108" s="6">
        <v>0</v>
      </c>
      <c r="E108" s="92">
        <v>0</v>
      </c>
      <c r="F108" s="227"/>
      <c r="G108" s="483">
        <v>0</v>
      </c>
      <c r="H108" s="483">
        <v>0</v>
      </c>
      <c r="I108" s="483">
        <v>0</v>
      </c>
      <c r="J108" s="480">
        <v>0</v>
      </c>
      <c r="K108" s="87"/>
      <c r="L108" s="282">
        <v>0</v>
      </c>
      <c r="M108" s="282">
        <v>0</v>
      </c>
      <c r="N108" s="282">
        <v>0</v>
      </c>
      <c r="O108" s="282">
        <v>0</v>
      </c>
      <c r="P108" s="248" t="s">
        <v>496</v>
      </c>
      <c r="Q108" s="88" t="s">
        <v>666</v>
      </c>
      <c r="T108" s="480">
        <f t="shared" si="11"/>
        <v>0</v>
      </c>
      <c r="U108" s="480">
        <f t="shared" si="12"/>
        <v>0</v>
      </c>
      <c r="V108" s="282">
        <f t="shared" si="13"/>
        <v>0</v>
      </c>
      <c r="W108" s="283">
        <f t="shared" si="10"/>
        <v>0</v>
      </c>
    </row>
    <row r="109" spans="1:23" x14ac:dyDescent="0.2">
      <c r="A109" s="19" t="s">
        <v>241</v>
      </c>
      <c r="B109" s="12" t="s">
        <v>242</v>
      </c>
      <c r="C109" s="55" t="s">
        <v>243</v>
      </c>
      <c r="D109" s="6">
        <v>24133.19</v>
      </c>
      <c r="E109" s="92">
        <v>24147.805558176799</v>
      </c>
      <c r="F109" s="227"/>
      <c r="G109" s="483">
        <v>20450.419999999998</v>
      </c>
      <c r="H109" s="483">
        <v>30134.924582720651</v>
      </c>
      <c r="I109" s="483">
        <v>0</v>
      </c>
      <c r="J109" s="480">
        <v>0</v>
      </c>
      <c r="K109" s="87"/>
      <c r="L109" s="282">
        <v>93711.849999999991</v>
      </c>
      <c r="M109" s="282">
        <v>0</v>
      </c>
      <c r="N109" s="282">
        <v>0</v>
      </c>
      <c r="O109" s="282">
        <v>0</v>
      </c>
      <c r="P109" s="248">
        <v>39</v>
      </c>
      <c r="Q109" s="88">
        <v>2402.8679487179484</v>
      </c>
      <c r="T109" s="480">
        <f t="shared" si="11"/>
        <v>50585.344582720645</v>
      </c>
      <c r="U109" s="480">
        <f t="shared" si="12"/>
        <v>0</v>
      </c>
      <c r="V109" s="282">
        <f t="shared" si="13"/>
        <v>93711.849999999991</v>
      </c>
      <c r="W109" s="283">
        <f t="shared" si="10"/>
        <v>43126.505417279346</v>
      </c>
    </row>
    <row r="110" spans="1:23" x14ac:dyDescent="0.2">
      <c r="A110" s="19" t="s">
        <v>244</v>
      </c>
      <c r="B110" s="12" t="s">
        <v>242</v>
      </c>
      <c r="C110" s="55" t="s">
        <v>245</v>
      </c>
      <c r="D110" s="6">
        <v>0</v>
      </c>
      <c r="E110" s="92">
        <v>0</v>
      </c>
      <c r="F110" s="227"/>
      <c r="G110" s="483">
        <v>0</v>
      </c>
      <c r="H110" s="483">
        <v>0</v>
      </c>
      <c r="I110" s="483">
        <v>0</v>
      </c>
      <c r="J110" s="480">
        <v>0</v>
      </c>
      <c r="K110" s="87"/>
      <c r="L110" s="282">
        <v>0</v>
      </c>
      <c r="M110" s="282">
        <v>0</v>
      </c>
      <c r="N110" s="282">
        <v>0</v>
      </c>
      <c r="O110" s="282">
        <v>0</v>
      </c>
      <c r="P110" s="248" t="s">
        <v>496</v>
      </c>
      <c r="Q110" s="88" t="s">
        <v>666</v>
      </c>
      <c r="T110" s="480">
        <f t="shared" si="11"/>
        <v>0</v>
      </c>
      <c r="U110" s="480">
        <f t="shared" si="12"/>
        <v>0</v>
      </c>
      <c r="V110" s="282">
        <f t="shared" si="13"/>
        <v>0</v>
      </c>
      <c r="W110" s="283">
        <f t="shared" si="10"/>
        <v>0</v>
      </c>
    </row>
    <row r="111" spans="1:23" x14ac:dyDescent="0.2">
      <c r="A111" s="19" t="s">
        <v>246</v>
      </c>
      <c r="B111" s="12" t="s">
        <v>242</v>
      </c>
      <c r="C111" s="55" t="s">
        <v>247</v>
      </c>
      <c r="D111" s="6">
        <v>2320.5300000000002</v>
      </c>
      <c r="E111" s="92">
        <v>6303.1111957163203</v>
      </c>
      <c r="F111" s="227"/>
      <c r="G111" s="483">
        <v>1543.28</v>
      </c>
      <c r="H111" s="483">
        <v>3819.649005871654</v>
      </c>
      <c r="I111" s="483">
        <v>0</v>
      </c>
      <c r="J111" s="480">
        <v>0</v>
      </c>
      <c r="K111" s="87"/>
      <c r="L111" s="282">
        <v>0</v>
      </c>
      <c r="M111" s="282">
        <v>0</v>
      </c>
      <c r="N111" s="282">
        <v>0</v>
      </c>
      <c r="O111" s="282">
        <v>0</v>
      </c>
      <c r="P111" s="248" t="s">
        <v>559</v>
      </c>
      <c r="Q111" s="88" t="s">
        <v>666</v>
      </c>
      <c r="T111" s="480">
        <f t="shared" si="11"/>
        <v>5362.9290058716542</v>
      </c>
      <c r="U111" s="480">
        <f t="shared" si="12"/>
        <v>0</v>
      </c>
      <c r="V111" s="282">
        <f t="shared" si="13"/>
        <v>0</v>
      </c>
      <c r="W111" s="283">
        <f t="shared" si="10"/>
        <v>-5362.9290058716542</v>
      </c>
    </row>
    <row r="112" spans="1:23" x14ac:dyDescent="0.2">
      <c r="A112" s="19" t="s">
        <v>248</v>
      </c>
      <c r="B112" s="12" t="s">
        <v>242</v>
      </c>
      <c r="C112" s="55" t="s">
        <v>249</v>
      </c>
      <c r="D112" s="6">
        <v>0</v>
      </c>
      <c r="E112" s="92">
        <v>0</v>
      </c>
      <c r="F112" s="227"/>
      <c r="G112" s="483">
        <v>0</v>
      </c>
      <c r="H112" s="483">
        <v>0</v>
      </c>
      <c r="I112" s="483">
        <v>0</v>
      </c>
      <c r="J112" s="480">
        <v>0</v>
      </c>
      <c r="K112" s="87"/>
      <c r="L112" s="282">
        <v>0</v>
      </c>
      <c r="M112" s="282">
        <v>0</v>
      </c>
      <c r="N112" s="282">
        <v>0</v>
      </c>
      <c r="O112" s="282">
        <v>0</v>
      </c>
      <c r="P112" s="248" t="s">
        <v>496</v>
      </c>
      <c r="Q112" s="88" t="s">
        <v>666</v>
      </c>
      <c r="T112" s="480">
        <f t="shared" si="11"/>
        <v>0</v>
      </c>
      <c r="U112" s="480">
        <f t="shared" si="12"/>
        <v>0</v>
      </c>
      <c r="V112" s="282">
        <f t="shared" si="13"/>
        <v>0</v>
      </c>
      <c r="W112" s="283">
        <f t="shared" si="10"/>
        <v>0</v>
      </c>
    </row>
    <row r="113" spans="1:23" x14ac:dyDescent="0.2">
      <c r="A113" s="19" t="s">
        <v>250</v>
      </c>
      <c r="B113" s="12" t="s">
        <v>251</v>
      </c>
      <c r="C113" s="55" t="s">
        <v>252</v>
      </c>
      <c r="D113" s="6">
        <v>464.06</v>
      </c>
      <c r="E113" s="92">
        <v>5595.5267587480557</v>
      </c>
      <c r="F113" s="227"/>
      <c r="G113" s="483">
        <v>771.64</v>
      </c>
      <c r="H113" s="483">
        <v>1252.1810433691539</v>
      </c>
      <c r="I113" s="483">
        <v>0</v>
      </c>
      <c r="J113" s="480">
        <v>0</v>
      </c>
      <c r="K113" s="87"/>
      <c r="L113" s="282">
        <v>771.64</v>
      </c>
      <c r="M113" s="282">
        <v>0</v>
      </c>
      <c r="N113" s="282">
        <v>0</v>
      </c>
      <c r="O113" s="282">
        <v>0</v>
      </c>
      <c r="P113" s="248" t="s">
        <v>559</v>
      </c>
      <c r="Q113" s="88" t="s">
        <v>666</v>
      </c>
      <c r="T113" s="480">
        <f t="shared" si="11"/>
        <v>2023.8210433691538</v>
      </c>
      <c r="U113" s="480">
        <f t="shared" si="12"/>
        <v>0</v>
      </c>
      <c r="V113" s="282">
        <f t="shared" si="13"/>
        <v>771.64</v>
      </c>
      <c r="W113" s="283">
        <f t="shared" si="10"/>
        <v>-1252.1810433691539</v>
      </c>
    </row>
    <row r="114" spans="1:23" x14ac:dyDescent="0.2">
      <c r="A114" s="19" t="s">
        <v>253</v>
      </c>
      <c r="B114" s="12" t="s">
        <v>251</v>
      </c>
      <c r="C114" s="55" t="s">
        <v>254</v>
      </c>
      <c r="D114" s="6">
        <v>464.06</v>
      </c>
      <c r="E114" s="92">
        <v>1052.740447831668</v>
      </c>
      <c r="F114" s="227"/>
      <c r="G114" s="483">
        <v>0</v>
      </c>
      <c r="H114" s="483">
        <v>912.59251020877605</v>
      </c>
      <c r="I114" s="483">
        <v>0</v>
      </c>
      <c r="J114" s="480">
        <v>0</v>
      </c>
      <c r="K114" s="87"/>
      <c r="L114" s="282">
        <v>0</v>
      </c>
      <c r="M114" s="282">
        <v>0</v>
      </c>
      <c r="N114" s="282">
        <v>0</v>
      </c>
      <c r="O114" s="282">
        <v>0</v>
      </c>
      <c r="P114" s="248" t="s">
        <v>496</v>
      </c>
      <c r="Q114" s="88" t="s">
        <v>666</v>
      </c>
      <c r="T114" s="480">
        <f t="shared" si="11"/>
        <v>912.59251020877605</v>
      </c>
      <c r="U114" s="480">
        <f t="shared" si="12"/>
        <v>0</v>
      </c>
      <c r="V114" s="282">
        <f t="shared" si="13"/>
        <v>0</v>
      </c>
      <c r="W114" s="283">
        <f t="shared" si="10"/>
        <v>-912.59251020877605</v>
      </c>
    </row>
    <row r="115" spans="1:23" x14ac:dyDescent="0.2">
      <c r="A115" s="19" t="s">
        <v>255</v>
      </c>
      <c r="B115" s="12" t="s">
        <v>251</v>
      </c>
      <c r="C115" s="55" t="s">
        <v>256</v>
      </c>
      <c r="D115" s="6">
        <v>255247.26</v>
      </c>
      <c r="E115" s="92">
        <v>413965.31919985084</v>
      </c>
      <c r="F115" s="227"/>
      <c r="G115" s="483">
        <v>201790.58</v>
      </c>
      <c r="H115" s="483">
        <v>330671.3196096209</v>
      </c>
      <c r="I115" s="483">
        <v>0</v>
      </c>
      <c r="J115" s="480">
        <v>52033.89</v>
      </c>
      <c r="K115" s="87"/>
      <c r="L115" s="282">
        <v>2344075.1100000003</v>
      </c>
      <c r="M115" s="282">
        <v>0</v>
      </c>
      <c r="N115" s="282">
        <v>0</v>
      </c>
      <c r="O115" s="282">
        <v>53639.78</v>
      </c>
      <c r="P115" s="248">
        <v>475</v>
      </c>
      <c r="Q115" s="88">
        <v>5047.8208210526318</v>
      </c>
      <c r="T115" s="480">
        <f t="shared" si="11"/>
        <v>532461.89960962092</v>
      </c>
      <c r="U115" s="480">
        <f t="shared" si="12"/>
        <v>52033.89</v>
      </c>
      <c r="V115" s="282">
        <f t="shared" si="13"/>
        <v>2397714.89</v>
      </c>
      <c r="W115" s="283">
        <f t="shared" si="10"/>
        <v>1813219.1003903793</v>
      </c>
    </row>
    <row r="116" spans="1:23" x14ac:dyDescent="0.2">
      <c r="A116" s="19" t="s">
        <v>257</v>
      </c>
      <c r="B116" s="12" t="s">
        <v>258</v>
      </c>
      <c r="C116" s="55" t="s">
        <v>259</v>
      </c>
      <c r="D116" s="6">
        <v>0</v>
      </c>
      <c r="E116" s="92">
        <v>0</v>
      </c>
      <c r="F116" s="227"/>
      <c r="G116" s="483">
        <v>0</v>
      </c>
      <c r="H116" s="483">
        <v>0</v>
      </c>
      <c r="I116" s="483">
        <v>0</v>
      </c>
      <c r="J116" s="480">
        <v>0</v>
      </c>
      <c r="K116" s="87"/>
      <c r="L116" s="282">
        <v>0</v>
      </c>
      <c r="M116" s="282">
        <v>0</v>
      </c>
      <c r="N116" s="282">
        <v>0</v>
      </c>
      <c r="O116" s="282">
        <v>0</v>
      </c>
      <c r="P116" s="248" t="s">
        <v>496</v>
      </c>
      <c r="Q116" s="88" t="s">
        <v>666</v>
      </c>
      <c r="T116" s="480">
        <f t="shared" si="11"/>
        <v>0</v>
      </c>
      <c r="U116" s="480">
        <f t="shared" si="12"/>
        <v>0</v>
      </c>
      <c r="V116" s="282">
        <f t="shared" si="13"/>
        <v>0</v>
      </c>
      <c r="W116" s="283">
        <f t="shared" si="10"/>
        <v>0</v>
      </c>
    </row>
    <row r="117" spans="1:23" x14ac:dyDescent="0.2">
      <c r="A117" s="19" t="s">
        <v>260</v>
      </c>
      <c r="B117" s="12" t="s">
        <v>261</v>
      </c>
      <c r="C117" s="55" t="s">
        <v>262</v>
      </c>
      <c r="D117" s="6">
        <v>50584.38</v>
      </c>
      <c r="E117" s="92">
        <v>83311.319493350034</v>
      </c>
      <c r="F117" s="227"/>
      <c r="G117" s="483">
        <v>38968.800000000003</v>
      </c>
      <c r="H117" s="483">
        <v>69413.102977358183</v>
      </c>
      <c r="I117" s="483">
        <v>0</v>
      </c>
      <c r="J117" s="480">
        <v>0</v>
      </c>
      <c r="K117" s="87"/>
      <c r="L117" s="282">
        <v>53681.79</v>
      </c>
      <c r="M117" s="282">
        <v>0</v>
      </c>
      <c r="N117" s="282">
        <v>0</v>
      </c>
      <c r="O117" s="282">
        <v>15892</v>
      </c>
      <c r="P117" s="248">
        <v>94</v>
      </c>
      <c r="Q117" s="88">
        <v>740.14670212765964</v>
      </c>
      <c r="T117" s="480">
        <f t="shared" si="11"/>
        <v>108381.90297735819</v>
      </c>
      <c r="U117" s="480">
        <f t="shared" si="12"/>
        <v>0</v>
      </c>
      <c r="V117" s="282">
        <f t="shared" si="13"/>
        <v>69573.790000000008</v>
      </c>
      <c r="W117" s="283">
        <f t="shared" si="10"/>
        <v>-38808.112977358178</v>
      </c>
    </row>
    <row r="118" spans="1:23" x14ac:dyDescent="0.2">
      <c r="A118" s="19" t="s">
        <v>263</v>
      </c>
      <c r="B118" s="12" t="s">
        <v>264</v>
      </c>
      <c r="C118" s="55" t="s">
        <v>265</v>
      </c>
      <c r="D118" s="6">
        <v>19490.98</v>
      </c>
      <c r="E118" s="92">
        <v>41520.663943748237</v>
      </c>
      <c r="F118" s="227"/>
      <c r="G118" s="483">
        <v>19291.560000000001</v>
      </c>
      <c r="H118" s="483">
        <v>27313.475565933724</v>
      </c>
      <c r="I118" s="483">
        <v>0</v>
      </c>
      <c r="J118" s="480">
        <v>0</v>
      </c>
      <c r="K118" s="87"/>
      <c r="L118" s="282">
        <v>15616.239999999998</v>
      </c>
      <c r="M118" s="282">
        <v>2612.83</v>
      </c>
      <c r="N118" s="282">
        <v>0</v>
      </c>
      <c r="O118" s="282">
        <v>7861.51</v>
      </c>
      <c r="P118" s="248">
        <v>46</v>
      </c>
      <c r="Q118" s="88">
        <v>510.38586956521738</v>
      </c>
      <c r="T118" s="480">
        <f t="shared" si="11"/>
        <v>46605.035565933722</v>
      </c>
      <c r="U118" s="480">
        <f t="shared" si="12"/>
        <v>0</v>
      </c>
      <c r="V118" s="282">
        <f t="shared" si="13"/>
        <v>26090.579999999998</v>
      </c>
      <c r="W118" s="283">
        <f t="shared" si="10"/>
        <v>-20514.455565933724</v>
      </c>
    </row>
    <row r="119" spans="1:23" x14ac:dyDescent="0.2">
      <c r="A119" s="19" t="s">
        <v>266</v>
      </c>
      <c r="B119" s="12" t="s">
        <v>264</v>
      </c>
      <c r="C119" s="55" t="s">
        <v>267</v>
      </c>
      <c r="D119" s="6">
        <v>2320.5300000000002</v>
      </c>
      <c r="E119" s="92">
        <v>7794.8075159519758</v>
      </c>
      <c r="F119" s="227"/>
      <c r="G119" s="483">
        <v>5015.8</v>
      </c>
      <c r="H119" s="483">
        <v>3127.9409618261443</v>
      </c>
      <c r="I119" s="483">
        <v>0</v>
      </c>
      <c r="J119" s="480">
        <v>0</v>
      </c>
      <c r="K119" s="87"/>
      <c r="L119" s="282">
        <v>5015.8</v>
      </c>
      <c r="M119" s="282">
        <v>0</v>
      </c>
      <c r="N119" s="282">
        <v>0</v>
      </c>
      <c r="O119" s="282">
        <v>0</v>
      </c>
      <c r="P119" s="248" t="s">
        <v>559</v>
      </c>
      <c r="Q119" s="88" t="s">
        <v>666</v>
      </c>
      <c r="T119" s="480">
        <f t="shared" si="11"/>
        <v>8143.7409618261445</v>
      </c>
      <c r="U119" s="480">
        <f t="shared" si="12"/>
        <v>0</v>
      </c>
      <c r="V119" s="282">
        <f t="shared" si="13"/>
        <v>5015.8</v>
      </c>
      <c r="W119" s="283">
        <f t="shared" si="10"/>
        <v>-3127.9409618261443</v>
      </c>
    </row>
    <row r="120" spans="1:23" x14ac:dyDescent="0.2">
      <c r="A120" s="19" t="s">
        <v>268</v>
      </c>
      <c r="B120" s="12" t="s">
        <v>264</v>
      </c>
      <c r="C120" s="55" t="s">
        <v>269</v>
      </c>
      <c r="D120" s="6">
        <v>11137.67</v>
      </c>
      <c r="E120" s="92">
        <v>17612.625786571414</v>
      </c>
      <c r="F120" s="227"/>
      <c r="G120" s="483">
        <v>8874.14</v>
      </c>
      <c r="H120" s="483">
        <v>18364.219344886187</v>
      </c>
      <c r="I120" s="483">
        <v>0</v>
      </c>
      <c r="J120" s="480">
        <v>0</v>
      </c>
      <c r="K120" s="87"/>
      <c r="L120" s="282">
        <v>8874.14</v>
      </c>
      <c r="M120" s="282">
        <v>0</v>
      </c>
      <c r="N120" s="282">
        <v>0</v>
      </c>
      <c r="O120" s="282">
        <v>2715</v>
      </c>
      <c r="P120" s="248">
        <v>21</v>
      </c>
      <c r="Q120" s="88">
        <v>551.86380952380955</v>
      </c>
      <c r="T120" s="480">
        <f t="shared" si="11"/>
        <v>27238.359344886187</v>
      </c>
      <c r="U120" s="480">
        <f t="shared" si="12"/>
        <v>0</v>
      </c>
      <c r="V120" s="282">
        <f t="shared" si="13"/>
        <v>11589.14</v>
      </c>
      <c r="W120" s="283">
        <f t="shared" si="10"/>
        <v>-15649.219344886187</v>
      </c>
    </row>
    <row r="121" spans="1:23" x14ac:dyDescent="0.2">
      <c r="A121" s="19" t="s">
        <v>270</v>
      </c>
      <c r="B121" s="12" t="s">
        <v>271</v>
      </c>
      <c r="C121" s="55" t="s">
        <v>272</v>
      </c>
      <c r="D121" s="6">
        <v>141079.99</v>
      </c>
      <c r="E121" s="92">
        <v>234336.59262991892</v>
      </c>
      <c r="F121" s="227"/>
      <c r="G121" s="483">
        <v>122307.18</v>
      </c>
      <c r="H121" s="483">
        <v>198773.52061831584</v>
      </c>
      <c r="I121" s="483">
        <v>0</v>
      </c>
      <c r="J121" s="480">
        <v>55460.65</v>
      </c>
      <c r="K121" s="87"/>
      <c r="L121" s="282">
        <v>904867.71000000008</v>
      </c>
      <c r="M121" s="282">
        <v>124949.53</v>
      </c>
      <c r="N121" s="282">
        <v>0</v>
      </c>
      <c r="O121" s="282">
        <v>59089.659999999989</v>
      </c>
      <c r="P121" s="248">
        <v>301</v>
      </c>
      <c r="Q121" s="88">
        <v>3202.5161794019937</v>
      </c>
      <c r="T121" s="480">
        <f t="shared" si="11"/>
        <v>321080.70061831584</v>
      </c>
      <c r="U121" s="480">
        <f t="shared" si="12"/>
        <v>55460.65</v>
      </c>
      <c r="V121" s="282">
        <f t="shared" si="13"/>
        <v>1088906.9000000001</v>
      </c>
      <c r="W121" s="283">
        <f t="shared" si="10"/>
        <v>712365.54938168428</v>
      </c>
    </row>
    <row r="122" spans="1:23" x14ac:dyDescent="0.2">
      <c r="A122" s="19" t="s">
        <v>273</v>
      </c>
      <c r="B122" s="12" t="s">
        <v>271</v>
      </c>
      <c r="C122" s="55" t="s">
        <v>274</v>
      </c>
      <c r="D122" s="6">
        <v>0</v>
      </c>
      <c r="E122" s="92">
        <v>0</v>
      </c>
      <c r="F122" s="227"/>
      <c r="G122" s="483">
        <v>0</v>
      </c>
      <c r="H122" s="483">
        <v>0</v>
      </c>
      <c r="I122" s="483">
        <v>0</v>
      </c>
      <c r="J122" s="480">
        <v>0</v>
      </c>
      <c r="K122" s="87"/>
      <c r="L122" s="282">
        <v>0</v>
      </c>
      <c r="M122" s="282">
        <v>0</v>
      </c>
      <c r="N122" s="282">
        <v>0</v>
      </c>
      <c r="O122" s="282">
        <v>0</v>
      </c>
      <c r="P122" s="248" t="s">
        <v>496</v>
      </c>
      <c r="Q122" s="88" t="s">
        <v>666</v>
      </c>
      <c r="T122" s="480">
        <f t="shared" si="11"/>
        <v>0</v>
      </c>
      <c r="U122" s="480">
        <f t="shared" si="12"/>
        <v>0</v>
      </c>
      <c r="V122" s="282">
        <f t="shared" si="13"/>
        <v>0</v>
      </c>
      <c r="W122" s="283">
        <f t="shared" si="10"/>
        <v>0</v>
      </c>
    </row>
    <row r="123" spans="1:23" x14ac:dyDescent="0.2">
      <c r="A123" s="19" t="s">
        <v>275</v>
      </c>
      <c r="B123" s="12" t="s">
        <v>276</v>
      </c>
      <c r="C123" s="55" t="s">
        <v>277</v>
      </c>
      <c r="D123" s="6">
        <v>40838.89</v>
      </c>
      <c r="E123" s="92">
        <v>53969.492385852027</v>
      </c>
      <c r="F123" s="227"/>
      <c r="G123" s="483">
        <v>38583.54</v>
      </c>
      <c r="H123" s="483">
        <v>59802.657392113055</v>
      </c>
      <c r="I123" s="483">
        <v>0</v>
      </c>
      <c r="J123" s="480">
        <v>0</v>
      </c>
      <c r="K123" s="87"/>
      <c r="L123" s="282">
        <v>31899.759999999998</v>
      </c>
      <c r="M123" s="282">
        <v>0</v>
      </c>
      <c r="N123" s="282">
        <v>0</v>
      </c>
      <c r="O123" s="282">
        <v>13343.76</v>
      </c>
      <c r="P123" s="248">
        <v>89</v>
      </c>
      <c r="Q123" s="88">
        <v>508.35415730337076</v>
      </c>
      <c r="T123" s="480">
        <f t="shared" si="11"/>
        <v>98386.197392113056</v>
      </c>
      <c r="U123" s="480">
        <f t="shared" si="12"/>
        <v>0</v>
      </c>
      <c r="V123" s="282">
        <f t="shared" si="13"/>
        <v>45243.519999999997</v>
      </c>
      <c r="W123" s="283">
        <f t="shared" si="10"/>
        <v>-53142.677392113059</v>
      </c>
    </row>
    <row r="124" spans="1:23" x14ac:dyDescent="0.2">
      <c r="A124" s="19" t="s">
        <v>278</v>
      </c>
      <c r="B124" s="12" t="s">
        <v>276</v>
      </c>
      <c r="C124" s="55" t="s">
        <v>279</v>
      </c>
      <c r="D124" s="6">
        <v>258498.9</v>
      </c>
      <c r="E124" s="92">
        <v>382813.8175264484</v>
      </c>
      <c r="F124" s="227"/>
      <c r="G124" s="483">
        <v>232273.02</v>
      </c>
      <c r="H124" s="483">
        <v>337364.94170522393</v>
      </c>
      <c r="I124" s="483">
        <v>0</v>
      </c>
      <c r="J124" s="480">
        <v>79623.929999999993</v>
      </c>
      <c r="K124" s="87"/>
      <c r="L124" s="282">
        <v>665333.57000000018</v>
      </c>
      <c r="M124" s="282">
        <v>0</v>
      </c>
      <c r="N124" s="282">
        <v>0</v>
      </c>
      <c r="O124" s="282">
        <v>79315.490000000005</v>
      </c>
      <c r="P124" s="248">
        <v>535</v>
      </c>
      <c r="Q124" s="88">
        <v>1391.8674018691593</v>
      </c>
      <c r="T124" s="480">
        <f t="shared" si="11"/>
        <v>569637.96170522389</v>
      </c>
      <c r="U124" s="480">
        <f t="shared" si="12"/>
        <v>79623.929999999993</v>
      </c>
      <c r="V124" s="282">
        <f t="shared" si="13"/>
        <v>744649.06000000017</v>
      </c>
      <c r="W124" s="283">
        <f t="shared" si="10"/>
        <v>95387.168294776347</v>
      </c>
    </row>
    <row r="125" spans="1:23" x14ac:dyDescent="0.2">
      <c r="A125" s="19" t="s">
        <v>280</v>
      </c>
      <c r="B125" s="12" t="s">
        <v>276</v>
      </c>
      <c r="C125" s="55" t="s">
        <v>281</v>
      </c>
      <c r="D125" s="6">
        <v>0</v>
      </c>
      <c r="E125" s="92">
        <v>0</v>
      </c>
      <c r="F125" s="227"/>
      <c r="G125" s="483">
        <v>0</v>
      </c>
      <c r="H125" s="483">
        <v>0</v>
      </c>
      <c r="I125" s="483">
        <v>0</v>
      </c>
      <c r="J125" s="480">
        <v>0</v>
      </c>
      <c r="K125" s="87"/>
      <c r="L125" s="282">
        <v>0</v>
      </c>
      <c r="M125" s="282">
        <v>0</v>
      </c>
      <c r="N125" s="282">
        <v>0</v>
      </c>
      <c r="O125" s="282">
        <v>0</v>
      </c>
      <c r="P125" s="248" t="s">
        <v>496</v>
      </c>
      <c r="Q125" s="88" t="s">
        <v>666</v>
      </c>
      <c r="T125" s="480">
        <f t="shared" si="11"/>
        <v>0</v>
      </c>
      <c r="U125" s="480">
        <f t="shared" si="12"/>
        <v>0</v>
      </c>
      <c r="V125" s="282">
        <f t="shared" si="13"/>
        <v>0</v>
      </c>
      <c r="W125" s="283">
        <f t="shared" si="10"/>
        <v>0</v>
      </c>
    </row>
    <row r="126" spans="1:23" x14ac:dyDescent="0.2">
      <c r="A126" s="19" t="s">
        <v>282</v>
      </c>
      <c r="B126" s="12" t="s">
        <v>276</v>
      </c>
      <c r="C126" s="55" t="s">
        <v>283</v>
      </c>
      <c r="D126" s="6">
        <v>30629.57</v>
      </c>
      <c r="E126" s="92">
        <v>48333.648005834613</v>
      </c>
      <c r="F126" s="227"/>
      <c r="G126" s="483">
        <v>21992.3</v>
      </c>
      <c r="H126" s="483">
        <v>45143.560388167753</v>
      </c>
      <c r="I126" s="483">
        <v>0</v>
      </c>
      <c r="J126" s="480">
        <v>0</v>
      </c>
      <c r="K126" s="87"/>
      <c r="L126" s="282">
        <v>21992.3</v>
      </c>
      <c r="M126" s="282">
        <v>0</v>
      </c>
      <c r="N126" s="282">
        <v>0</v>
      </c>
      <c r="O126" s="282">
        <v>9064</v>
      </c>
      <c r="P126" s="248">
        <v>53</v>
      </c>
      <c r="Q126" s="88">
        <v>585.96792452830186</v>
      </c>
      <c r="T126" s="480">
        <f t="shared" si="11"/>
        <v>67135.860388167755</v>
      </c>
      <c r="U126" s="480">
        <f t="shared" si="12"/>
        <v>0</v>
      </c>
      <c r="V126" s="282">
        <f t="shared" si="13"/>
        <v>31056.3</v>
      </c>
      <c r="W126" s="283">
        <f t="shared" si="10"/>
        <v>-36079.560388167753</v>
      </c>
    </row>
    <row r="127" spans="1:23" x14ac:dyDescent="0.2">
      <c r="A127" s="19" t="s">
        <v>284</v>
      </c>
      <c r="B127" s="12" t="s">
        <v>285</v>
      </c>
      <c r="C127" s="55" t="s">
        <v>286</v>
      </c>
      <c r="D127" s="6">
        <v>13458.43</v>
      </c>
      <c r="E127" s="92">
        <v>19724.483862077348</v>
      </c>
      <c r="F127" s="227"/>
      <c r="G127" s="483">
        <v>8874.2800000000007</v>
      </c>
      <c r="H127" s="483">
        <v>18527.608154319398</v>
      </c>
      <c r="I127" s="483">
        <v>0</v>
      </c>
      <c r="J127" s="480">
        <v>0</v>
      </c>
      <c r="K127" s="87"/>
      <c r="L127" s="282">
        <v>81759.99000000002</v>
      </c>
      <c r="M127" s="282">
        <v>0</v>
      </c>
      <c r="N127" s="282">
        <v>0</v>
      </c>
      <c r="O127" s="282">
        <v>0</v>
      </c>
      <c r="P127" s="248">
        <v>20</v>
      </c>
      <c r="Q127" s="88">
        <v>4087.9995000000008</v>
      </c>
      <c r="T127" s="480">
        <f t="shared" si="11"/>
        <v>27401.8881543194</v>
      </c>
      <c r="U127" s="480">
        <f t="shared" si="12"/>
        <v>0</v>
      </c>
      <c r="V127" s="282">
        <f t="shared" si="13"/>
        <v>81759.99000000002</v>
      </c>
      <c r="W127" s="283">
        <f t="shared" si="10"/>
        <v>54358.10184568062</v>
      </c>
    </row>
    <row r="128" spans="1:23" x14ac:dyDescent="0.2">
      <c r="A128" s="19" t="s">
        <v>287</v>
      </c>
      <c r="B128" s="12" t="s">
        <v>285</v>
      </c>
      <c r="C128" s="55" t="s">
        <v>288</v>
      </c>
      <c r="D128" s="6">
        <v>11602.65</v>
      </c>
      <c r="E128" s="92">
        <v>23664.635568195103</v>
      </c>
      <c r="F128" s="227"/>
      <c r="G128" s="483">
        <v>10032.299999999999</v>
      </c>
      <c r="H128" s="483">
        <v>15138.504227358777</v>
      </c>
      <c r="I128" s="483">
        <v>0</v>
      </c>
      <c r="J128" s="480">
        <v>11976</v>
      </c>
      <c r="K128" s="87"/>
      <c r="L128" s="282">
        <v>53364.53</v>
      </c>
      <c r="M128" s="282">
        <v>0</v>
      </c>
      <c r="N128" s="282">
        <v>0</v>
      </c>
      <c r="O128" s="282">
        <v>11976</v>
      </c>
      <c r="P128" s="248">
        <v>19</v>
      </c>
      <c r="Q128" s="88">
        <v>3438.9752631578945</v>
      </c>
      <c r="T128" s="480">
        <f t="shared" si="11"/>
        <v>25170.804227358778</v>
      </c>
      <c r="U128" s="480">
        <f t="shared" si="12"/>
        <v>11976</v>
      </c>
      <c r="V128" s="282">
        <f t="shared" si="13"/>
        <v>65340.53</v>
      </c>
      <c r="W128" s="283">
        <f t="shared" si="10"/>
        <v>28193.725772641221</v>
      </c>
    </row>
    <row r="129" spans="1:23" x14ac:dyDescent="0.2">
      <c r="A129" s="19" t="s">
        <v>289</v>
      </c>
      <c r="B129" s="12" t="s">
        <v>285</v>
      </c>
      <c r="C129" s="55" t="s">
        <v>290</v>
      </c>
      <c r="D129" s="6">
        <v>1856.24</v>
      </c>
      <c r="E129" s="92">
        <v>5371.963360771424</v>
      </c>
      <c r="F129" s="227"/>
      <c r="G129" s="483">
        <v>1543.28</v>
      </c>
      <c r="H129" s="483">
        <v>5033.6898108805844</v>
      </c>
      <c r="I129" s="483">
        <v>0</v>
      </c>
      <c r="J129" s="480">
        <v>0</v>
      </c>
      <c r="K129" s="87"/>
      <c r="L129" s="282">
        <v>3730.89</v>
      </c>
      <c r="M129" s="282">
        <v>0</v>
      </c>
      <c r="N129" s="282">
        <v>0</v>
      </c>
      <c r="O129" s="282">
        <v>0</v>
      </c>
      <c r="P129" s="248" t="s">
        <v>559</v>
      </c>
      <c r="Q129" s="88" t="s">
        <v>666</v>
      </c>
      <c r="T129" s="480">
        <f t="shared" si="11"/>
        <v>6576.9698108805842</v>
      </c>
      <c r="U129" s="480">
        <f t="shared" si="12"/>
        <v>0</v>
      </c>
      <c r="V129" s="282">
        <f t="shared" si="13"/>
        <v>3730.89</v>
      </c>
      <c r="W129" s="283">
        <f t="shared" si="10"/>
        <v>-2846.0798108805843</v>
      </c>
    </row>
    <row r="130" spans="1:23" x14ac:dyDescent="0.2">
      <c r="A130" s="19" t="s">
        <v>291</v>
      </c>
      <c r="B130" s="12" t="s">
        <v>285</v>
      </c>
      <c r="C130" s="55" t="s">
        <v>292</v>
      </c>
      <c r="D130" s="6">
        <v>1392.18</v>
      </c>
      <c r="E130" s="92">
        <v>0</v>
      </c>
      <c r="F130" s="227"/>
      <c r="G130" s="483">
        <v>771.64</v>
      </c>
      <c r="H130" s="483">
        <v>2632.1455300826101</v>
      </c>
      <c r="I130" s="483">
        <v>0</v>
      </c>
      <c r="J130" s="480">
        <v>0</v>
      </c>
      <c r="K130" s="87"/>
      <c r="L130" s="282">
        <v>785.26</v>
      </c>
      <c r="M130" s="282">
        <v>0</v>
      </c>
      <c r="N130" s="282">
        <v>0</v>
      </c>
      <c r="O130" s="282">
        <v>0</v>
      </c>
      <c r="P130" s="248" t="s">
        <v>559</v>
      </c>
      <c r="Q130" s="88" t="s">
        <v>666</v>
      </c>
      <c r="T130" s="480">
        <f t="shared" si="11"/>
        <v>3403.78553008261</v>
      </c>
      <c r="U130" s="480">
        <f t="shared" si="12"/>
        <v>0</v>
      </c>
      <c r="V130" s="282">
        <f t="shared" si="13"/>
        <v>785.26</v>
      </c>
      <c r="W130" s="283">
        <f t="shared" si="10"/>
        <v>-2618.5255300826102</v>
      </c>
    </row>
    <row r="131" spans="1:23" x14ac:dyDescent="0.2">
      <c r="A131" s="19" t="s">
        <v>293</v>
      </c>
      <c r="B131" s="12" t="s">
        <v>285</v>
      </c>
      <c r="C131" s="55" t="s">
        <v>294</v>
      </c>
      <c r="D131" s="6">
        <v>1392.18</v>
      </c>
      <c r="E131" s="92">
        <v>3735.0594142189957</v>
      </c>
      <c r="F131" s="227"/>
      <c r="G131" s="483">
        <v>385.82</v>
      </c>
      <c r="H131" s="483">
        <v>3285.7501553124957</v>
      </c>
      <c r="I131" s="483">
        <v>0</v>
      </c>
      <c r="J131" s="480">
        <v>0</v>
      </c>
      <c r="K131" s="87"/>
      <c r="L131" s="282">
        <v>385.82</v>
      </c>
      <c r="M131" s="282">
        <v>0</v>
      </c>
      <c r="N131" s="282">
        <v>0</v>
      </c>
      <c r="O131" s="282">
        <v>0</v>
      </c>
      <c r="P131" s="248" t="s">
        <v>559</v>
      </c>
      <c r="Q131" s="88" t="s">
        <v>666</v>
      </c>
      <c r="T131" s="480">
        <f t="shared" si="11"/>
        <v>3671.5701553124959</v>
      </c>
      <c r="U131" s="480">
        <f t="shared" si="12"/>
        <v>0</v>
      </c>
      <c r="V131" s="282">
        <f t="shared" si="13"/>
        <v>385.82</v>
      </c>
      <c r="W131" s="283">
        <f t="shared" si="10"/>
        <v>-3285.7501553124957</v>
      </c>
    </row>
    <row r="132" spans="1:23" x14ac:dyDescent="0.2">
      <c r="A132" s="19" t="s">
        <v>295</v>
      </c>
      <c r="B132" s="12" t="s">
        <v>285</v>
      </c>
      <c r="C132" s="55" t="s">
        <v>296</v>
      </c>
      <c r="D132" s="6">
        <v>0</v>
      </c>
      <c r="E132" s="92">
        <v>0</v>
      </c>
      <c r="F132" s="227"/>
      <c r="G132" s="483">
        <v>0</v>
      </c>
      <c r="H132" s="483">
        <v>0</v>
      </c>
      <c r="I132" s="483">
        <v>0</v>
      </c>
      <c r="J132" s="480">
        <v>0</v>
      </c>
      <c r="K132" s="87"/>
      <c r="L132" s="282">
        <v>0</v>
      </c>
      <c r="M132" s="282">
        <v>0</v>
      </c>
      <c r="N132" s="282">
        <v>0</v>
      </c>
      <c r="O132" s="282">
        <v>0</v>
      </c>
      <c r="P132" s="248" t="s">
        <v>496</v>
      </c>
      <c r="Q132" s="88" t="s">
        <v>666</v>
      </c>
      <c r="T132" s="480">
        <f t="shared" si="11"/>
        <v>0</v>
      </c>
      <c r="U132" s="480">
        <f t="shared" si="12"/>
        <v>0</v>
      </c>
      <c r="V132" s="282">
        <f t="shared" si="13"/>
        <v>0</v>
      </c>
      <c r="W132" s="283">
        <f t="shared" si="10"/>
        <v>0</v>
      </c>
    </row>
    <row r="133" spans="1:23" x14ac:dyDescent="0.2">
      <c r="A133" s="19" t="s">
        <v>297</v>
      </c>
      <c r="B133" s="12" t="s">
        <v>298</v>
      </c>
      <c r="C133" s="55" t="s">
        <v>299</v>
      </c>
      <c r="D133" s="6">
        <v>3248.42</v>
      </c>
      <c r="E133" s="92">
        <v>6223.6329794440517</v>
      </c>
      <c r="F133" s="227"/>
      <c r="G133" s="483">
        <v>5015.66</v>
      </c>
      <c r="H133" s="483">
        <v>9771.8486703044018</v>
      </c>
      <c r="I133" s="483">
        <v>0</v>
      </c>
      <c r="J133" s="480">
        <v>5611.05</v>
      </c>
      <c r="K133" s="87"/>
      <c r="L133" s="282">
        <v>5015.66</v>
      </c>
      <c r="M133" s="282">
        <v>0</v>
      </c>
      <c r="N133" s="282">
        <v>0</v>
      </c>
      <c r="O133" s="282">
        <v>0</v>
      </c>
      <c r="P133" s="248" t="s">
        <v>559</v>
      </c>
      <c r="Q133" s="88" t="s">
        <v>666</v>
      </c>
      <c r="T133" s="480">
        <f t="shared" si="11"/>
        <v>14787.508670304402</v>
      </c>
      <c r="U133" s="480">
        <f t="shared" si="12"/>
        <v>5611.05</v>
      </c>
      <c r="V133" s="282">
        <f t="shared" si="13"/>
        <v>5015.66</v>
      </c>
      <c r="W133" s="283">
        <f t="shared" si="10"/>
        <v>-15382.898670304403</v>
      </c>
    </row>
    <row r="134" spans="1:23" x14ac:dyDescent="0.2">
      <c r="A134" s="19" t="s">
        <v>300</v>
      </c>
      <c r="B134" s="12" t="s">
        <v>298</v>
      </c>
      <c r="C134" s="55" t="s">
        <v>301</v>
      </c>
      <c r="D134" s="6">
        <v>928.35</v>
      </c>
      <c r="E134" s="92">
        <v>3496.4020900070882</v>
      </c>
      <c r="F134" s="227"/>
      <c r="G134" s="483">
        <v>1543.56</v>
      </c>
      <c r="H134" s="483">
        <v>1043.4887340976359</v>
      </c>
      <c r="I134" s="483">
        <v>0</v>
      </c>
      <c r="J134" s="480">
        <v>0</v>
      </c>
      <c r="K134" s="87"/>
      <c r="L134" s="282">
        <v>295</v>
      </c>
      <c r="M134" s="282">
        <v>0</v>
      </c>
      <c r="N134" s="282">
        <v>0</v>
      </c>
      <c r="O134" s="282">
        <v>0</v>
      </c>
      <c r="P134" s="248" t="s">
        <v>559</v>
      </c>
      <c r="Q134" s="88" t="s">
        <v>666</v>
      </c>
      <c r="T134" s="480">
        <f t="shared" si="11"/>
        <v>2587.048734097636</v>
      </c>
      <c r="U134" s="480">
        <f t="shared" si="12"/>
        <v>0</v>
      </c>
      <c r="V134" s="282">
        <f t="shared" si="13"/>
        <v>295</v>
      </c>
      <c r="W134" s="283">
        <f t="shared" si="10"/>
        <v>-2292.048734097636</v>
      </c>
    </row>
    <row r="135" spans="1:23" x14ac:dyDescent="0.2">
      <c r="A135" s="19" t="s">
        <v>302</v>
      </c>
      <c r="B135" s="12" t="s">
        <v>303</v>
      </c>
      <c r="C135" s="55" t="s">
        <v>304</v>
      </c>
      <c r="D135" s="6">
        <v>2784.36</v>
      </c>
      <c r="E135" s="92">
        <v>901.24980917807602</v>
      </c>
      <c r="F135" s="227"/>
      <c r="G135" s="483">
        <v>771.64</v>
      </c>
      <c r="H135" s="483">
        <v>4857.857803400082</v>
      </c>
      <c r="I135" s="483">
        <v>0</v>
      </c>
      <c r="J135" s="480">
        <v>0</v>
      </c>
      <c r="K135" s="87"/>
      <c r="L135" s="282">
        <v>771.64</v>
      </c>
      <c r="M135" s="282">
        <v>0</v>
      </c>
      <c r="N135" s="282">
        <v>0</v>
      </c>
      <c r="O135" s="282">
        <v>0</v>
      </c>
      <c r="P135" s="248" t="s">
        <v>559</v>
      </c>
      <c r="Q135" s="88" t="s">
        <v>666</v>
      </c>
      <c r="T135" s="480">
        <f t="shared" si="11"/>
        <v>5629.4978034000824</v>
      </c>
      <c r="U135" s="480">
        <f t="shared" si="12"/>
        <v>0</v>
      </c>
      <c r="V135" s="282">
        <f t="shared" si="13"/>
        <v>771.64</v>
      </c>
      <c r="W135" s="283">
        <f t="shared" si="10"/>
        <v>-4857.857803400082</v>
      </c>
    </row>
    <row r="136" spans="1:23" x14ac:dyDescent="0.2">
      <c r="A136" s="19" t="s">
        <v>305</v>
      </c>
      <c r="B136" s="12" t="s">
        <v>303</v>
      </c>
      <c r="C136" s="55" t="s">
        <v>306</v>
      </c>
      <c r="D136" s="6">
        <v>8817.83</v>
      </c>
      <c r="E136" s="92">
        <v>25597.367038697215</v>
      </c>
      <c r="F136" s="227"/>
      <c r="G136" s="483">
        <v>3086.84</v>
      </c>
      <c r="H136" s="483">
        <v>13165.406999752679</v>
      </c>
      <c r="I136" s="483">
        <v>0</v>
      </c>
      <c r="J136" s="480">
        <v>0</v>
      </c>
      <c r="K136" s="87"/>
      <c r="L136" s="282">
        <v>3086.84</v>
      </c>
      <c r="M136" s="282">
        <v>0</v>
      </c>
      <c r="N136" s="282">
        <v>0</v>
      </c>
      <c r="O136" s="282">
        <v>0</v>
      </c>
      <c r="P136" s="248" t="s">
        <v>559</v>
      </c>
      <c r="Q136" s="88" t="s">
        <v>666</v>
      </c>
      <c r="T136" s="480">
        <f t="shared" ref="T136:T167" si="14">G136+H136+I136</f>
        <v>16252.246999752679</v>
      </c>
      <c r="U136" s="480">
        <f t="shared" ref="U136:U167" si="15">J136</f>
        <v>0</v>
      </c>
      <c r="V136" s="282">
        <f t="shared" ref="V136:V167" si="16">O136+M136+N136+L136</f>
        <v>3086.84</v>
      </c>
      <c r="W136" s="283">
        <f t="shared" si="10"/>
        <v>-13165.406999752679</v>
      </c>
    </row>
    <row r="137" spans="1:23" x14ac:dyDescent="0.2">
      <c r="A137" s="19" t="s">
        <v>307</v>
      </c>
      <c r="B137" s="12" t="s">
        <v>308</v>
      </c>
      <c r="C137" s="55" t="s">
        <v>309</v>
      </c>
      <c r="D137" s="6">
        <v>42695.13</v>
      </c>
      <c r="E137" s="92">
        <v>56090.833935260176</v>
      </c>
      <c r="F137" s="227"/>
      <c r="G137" s="483">
        <v>33953.42</v>
      </c>
      <c r="H137" s="483">
        <v>65176.166899463315</v>
      </c>
      <c r="I137" s="483">
        <v>0</v>
      </c>
      <c r="J137" s="480">
        <v>0</v>
      </c>
      <c r="K137" s="87"/>
      <c r="L137" s="282">
        <v>126896.15000000001</v>
      </c>
      <c r="M137" s="282">
        <v>21377.360000000001</v>
      </c>
      <c r="N137" s="282">
        <v>0</v>
      </c>
      <c r="O137" s="282">
        <v>6487</v>
      </c>
      <c r="P137" s="248">
        <v>79</v>
      </c>
      <c r="Q137" s="88">
        <v>1688.3943037974686</v>
      </c>
      <c r="T137" s="480">
        <f t="shared" si="14"/>
        <v>99129.58689946332</v>
      </c>
      <c r="U137" s="480">
        <f t="shared" si="15"/>
        <v>0</v>
      </c>
      <c r="V137" s="282">
        <f t="shared" si="16"/>
        <v>154760.51</v>
      </c>
      <c r="W137" s="283">
        <f t="shared" ref="W137:W200" si="17">+V137-SUM(T137:U137)</f>
        <v>55630.923100536689</v>
      </c>
    </row>
    <row r="138" spans="1:23" x14ac:dyDescent="0.2">
      <c r="A138" s="19" t="s">
        <v>310</v>
      </c>
      <c r="B138" s="12" t="s">
        <v>308</v>
      </c>
      <c r="C138" s="55" t="s">
        <v>311</v>
      </c>
      <c r="D138" s="6">
        <v>0</v>
      </c>
      <c r="E138" s="92">
        <v>2029.479580196868</v>
      </c>
      <c r="F138" s="227"/>
      <c r="G138" s="483">
        <v>1157.46</v>
      </c>
      <c r="H138" s="483">
        <v>0</v>
      </c>
      <c r="I138" s="483">
        <v>0</v>
      </c>
      <c r="J138" s="480">
        <v>0</v>
      </c>
      <c r="K138" s="87"/>
      <c r="L138" s="282">
        <v>1157.46</v>
      </c>
      <c r="M138" s="282">
        <v>0</v>
      </c>
      <c r="N138" s="282">
        <v>0</v>
      </c>
      <c r="O138" s="282">
        <v>526</v>
      </c>
      <c r="P138" s="248" t="s">
        <v>559</v>
      </c>
      <c r="Q138" s="88" t="s">
        <v>666</v>
      </c>
      <c r="T138" s="480">
        <f t="shared" si="14"/>
        <v>1157.46</v>
      </c>
      <c r="U138" s="480">
        <f t="shared" si="15"/>
        <v>0</v>
      </c>
      <c r="V138" s="282">
        <f t="shared" si="16"/>
        <v>1683.46</v>
      </c>
      <c r="W138" s="283">
        <f t="shared" si="17"/>
        <v>526</v>
      </c>
    </row>
    <row r="139" spans="1:23" x14ac:dyDescent="0.2">
      <c r="A139" s="19" t="s">
        <v>312</v>
      </c>
      <c r="B139" s="12" t="s">
        <v>313</v>
      </c>
      <c r="C139" s="55" t="s">
        <v>314</v>
      </c>
      <c r="D139" s="6">
        <v>24597.48</v>
      </c>
      <c r="E139" s="92">
        <v>54160.051732551219</v>
      </c>
      <c r="F139" s="227"/>
      <c r="G139" s="483">
        <v>21992.44</v>
      </c>
      <c r="H139" s="483">
        <v>42098.117060820907</v>
      </c>
      <c r="I139" s="483">
        <v>0</v>
      </c>
      <c r="J139" s="480">
        <v>0</v>
      </c>
      <c r="K139" s="87"/>
      <c r="L139" s="282">
        <v>49667.139999999992</v>
      </c>
      <c r="M139" s="282">
        <v>0</v>
      </c>
      <c r="N139" s="282">
        <v>0</v>
      </c>
      <c r="O139" s="282">
        <v>0</v>
      </c>
      <c r="P139" s="248">
        <v>52</v>
      </c>
      <c r="Q139" s="88">
        <v>955.13730769230756</v>
      </c>
      <c r="T139" s="480">
        <f t="shared" si="14"/>
        <v>64090.557060820909</v>
      </c>
      <c r="U139" s="480">
        <f t="shared" si="15"/>
        <v>0</v>
      </c>
      <c r="V139" s="282">
        <f t="shared" si="16"/>
        <v>49667.139999999992</v>
      </c>
      <c r="W139" s="283">
        <f t="shared" si="17"/>
        <v>-14423.417060820917</v>
      </c>
    </row>
    <row r="140" spans="1:23" x14ac:dyDescent="0.2">
      <c r="A140" s="19" t="s">
        <v>315</v>
      </c>
      <c r="B140" s="12" t="s">
        <v>316</v>
      </c>
      <c r="C140" s="55" t="s">
        <v>317</v>
      </c>
      <c r="D140" s="6">
        <v>8353.5400000000009</v>
      </c>
      <c r="E140" s="92">
        <v>13775.86320013658</v>
      </c>
      <c r="F140" s="227"/>
      <c r="G140" s="483">
        <v>6945.04</v>
      </c>
      <c r="H140" s="483">
        <v>17840.155181013808</v>
      </c>
      <c r="I140" s="483">
        <v>0</v>
      </c>
      <c r="J140" s="480">
        <v>0</v>
      </c>
      <c r="K140" s="87"/>
      <c r="L140" s="282">
        <v>6945.04</v>
      </c>
      <c r="M140" s="282">
        <v>0</v>
      </c>
      <c r="N140" s="282">
        <v>0</v>
      </c>
      <c r="O140" s="282">
        <v>0</v>
      </c>
      <c r="P140" s="248" t="s">
        <v>559</v>
      </c>
      <c r="Q140" s="88" t="s">
        <v>666</v>
      </c>
      <c r="T140" s="480">
        <f t="shared" si="14"/>
        <v>24785.195181013809</v>
      </c>
      <c r="U140" s="480">
        <f t="shared" si="15"/>
        <v>0</v>
      </c>
      <c r="V140" s="282">
        <f t="shared" si="16"/>
        <v>6945.04</v>
      </c>
      <c r="W140" s="283">
        <f t="shared" si="17"/>
        <v>-17840.155181013808</v>
      </c>
    </row>
    <row r="141" spans="1:23" x14ac:dyDescent="0.2">
      <c r="A141" s="19" t="s">
        <v>318</v>
      </c>
      <c r="B141" s="12" t="s">
        <v>316</v>
      </c>
      <c r="C141" s="55" t="s">
        <v>319</v>
      </c>
      <c r="D141" s="6">
        <v>28772.639999999999</v>
      </c>
      <c r="E141" s="92">
        <v>49146.833372236542</v>
      </c>
      <c r="F141" s="227"/>
      <c r="G141" s="483">
        <v>22379.1</v>
      </c>
      <c r="H141" s="483">
        <v>40844.117179026849</v>
      </c>
      <c r="I141" s="483">
        <v>0</v>
      </c>
      <c r="J141" s="480">
        <v>0</v>
      </c>
      <c r="K141" s="87"/>
      <c r="L141" s="282">
        <v>95851.079999999987</v>
      </c>
      <c r="M141" s="282">
        <v>0</v>
      </c>
      <c r="N141" s="282">
        <v>0</v>
      </c>
      <c r="O141" s="282">
        <v>0</v>
      </c>
      <c r="P141" s="248">
        <v>47</v>
      </c>
      <c r="Q141" s="88">
        <v>2039.3846808510636</v>
      </c>
      <c r="T141" s="480">
        <f t="shared" si="14"/>
        <v>63223.217179026848</v>
      </c>
      <c r="U141" s="480">
        <f t="shared" si="15"/>
        <v>0</v>
      </c>
      <c r="V141" s="282">
        <f t="shared" si="16"/>
        <v>95851.079999999987</v>
      </c>
      <c r="W141" s="283">
        <f t="shared" si="17"/>
        <v>32627.86282097314</v>
      </c>
    </row>
    <row r="142" spans="1:23" x14ac:dyDescent="0.2">
      <c r="A142" s="19" t="s">
        <v>320</v>
      </c>
      <c r="B142" s="12" t="s">
        <v>316</v>
      </c>
      <c r="C142" s="55" t="s">
        <v>321</v>
      </c>
      <c r="D142" s="6">
        <v>21810.82</v>
      </c>
      <c r="E142" s="92">
        <v>46936.112576429339</v>
      </c>
      <c r="F142" s="227"/>
      <c r="G142" s="483">
        <v>11960.42</v>
      </c>
      <c r="H142" s="483">
        <v>43636.386471836675</v>
      </c>
      <c r="I142" s="483">
        <v>0</v>
      </c>
      <c r="J142" s="480">
        <v>0</v>
      </c>
      <c r="K142" s="87"/>
      <c r="L142" s="282">
        <v>36936.18</v>
      </c>
      <c r="M142" s="282">
        <v>0</v>
      </c>
      <c r="N142" s="282">
        <v>0</v>
      </c>
      <c r="O142" s="282">
        <v>0</v>
      </c>
      <c r="P142" s="248">
        <v>31</v>
      </c>
      <c r="Q142" s="88">
        <v>1191.4896774193548</v>
      </c>
      <c r="T142" s="480">
        <f t="shared" si="14"/>
        <v>55596.806471836673</v>
      </c>
      <c r="U142" s="480">
        <f t="shared" si="15"/>
        <v>0</v>
      </c>
      <c r="V142" s="282">
        <f t="shared" si="16"/>
        <v>36936.18</v>
      </c>
      <c r="W142" s="283">
        <f t="shared" si="17"/>
        <v>-18660.626471836673</v>
      </c>
    </row>
    <row r="143" spans="1:23" x14ac:dyDescent="0.2">
      <c r="A143" s="19" t="s">
        <v>322</v>
      </c>
      <c r="B143" s="12" t="s">
        <v>316</v>
      </c>
      <c r="C143" s="55" t="s">
        <v>323</v>
      </c>
      <c r="D143" s="6">
        <v>5569.64</v>
      </c>
      <c r="E143" s="92">
        <v>9953.6032697952069</v>
      </c>
      <c r="F143" s="227"/>
      <c r="G143" s="483">
        <v>771.64</v>
      </c>
      <c r="H143" s="483">
        <v>7914.3727180009946</v>
      </c>
      <c r="I143" s="483">
        <v>0</v>
      </c>
      <c r="J143" s="480">
        <v>0</v>
      </c>
      <c r="K143" s="87"/>
      <c r="L143" s="282">
        <v>1229.8</v>
      </c>
      <c r="M143" s="282">
        <v>252.72</v>
      </c>
      <c r="N143" s="282">
        <v>0</v>
      </c>
      <c r="O143" s="282">
        <v>0</v>
      </c>
      <c r="P143" s="248" t="s">
        <v>559</v>
      </c>
      <c r="Q143" s="88" t="s">
        <v>666</v>
      </c>
      <c r="T143" s="480">
        <f t="shared" si="14"/>
        <v>8686.0127180009949</v>
      </c>
      <c r="U143" s="480">
        <f t="shared" si="15"/>
        <v>0</v>
      </c>
      <c r="V143" s="282">
        <f t="shared" si="16"/>
        <v>1482.52</v>
      </c>
      <c r="W143" s="283">
        <f t="shared" si="17"/>
        <v>-7203.4927180009945</v>
      </c>
    </row>
    <row r="144" spans="1:23" x14ac:dyDescent="0.2">
      <c r="A144" s="19" t="s">
        <v>324</v>
      </c>
      <c r="B144" s="12" t="s">
        <v>325</v>
      </c>
      <c r="C144" s="55" t="s">
        <v>326</v>
      </c>
      <c r="D144" s="6">
        <v>209762.94</v>
      </c>
      <c r="E144" s="92">
        <v>282483.45786256925</v>
      </c>
      <c r="F144" s="227"/>
      <c r="G144" s="483">
        <v>161664.32000000001</v>
      </c>
      <c r="H144" s="483">
        <v>287587.17060005269</v>
      </c>
      <c r="I144" s="483">
        <v>0</v>
      </c>
      <c r="J144" s="480">
        <v>56384.350000000006</v>
      </c>
      <c r="K144" s="87"/>
      <c r="L144" s="282">
        <v>1815888.7600000002</v>
      </c>
      <c r="M144" s="282">
        <v>0</v>
      </c>
      <c r="N144" s="282">
        <v>0</v>
      </c>
      <c r="O144" s="282">
        <v>58241.109999999993</v>
      </c>
      <c r="P144" s="248">
        <v>378</v>
      </c>
      <c r="Q144" s="88">
        <v>4958.0155291005303</v>
      </c>
      <c r="T144" s="480">
        <f t="shared" si="14"/>
        <v>449251.4906000527</v>
      </c>
      <c r="U144" s="480">
        <f t="shared" si="15"/>
        <v>56384.350000000006</v>
      </c>
      <c r="V144" s="282">
        <f t="shared" si="16"/>
        <v>1874129.8700000003</v>
      </c>
      <c r="W144" s="283">
        <f t="shared" si="17"/>
        <v>1368494.0293999477</v>
      </c>
    </row>
    <row r="145" spans="1:23" x14ac:dyDescent="0.2">
      <c r="A145" s="19" t="s">
        <v>327</v>
      </c>
      <c r="B145" s="12" t="s">
        <v>325</v>
      </c>
      <c r="C145" s="55" t="s">
        <v>328</v>
      </c>
      <c r="D145" s="6">
        <v>92817.52</v>
      </c>
      <c r="E145" s="92">
        <v>158663.63090006873</v>
      </c>
      <c r="F145" s="227"/>
      <c r="G145" s="483">
        <v>73307.62</v>
      </c>
      <c r="H145" s="483">
        <v>119892.40533874567</v>
      </c>
      <c r="I145" s="483">
        <v>0</v>
      </c>
      <c r="J145" s="480">
        <v>4715.6000000000004</v>
      </c>
      <c r="K145" s="87"/>
      <c r="L145" s="282">
        <v>26948.23</v>
      </c>
      <c r="M145" s="282">
        <v>3204.16</v>
      </c>
      <c r="N145" s="282">
        <v>0</v>
      </c>
      <c r="O145" s="282">
        <v>23897.55</v>
      </c>
      <c r="P145" s="248">
        <v>177</v>
      </c>
      <c r="Q145" s="88">
        <v>287.26429378531071</v>
      </c>
      <c r="T145" s="480">
        <f t="shared" si="14"/>
        <v>193200.02533874568</v>
      </c>
      <c r="U145" s="480">
        <f t="shared" si="15"/>
        <v>4715.6000000000004</v>
      </c>
      <c r="V145" s="282">
        <f t="shared" si="16"/>
        <v>54049.94</v>
      </c>
      <c r="W145" s="283">
        <f t="shared" si="17"/>
        <v>-143865.68533874568</v>
      </c>
    </row>
    <row r="146" spans="1:23" x14ac:dyDescent="0.2">
      <c r="A146" s="19" t="s">
        <v>329</v>
      </c>
      <c r="B146" s="12" t="s">
        <v>330</v>
      </c>
      <c r="C146" s="55" t="s">
        <v>331</v>
      </c>
      <c r="D146" s="6">
        <v>6961.59</v>
      </c>
      <c r="E146" s="92">
        <v>12588.604856183672</v>
      </c>
      <c r="F146" s="227"/>
      <c r="G146" s="483">
        <v>5787.72</v>
      </c>
      <c r="H146" s="483">
        <v>9110.3759541903728</v>
      </c>
      <c r="I146" s="483">
        <v>0</v>
      </c>
      <c r="J146" s="480">
        <v>0</v>
      </c>
      <c r="K146" s="87"/>
      <c r="L146" s="282">
        <v>42697.66</v>
      </c>
      <c r="M146" s="282">
        <v>0</v>
      </c>
      <c r="N146" s="282">
        <v>0</v>
      </c>
      <c r="O146" s="282">
        <v>1982</v>
      </c>
      <c r="P146" s="248" t="s">
        <v>559</v>
      </c>
      <c r="Q146" s="88" t="s">
        <v>666</v>
      </c>
      <c r="T146" s="480">
        <f t="shared" si="14"/>
        <v>14898.095954190372</v>
      </c>
      <c r="U146" s="480">
        <f t="shared" si="15"/>
        <v>0</v>
      </c>
      <c r="V146" s="282">
        <f t="shared" si="16"/>
        <v>44679.66</v>
      </c>
      <c r="W146" s="283">
        <f t="shared" si="17"/>
        <v>29781.564045809631</v>
      </c>
    </row>
    <row r="147" spans="1:23" x14ac:dyDescent="0.2">
      <c r="A147" s="19" t="s">
        <v>332</v>
      </c>
      <c r="B147" s="12" t="s">
        <v>330</v>
      </c>
      <c r="C147" s="55" t="s">
        <v>333</v>
      </c>
      <c r="D147" s="6">
        <v>464.06</v>
      </c>
      <c r="E147" s="92">
        <v>855.99756848836398</v>
      </c>
      <c r="F147" s="227"/>
      <c r="G147" s="483">
        <v>385.82</v>
      </c>
      <c r="H147" s="483">
        <v>774.81917786835993</v>
      </c>
      <c r="I147" s="483">
        <v>0</v>
      </c>
      <c r="J147" s="480">
        <v>0</v>
      </c>
      <c r="K147" s="87"/>
      <c r="L147" s="282">
        <v>0</v>
      </c>
      <c r="M147" s="282">
        <v>0</v>
      </c>
      <c r="N147" s="282">
        <v>0</v>
      </c>
      <c r="O147" s="282">
        <v>0</v>
      </c>
      <c r="P147" s="248" t="s">
        <v>559</v>
      </c>
      <c r="Q147" s="88" t="s">
        <v>666</v>
      </c>
      <c r="T147" s="480">
        <f t="shared" si="14"/>
        <v>1160.6391778683599</v>
      </c>
      <c r="U147" s="480">
        <f t="shared" si="15"/>
        <v>0</v>
      </c>
      <c r="V147" s="282">
        <f t="shared" si="16"/>
        <v>0</v>
      </c>
      <c r="W147" s="283">
        <f t="shared" si="17"/>
        <v>-1160.6391778683599</v>
      </c>
    </row>
    <row r="148" spans="1:23" x14ac:dyDescent="0.2">
      <c r="A148" s="19" t="s">
        <v>334</v>
      </c>
      <c r="B148" s="12" t="s">
        <v>335</v>
      </c>
      <c r="C148" s="55" t="s">
        <v>336</v>
      </c>
      <c r="D148" s="6">
        <v>0</v>
      </c>
      <c r="E148" s="92">
        <v>1883.906390771848</v>
      </c>
      <c r="F148" s="227"/>
      <c r="G148" s="483">
        <v>1157.5999999999999</v>
      </c>
      <c r="H148" s="483">
        <v>0</v>
      </c>
      <c r="I148" s="483">
        <v>0</v>
      </c>
      <c r="J148" s="480">
        <v>0</v>
      </c>
      <c r="K148" s="87"/>
      <c r="L148" s="282">
        <v>1157.5999999999999</v>
      </c>
      <c r="M148" s="282">
        <v>0</v>
      </c>
      <c r="N148" s="282">
        <v>0</v>
      </c>
      <c r="O148" s="282">
        <v>0</v>
      </c>
      <c r="P148" s="248" t="s">
        <v>559</v>
      </c>
      <c r="Q148" s="88" t="s">
        <v>666</v>
      </c>
      <c r="T148" s="480">
        <f t="shared" si="14"/>
        <v>1157.5999999999999</v>
      </c>
      <c r="U148" s="480">
        <f t="shared" si="15"/>
        <v>0</v>
      </c>
      <c r="V148" s="282">
        <f t="shared" si="16"/>
        <v>1157.5999999999999</v>
      </c>
      <c r="W148" s="283">
        <f t="shared" si="17"/>
        <v>0</v>
      </c>
    </row>
    <row r="149" spans="1:23" x14ac:dyDescent="0.2">
      <c r="A149" s="19" t="s">
        <v>337</v>
      </c>
      <c r="B149" s="12" t="s">
        <v>335</v>
      </c>
      <c r="C149" s="55" t="s">
        <v>338</v>
      </c>
      <c r="D149" s="6">
        <v>5104.8900000000003</v>
      </c>
      <c r="E149" s="92">
        <v>8711.9740232686308</v>
      </c>
      <c r="F149" s="227"/>
      <c r="G149" s="483">
        <v>6944.76</v>
      </c>
      <c r="H149" s="483">
        <v>7127.4990296147316</v>
      </c>
      <c r="I149" s="483">
        <v>0</v>
      </c>
      <c r="J149" s="480">
        <v>0</v>
      </c>
      <c r="K149" s="87"/>
      <c r="L149" s="282">
        <v>46131.64</v>
      </c>
      <c r="M149" s="282">
        <v>0</v>
      </c>
      <c r="N149" s="282">
        <v>0</v>
      </c>
      <c r="O149" s="282">
        <v>6258.98</v>
      </c>
      <c r="P149" s="248">
        <v>18</v>
      </c>
      <c r="Q149" s="88">
        <v>2910.5899999999997</v>
      </c>
      <c r="T149" s="480">
        <f t="shared" si="14"/>
        <v>14072.259029614732</v>
      </c>
      <c r="U149" s="480">
        <f t="shared" si="15"/>
        <v>0</v>
      </c>
      <c r="V149" s="282">
        <f t="shared" si="16"/>
        <v>52390.619999999995</v>
      </c>
      <c r="W149" s="283">
        <f t="shared" si="17"/>
        <v>38318.360970385263</v>
      </c>
    </row>
    <row r="150" spans="1:23" x14ac:dyDescent="0.2">
      <c r="A150" s="19" t="s">
        <v>339</v>
      </c>
      <c r="B150" s="12" t="s">
        <v>335</v>
      </c>
      <c r="C150" s="55" t="s">
        <v>340</v>
      </c>
      <c r="D150" s="6">
        <v>1392.18</v>
      </c>
      <c r="E150" s="92">
        <v>3044.933205684772</v>
      </c>
      <c r="F150" s="227"/>
      <c r="G150" s="483">
        <v>0</v>
      </c>
      <c r="H150" s="483">
        <v>2685.2938276115819</v>
      </c>
      <c r="I150" s="483">
        <v>0</v>
      </c>
      <c r="J150" s="480">
        <v>0</v>
      </c>
      <c r="K150" s="87"/>
      <c r="L150" s="282">
        <v>2284.44</v>
      </c>
      <c r="M150" s="282">
        <v>0</v>
      </c>
      <c r="N150" s="282">
        <v>0</v>
      </c>
      <c r="O150" s="282">
        <v>0</v>
      </c>
      <c r="P150" s="248" t="s">
        <v>496</v>
      </c>
      <c r="Q150" s="88" t="s">
        <v>666</v>
      </c>
      <c r="T150" s="480">
        <f t="shared" si="14"/>
        <v>2685.2938276115819</v>
      </c>
      <c r="U150" s="480">
        <f t="shared" si="15"/>
        <v>0</v>
      </c>
      <c r="V150" s="282">
        <f t="shared" si="16"/>
        <v>2284.44</v>
      </c>
      <c r="W150" s="283">
        <f t="shared" si="17"/>
        <v>-400.85382761158189</v>
      </c>
    </row>
    <row r="151" spans="1:23" x14ac:dyDescent="0.2">
      <c r="A151" s="19" t="s">
        <v>341</v>
      </c>
      <c r="B151" s="12" t="s">
        <v>342</v>
      </c>
      <c r="C151" s="55" t="s">
        <v>343</v>
      </c>
      <c r="D151" s="6">
        <v>3712.48</v>
      </c>
      <c r="E151" s="92">
        <v>14978.240205973445</v>
      </c>
      <c r="F151" s="227"/>
      <c r="G151" s="483">
        <v>1929.1</v>
      </c>
      <c r="H151" s="483">
        <v>7139.8407865956378</v>
      </c>
      <c r="I151" s="483">
        <v>0</v>
      </c>
      <c r="J151" s="480">
        <v>0</v>
      </c>
      <c r="K151" s="87"/>
      <c r="L151" s="282">
        <v>1929.1</v>
      </c>
      <c r="M151" s="282">
        <v>196.49</v>
      </c>
      <c r="N151" s="282">
        <v>0</v>
      </c>
      <c r="O151" s="282">
        <v>982</v>
      </c>
      <c r="P151" s="248" t="s">
        <v>559</v>
      </c>
      <c r="Q151" s="88" t="s">
        <v>666</v>
      </c>
      <c r="T151" s="480">
        <f t="shared" si="14"/>
        <v>9068.9407865956382</v>
      </c>
      <c r="U151" s="480">
        <f t="shared" si="15"/>
        <v>0</v>
      </c>
      <c r="V151" s="282">
        <f t="shared" si="16"/>
        <v>3107.59</v>
      </c>
      <c r="W151" s="283">
        <f t="shared" si="17"/>
        <v>-5961.3507865956381</v>
      </c>
    </row>
    <row r="152" spans="1:23" x14ac:dyDescent="0.2">
      <c r="A152" s="19" t="s">
        <v>344</v>
      </c>
      <c r="B152" s="12" t="s">
        <v>342</v>
      </c>
      <c r="C152" s="55" t="s">
        <v>345</v>
      </c>
      <c r="D152" s="6">
        <v>77965.990000000005</v>
      </c>
      <c r="E152" s="92">
        <v>129252.97820302096</v>
      </c>
      <c r="F152" s="227"/>
      <c r="G152" s="483">
        <v>58646.46</v>
      </c>
      <c r="H152" s="483">
        <v>112555.64244308131</v>
      </c>
      <c r="I152" s="483">
        <v>0</v>
      </c>
      <c r="J152" s="480">
        <v>32692.46</v>
      </c>
      <c r="K152" s="87"/>
      <c r="L152" s="282">
        <v>1046599.8900000001</v>
      </c>
      <c r="M152" s="282">
        <v>0</v>
      </c>
      <c r="N152" s="282">
        <v>0</v>
      </c>
      <c r="O152" s="282">
        <v>19910</v>
      </c>
      <c r="P152" s="248">
        <v>139</v>
      </c>
      <c r="Q152" s="88">
        <v>7672.7330215827351</v>
      </c>
      <c r="T152" s="480">
        <f t="shared" si="14"/>
        <v>171202.1024430813</v>
      </c>
      <c r="U152" s="480">
        <f t="shared" si="15"/>
        <v>32692.46</v>
      </c>
      <c r="V152" s="282">
        <f t="shared" si="16"/>
        <v>1066509.8900000001</v>
      </c>
      <c r="W152" s="283">
        <f t="shared" si="17"/>
        <v>862615.32755691884</v>
      </c>
    </row>
    <row r="153" spans="1:23" x14ac:dyDescent="0.2">
      <c r="A153" s="19" t="s">
        <v>346</v>
      </c>
      <c r="B153" s="12" t="s">
        <v>342</v>
      </c>
      <c r="C153" s="55" t="s">
        <v>347</v>
      </c>
      <c r="D153" s="6">
        <v>4640.6000000000004</v>
      </c>
      <c r="E153" s="92">
        <v>19284.352532305642</v>
      </c>
      <c r="F153" s="227"/>
      <c r="G153" s="483">
        <v>2700.74</v>
      </c>
      <c r="H153" s="483">
        <v>10126.631068030145</v>
      </c>
      <c r="I153" s="483">
        <v>0</v>
      </c>
      <c r="J153" s="480">
        <v>0</v>
      </c>
      <c r="K153" s="87"/>
      <c r="L153" s="282">
        <v>2700.74</v>
      </c>
      <c r="M153" s="282">
        <v>0</v>
      </c>
      <c r="N153" s="282">
        <v>0</v>
      </c>
      <c r="O153" s="282">
        <v>1148</v>
      </c>
      <c r="P153" s="248" t="s">
        <v>559</v>
      </c>
      <c r="Q153" s="88" t="s">
        <v>666</v>
      </c>
      <c r="T153" s="480">
        <f t="shared" si="14"/>
        <v>12827.371068030145</v>
      </c>
      <c r="U153" s="480">
        <f t="shared" si="15"/>
        <v>0</v>
      </c>
      <c r="V153" s="282">
        <f t="shared" si="16"/>
        <v>3848.74</v>
      </c>
      <c r="W153" s="283">
        <f t="shared" si="17"/>
        <v>-8978.6310680301449</v>
      </c>
    </row>
    <row r="154" spans="1:23" x14ac:dyDescent="0.2">
      <c r="A154" s="19" t="s">
        <v>348</v>
      </c>
      <c r="B154" s="12" t="s">
        <v>349</v>
      </c>
      <c r="C154" s="55" t="s">
        <v>350</v>
      </c>
      <c r="D154" s="6">
        <v>928.12</v>
      </c>
      <c r="E154" s="92">
        <v>3918.1852681328241</v>
      </c>
      <c r="F154" s="227"/>
      <c r="G154" s="483">
        <v>771.64</v>
      </c>
      <c r="H154" s="483">
        <v>2326.6263973033456</v>
      </c>
      <c r="I154" s="483">
        <v>0</v>
      </c>
      <c r="J154" s="480">
        <v>0</v>
      </c>
      <c r="K154" s="87"/>
      <c r="L154" s="282">
        <v>5924.55</v>
      </c>
      <c r="M154" s="282">
        <v>0</v>
      </c>
      <c r="N154" s="282">
        <v>0</v>
      </c>
      <c r="O154" s="282">
        <v>0</v>
      </c>
      <c r="P154" s="248" t="s">
        <v>559</v>
      </c>
      <c r="Q154" s="88" t="s">
        <v>666</v>
      </c>
      <c r="T154" s="480">
        <f t="shared" si="14"/>
        <v>3098.2663973033455</v>
      </c>
      <c r="U154" s="480">
        <f t="shared" si="15"/>
        <v>0</v>
      </c>
      <c r="V154" s="282">
        <f t="shared" si="16"/>
        <v>5924.55</v>
      </c>
      <c r="W154" s="283">
        <f t="shared" si="17"/>
        <v>2826.2836026966547</v>
      </c>
    </row>
    <row r="155" spans="1:23" x14ac:dyDescent="0.2">
      <c r="A155" s="19" t="s">
        <v>351</v>
      </c>
      <c r="B155" s="12" t="s">
        <v>349</v>
      </c>
      <c r="C155" s="55" t="s">
        <v>352</v>
      </c>
      <c r="D155" s="6">
        <v>2784.59</v>
      </c>
      <c r="E155" s="92">
        <v>9957.0776487820403</v>
      </c>
      <c r="F155" s="227"/>
      <c r="G155" s="483">
        <v>1157.5999999999999</v>
      </c>
      <c r="H155" s="483">
        <v>6189.2349591594566</v>
      </c>
      <c r="I155" s="483">
        <v>0</v>
      </c>
      <c r="J155" s="480">
        <v>0</v>
      </c>
      <c r="K155" s="87"/>
      <c r="L155" s="282">
        <v>3336.6400000000003</v>
      </c>
      <c r="M155" s="282">
        <v>272</v>
      </c>
      <c r="N155" s="282">
        <v>0</v>
      </c>
      <c r="O155" s="282">
        <v>295</v>
      </c>
      <c r="P155" s="248" t="s">
        <v>559</v>
      </c>
      <c r="Q155" s="88" t="s">
        <v>666</v>
      </c>
      <c r="T155" s="480">
        <f t="shared" si="14"/>
        <v>7346.834959159456</v>
      </c>
      <c r="U155" s="480">
        <f t="shared" si="15"/>
        <v>0</v>
      </c>
      <c r="V155" s="282">
        <f t="shared" si="16"/>
        <v>3903.6400000000003</v>
      </c>
      <c r="W155" s="283">
        <f t="shared" si="17"/>
        <v>-3443.1949591594557</v>
      </c>
    </row>
    <row r="156" spans="1:23" x14ac:dyDescent="0.2">
      <c r="A156" s="19" t="s">
        <v>353</v>
      </c>
      <c r="B156" s="12" t="s">
        <v>349</v>
      </c>
      <c r="C156" s="55" t="s">
        <v>354</v>
      </c>
      <c r="D156" s="6">
        <v>42694.44</v>
      </c>
      <c r="E156" s="92">
        <v>76567.745235317823</v>
      </c>
      <c r="F156" s="227"/>
      <c r="G156" s="483">
        <v>40897.620000000003</v>
      </c>
      <c r="H156" s="483">
        <v>65975.707504274556</v>
      </c>
      <c r="I156" s="483">
        <v>0</v>
      </c>
      <c r="J156" s="480">
        <v>22833.14</v>
      </c>
      <c r="K156" s="87"/>
      <c r="L156" s="282">
        <v>78755.799999999988</v>
      </c>
      <c r="M156" s="282">
        <v>0</v>
      </c>
      <c r="N156" s="282">
        <v>0</v>
      </c>
      <c r="O156" s="282">
        <v>20982</v>
      </c>
      <c r="P156" s="248">
        <v>101</v>
      </c>
      <c r="Q156" s="88">
        <v>987.50297029702961</v>
      </c>
      <c r="T156" s="480">
        <f t="shared" si="14"/>
        <v>106873.32750427455</v>
      </c>
      <c r="U156" s="480">
        <f t="shared" si="15"/>
        <v>22833.14</v>
      </c>
      <c r="V156" s="282">
        <f t="shared" si="16"/>
        <v>99737.799999999988</v>
      </c>
      <c r="W156" s="283">
        <f t="shared" si="17"/>
        <v>-29968.667504274563</v>
      </c>
    </row>
    <row r="157" spans="1:23" x14ac:dyDescent="0.2">
      <c r="A157" s="19" t="s">
        <v>355</v>
      </c>
      <c r="B157" s="12" t="s">
        <v>356</v>
      </c>
      <c r="C157" s="55" t="s">
        <v>357</v>
      </c>
      <c r="D157" s="6">
        <v>6033.24</v>
      </c>
      <c r="E157" s="92">
        <v>18382.110047313967</v>
      </c>
      <c r="F157" s="227"/>
      <c r="G157" s="483">
        <v>5016.08</v>
      </c>
      <c r="H157" s="483">
        <v>16366.757681342848</v>
      </c>
      <c r="I157" s="483">
        <v>0</v>
      </c>
      <c r="J157" s="480">
        <v>0</v>
      </c>
      <c r="K157" s="87"/>
      <c r="L157" s="282">
        <v>5016.08</v>
      </c>
      <c r="M157" s="282">
        <v>9063.51</v>
      </c>
      <c r="N157" s="282">
        <v>0</v>
      </c>
      <c r="O157" s="282">
        <v>0</v>
      </c>
      <c r="P157" s="248" t="s">
        <v>559</v>
      </c>
      <c r="Q157" s="88" t="s">
        <v>666</v>
      </c>
      <c r="T157" s="480">
        <f t="shared" si="14"/>
        <v>21382.837681342848</v>
      </c>
      <c r="U157" s="480">
        <f t="shared" si="15"/>
        <v>0</v>
      </c>
      <c r="V157" s="282">
        <f t="shared" si="16"/>
        <v>14079.59</v>
      </c>
      <c r="W157" s="283">
        <f t="shared" si="17"/>
        <v>-7303.2476813428475</v>
      </c>
    </row>
    <row r="158" spans="1:23" x14ac:dyDescent="0.2">
      <c r="A158" s="19" t="s">
        <v>358</v>
      </c>
      <c r="B158" s="12" t="s">
        <v>359</v>
      </c>
      <c r="C158" s="55" t="s">
        <v>360</v>
      </c>
      <c r="D158" s="6">
        <v>30165.279999999999</v>
      </c>
      <c r="E158" s="92">
        <v>52875.599686842841</v>
      </c>
      <c r="F158" s="227"/>
      <c r="G158" s="483">
        <v>29708.42</v>
      </c>
      <c r="H158" s="483">
        <v>58523.755056838825</v>
      </c>
      <c r="I158" s="483">
        <v>0</v>
      </c>
      <c r="J158" s="480">
        <v>21797</v>
      </c>
      <c r="K158" s="87"/>
      <c r="L158" s="282">
        <v>208512.03</v>
      </c>
      <c r="M158" s="282">
        <v>0</v>
      </c>
      <c r="N158" s="282">
        <v>0</v>
      </c>
      <c r="O158" s="282">
        <v>18079.999999999996</v>
      </c>
      <c r="P158" s="248">
        <v>75</v>
      </c>
      <c r="Q158" s="88">
        <v>3021.2270666666668</v>
      </c>
      <c r="T158" s="480">
        <f t="shared" si="14"/>
        <v>88232.175056838823</v>
      </c>
      <c r="U158" s="480">
        <f t="shared" si="15"/>
        <v>21797</v>
      </c>
      <c r="V158" s="282">
        <f t="shared" si="16"/>
        <v>226592.03</v>
      </c>
      <c r="W158" s="283">
        <f t="shared" si="17"/>
        <v>116562.85494316118</v>
      </c>
    </row>
    <row r="159" spans="1:23" x14ac:dyDescent="0.2">
      <c r="A159" s="19" t="s">
        <v>361</v>
      </c>
      <c r="B159" s="12" t="s">
        <v>359</v>
      </c>
      <c r="C159" s="55" t="s">
        <v>362</v>
      </c>
      <c r="D159" s="6">
        <v>464.06</v>
      </c>
      <c r="E159" s="92">
        <v>2939.0240184461122</v>
      </c>
      <c r="F159" s="227"/>
      <c r="G159" s="483">
        <v>385.96</v>
      </c>
      <c r="H159" s="483">
        <v>1303.2873983326779</v>
      </c>
      <c r="I159" s="483">
        <v>0</v>
      </c>
      <c r="J159" s="480">
        <v>0</v>
      </c>
      <c r="K159" s="87"/>
      <c r="L159" s="282">
        <v>385.96</v>
      </c>
      <c r="M159" s="282">
        <v>0</v>
      </c>
      <c r="N159" s="282">
        <v>0</v>
      </c>
      <c r="O159" s="282">
        <v>0</v>
      </c>
      <c r="P159" s="248" t="s">
        <v>559</v>
      </c>
      <c r="Q159" s="88" t="s">
        <v>666</v>
      </c>
      <c r="T159" s="480">
        <f t="shared" si="14"/>
        <v>1689.2473983326779</v>
      </c>
      <c r="U159" s="480">
        <f t="shared" si="15"/>
        <v>0</v>
      </c>
      <c r="V159" s="282">
        <f t="shared" si="16"/>
        <v>385.96</v>
      </c>
      <c r="W159" s="283">
        <f t="shared" si="17"/>
        <v>-1303.2873983326779</v>
      </c>
    </row>
    <row r="160" spans="1:23" x14ac:dyDescent="0.2">
      <c r="A160" s="19" t="s">
        <v>363</v>
      </c>
      <c r="B160" s="12" t="s">
        <v>364</v>
      </c>
      <c r="C160" s="55" t="s">
        <v>365</v>
      </c>
      <c r="D160" s="6">
        <v>5569.18</v>
      </c>
      <c r="E160" s="92">
        <v>9820.9253157690473</v>
      </c>
      <c r="F160" s="227"/>
      <c r="G160" s="483">
        <v>4629.84</v>
      </c>
      <c r="H160" s="483">
        <v>7647.15414891214</v>
      </c>
      <c r="I160" s="483">
        <v>0</v>
      </c>
      <c r="J160" s="480">
        <v>0</v>
      </c>
      <c r="K160" s="87"/>
      <c r="L160" s="282">
        <v>4629.84</v>
      </c>
      <c r="M160" s="282">
        <v>0</v>
      </c>
      <c r="N160" s="282">
        <v>0</v>
      </c>
      <c r="O160" s="282">
        <v>3401.79</v>
      </c>
      <c r="P160" s="248" t="s">
        <v>559</v>
      </c>
      <c r="Q160" s="88" t="s">
        <v>666</v>
      </c>
      <c r="T160" s="480">
        <f t="shared" si="14"/>
        <v>12276.994148912141</v>
      </c>
      <c r="U160" s="480">
        <f t="shared" si="15"/>
        <v>0</v>
      </c>
      <c r="V160" s="282">
        <f t="shared" si="16"/>
        <v>8031.63</v>
      </c>
      <c r="W160" s="283">
        <f t="shared" si="17"/>
        <v>-4245.364148912141</v>
      </c>
    </row>
    <row r="161" spans="1:23" x14ac:dyDescent="0.2">
      <c r="A161" s="19" t="s">
        <v>366</v>
      </c>
      <c r="B161" s="12" t="s">
        <v>364</v>
      </c>
      <c r="C161" s="55" t="s">
        <v>367</v>
      </c>
      <c r="D161" s="6">
        <v>0</v>
      </c>
      <c r="E161" s="92">
        <v>0</v>
      </c>
      <c r="F161" s="227"/>
      <c r="G161" s="483">
        <v>0</v>
      </c>
      <c r="H161" s="483">
        <v>0</v>
      </c>
      <c r="I161" s="483">
        <v>0</v>
      </c>
      <c r="J161" s="480">
        <v>0</v>
      </c>
      <c r="K161" s="87"/>
      <c r="L161" s="282">
        <v>0</v>
      </c>
      <c r="M161" s="282">
        <v>0</v>
      </c>
      <c r="N161" s="282">
        <v>0</v>
      </c>
      <c r="O161" s="282">
        <v>0</v>
      </c>
      <c r="P161" s="248" t="s">
        <v>496</v>
      </c>
      <c r="Q161" s="88" t="s">
        <v>666</v>
      </c>
      <c r="T161" s="480">
        <f t="shared" si="14"/>
        <v>0</v>
      </c>
      <c r="U161" s="480">
        <f t="shared" si="15"/>
        <v>0</v>
      </c>
      <c r="V161" s="282">
        <f t="shared" si="16"/>
        <v>0</v>
      </c>
      <c r="W161" s="283">
        <f t="shared" si="17"/>
        <v>0</v>
      </c>
    </row>
    <row r="162" spans="1:23" x14ac:dyDescent="0.2">
      <c r="A162" s="19" t="s">
        <v>368</v>
      </c>
      <c r="B162" s="12" t="s">
        <v>369</v>
      </c>
      <c r="C162" s="55" t="s">
        <v>370</v>
      </c>
      <c r="D162" s="6">
        <v>284011.15999999997</v>
      </c>
      <c r="E162" s="92">
        <v>526480.57735238841</v>
      </c>
      <c r="F162" s="227"/>
      <c r="G162" s="483">
        <v>240371.74</v>
      </c>
      <c r="H162" s="483">
        <v>446149.59310224303</v>
      </c>
      <c r="I162" s="483">
        <v>0</v>
      </c>
      <c r="J162" s="480">
        <v>178723</v>
      </c>
      <c r="K162" s="87"/>
      <c r="L162" s="282">
        <v>1769759.5299999996</v>
      </c>
      <c r="M162" s="282">
        <v>0</v>
      </c>
      <c r="N162" s="282">
        <v>0</v>
      </c>
      <c r="O162" s="282">
        <v>172423.24</v>
      </c>
      <c r="P162" s="248">
        <v>581</v>
      </c>
      <c r="Q162" s="88">
        <v>3342.8274870912214</v>
      </c>
      <c r="T162" s="480">
        <f t="shared" si="14"/>
        <v>686521.33310224302</v>
      </c>
      <c r="U162" s="480">
        <f t="shared" si="15"/>
        <v>178723</v>
      </c>
      <c r="V162" s="282">
        <f t="shared" si="16"/>
        <v>1942182.7699999996</v>
      </c>
      <c r="W162" s="283">
        <f t="shared" si="17"/>
        <v>1076938.4368977565</v>
      </c>
    </row>
    <row r="163" spans="1:23" x14ac:dyDescent="0.2">
      <c r="A163" s="19" t="s">
        <v>371</v>
      </c>
      <c r="B163" s="12" t="s">
        <v>372</v>
      </c>
      <c r="C163" s="55" t="s">
        <v>373</v>
      </c>
      <c r="D163" s="6">
        <v>0</v>
      </c>
      <c r="E163" s="92">
        <v>0</v>
      </c>
      <c r="F163" s="227"/>
      <c r="G163" s="483">
        <v>0</v>
      </c>
      <c r="H163" s="483">
        <v>0</v>
      </c>
      <c r="I163" s="483">
        <v>0</v>
      </c>
      <c r="J163" s="480">
        <v>0</v>
      </c>
      <c r="K163" s="87"/>
      <c r="L163" s="282">
        <v>0</v>
      </c>
      <c r="M163" s="282">
        <v>0</v>
      </c>
      <c r="N163" s="282">
        <v>0</v>
      </c>
      <c r="O163" s="282">
        <v>0</v>
      </c>
      <c r="P163" s="248" t="s">
        <v>496</v>
      </c>
      <c r="Q163" s="88" t="s">
        <v>666</v>
      </c>
      <c r="T163" s="480">
        <f t="shared" si="14"/>
        <v>0</v>
      </c>
      <c r="U163" s="480">
        <f t="shared" si="15"/>
        <v>0</v>
      </c>
      <c r="V163" s="282">
        <f t="shared" si="16"/>
        <v>0</v>
      </c>
      <c r="W163" s="283">
        <f t="shared" si="17"/>
        <v>0</v>
      </c>
    </row>
    <row r="164" spans="1:23" x14ac:dyDescent="0.2">
      <c r="A164" s="19" t="s">
        <v>374</v>
      </c>
      <c r="B164" s="12" t="s">
        <v>372</v>
      </c>
      <c r="C164" s="55" t="s">
        <v>375</v>
      </c>
      <c r="D164" s="6">
        <v>20420.48</v>
      </c>
      <c r="E164" s="92">
        <v>18989.306625508798</v>
      </c>
      <c r="F164" s="227"/>
      <c r="G164" s="483">
        <v>15047.68</v>
      </c>
      <c r="H164" s="483">
        <v>25598.693704661353</v>
      </c>
      <c r="I164" s="483">
        <v>0</v>
      </c>
      <c r="J164" s="480">
        <v>0</v>
      </c>
      <c r="K164" s="87"/>
      <c r="L164" s="282">
        <v>137300.17000000001</v>
      </c>
      <c r="M164" s="282">
        <v>1092.02</v>
      </c>
      <c r="N164" s="282">
        <v>0</v>
      </c>
      <c r="O164" s="282">
        <v>4151</v>
      </c>
      <c r="P164" s="248">
        <v>34</v>
      </c>
      <c r="Q164" s="88">
        <v>4160.328529411765</v>
      </c>
      <c r="T164" s="480">
        <f t="shared" si="14"/>
        <v>40646.373704661353</v>
      </c>
      <c r="U164" s="480">
        <f t="shared" si="15"/>
        <v>0</v>
      </c>
      <c r="V164" s="282">
        <f t="shared" si="16"/>
        <v>142543.19</v>
      </c>
      <c r="W164" s="283">
        <f t="shared" si="17"/>
        <v>101896.81629533865</v>
      </c>
    </row>
    <row r="165" spans="1:23" x14ac:dyDescent="0.2">
      <c r="A165" s="19" t="s">
        <v>376</v>
      </c>
      <c r="B165" s="12" t="s">
        <v>377</v>
      </c>
      <c r="C165" s="55" t="s">
        <v>378</v>
      </c>
      <c r="D165" s="6">
        <v>3712.94</v>
      </c>
      <c r="E165" s="92">
        <v>3779.8150620921638</v>
      </c>
      <c r="F165" s="227"/>
      <c r="G165" s="483">
        <v>3086.84</v>
      </c>
      <c r="H165" s="483">
        <v>4961.9679788242684</v>
      </c>
      <c r="I165" s="483">
        <v>0</v>
      </c>
      <c r="J165" s="480">
        <v>0</v>
      </c>
      <c r="K165" s="87"/>
      <c r="L165" s="282">
        <v>40.479999999999997</v>
      </c>
      <c r="M165" s="282">
        <v>0</v>
      </c>
      <c r="N165" s="282">
        <v>0</v>
      </c>
      <c r="O165" s="282">
        <v>0</v>
      </c>
      <c r="P165" s="248" t="s">
        <v>559</v>
      </c>
      <c r="Q165" s="88" t="s">
        <v>666</v>
      </c>
      <c r="T165" s="480">
        <f t="shared" si="14"/>
        <v>8048.8079788242685</v>
      </c>
      <c r="U165" s="480">
        <f t="shared" si="15"/>
        <v>0</v>
      </c>
      <c r="V165" s="282">
        <f t="shared" si="16"/>
        <v>40.479999999999997</v>
      </c>
      <c r="W165" s="283">
        <f t="shared" si="17"/>
        <v>-8008.3279788242689</v>
      </c>
    </row>
    <row r="166" spans="1:23" x14ac:dyDescent="0.2">
      <c r="A166" s="19" t="s">
        <v>379</v>
      </c>
      <c r="B166" s="12" t="s">
        <v>377</v>
      </c>
      <c r="C166" s="55" t="s">
        <v>380</v>
      </c>
      <c r="D166" s="6">
        <v>3712.71</v>
      </c>
      <c r="E166" s="92">
        <v>22009.700312897585</v>
      </c>
      <c r="F166" s="227"/>
      <c r="G166" s="483">
        <v>1929.1</v>
      </c>
      <c r="H166" s="483">
        <v>9830.4196737972761</v>
      </c>
      <c r="I166" s="483">
        <v>0</v>
      </c>
      <c r="J166" s="480">
        <v>0</v>
      </c>
      <c r="K166" s="87"/>
      <c r="L166" s="282">
        <v>0</v>
      </c>
      <c r="M166" s="282">
        <v>0</v>
      </c>
      <c r="N166" s="282">
        <v>0</v>
      </c>
      <c r="O166" s="282">
        <v>0</v>
      </c>
      <c r="P166" s="248" t="s">
        <v>559</v>
      </c>
      <c r="Q166" s="88" t="s">
        <v>666</v>
      </c>
      <c r="T166" s="480">
        <f t="shared" si="14"/>
        <v>11759.519673797276</v>
      </c>
      <c r="U166" s="480">
        <f t="shared" si="15"/>
        <v>0</v>
      </c>
      <c r="V166" s="282">
        <f t="shared" si="16"/>
        <v>0</v>
      </c>
      <c r="W166" s="283">
        <f t="shared" si="17"/>
        <v>-11759.519673797276</v>
      </c>
    </row>
    <row r="167" spans="1:23" x14ac:dyDescent="0.2">
      <c r="A167" s="19" t="s">
        <v>381</v>
      </c>
      <c r="B167" s="12" t="s">
        <v>377</v>
      </c>
      <c r="C167" s="55" t="s">
        <v>382</v>
      </c>
      <c r="D167" s="6">
        <v>0</v>
      </c>
      <c r="E167" s="92">
        <v>0</v>
      </c>
      <c r="F167" s="227"/>
      <c r="G167" s="483">
        <v>0</v>
      </c>
      <c r="H167" s="483">
        <v>0</v>
      </c>
      <c r="I167" s="483">
        <v>0</v>
      </c>
      <c r="J167" s="480">
        <v>0</v>
      </c>
      <c r="K167" s="87"/>
      <c r="L167" s="282">
        <v>0</v>
      </c>
      <c r="M167" s="282">
        <v>0</v>
      </c>
      <c r="N167" s="282">
        <v>0</v>
      </c>
      <c r="O167" s="282">
        <v>0</v>
      </c>
      <c r="P167" s="248" t="s">
        <v>496</v>
      </c>
      <c r="Q167" s="88" t="s">
        <v>666</v>
      </c>
      <c r="T167" s="480">
        <f t="shared" si="14"/>
        <v>0</v>
      </c>
      <c r="U167" s="480">
        <f t="shared" si="15"/>
        <v>0</v>
      </c>
      <c r="V167" s="282">
        <f t="shared" si="16"/>
        <v>0</v>
      </c>
      <c r="W167" s="283">
        <f t="shared" si="17"/>
        <v>0</v>
      </c>
    </row>
    <row r="168" spans="1:23" x14ac:dyDescent="0.2">
      <c r="A168" s="19" t="s">
        <v>383</v>
      </c>
      <c r="B168" s="12" t="s">
        <v>377</v>
      </c>
      <c r="C168" s="55" t="s">
        <v>384</v>
      </c>
      <c r="D168" s="6">
        <v>0</v>
      </c>
      <c r="E168" s="92">
        <v>7466.7754791594552</v>
      </c>
      <c r="F168" s="227"/>
      <c r="G168" s="483">
        <v>385.82</v>
      </c>
      <c r="H168" s="483">
        <v>0</v>
      </c>
      <c r="I168" s="483">
        <v>0</v>
      </c>
      <c r="J168" s="480">
        <v>0</v>
      </c>
      <c r="K168" s="87"/>
      <c r="L168" s="282">
        <v>385.82</v>
      </c>
      <c r="M168" s="282">
        <v>0</v>
      </c>
      <c r="N168" s="282">
        <v>0</v>
      </c>
      <c r="O168" s="282">
        <v>0</v>
      </c>
      <c r="P168" s="248" t="s">
        <v>559</v>
      </c>
      <c r="Q168" s="88" t="s">
        <v>666</v>
      </c>
      <c r="T168" s="480">
        <f t="shared" ref="T168:T207" si="18">G168+H168+I168</f>
        <v>385.82</v>
      </c>
      <c r="U168" s="480">
        <f t="shared" ref="U168:U199" si="19">J168</f>
        <v>0</v>
      </c>
      <c r="V168" s="282">
        <f t="shared" ref="V168:V199" si="20">O168+M168+N168+L168</f>
        <v>385.82</v>
      </c>
      <c r="W168" s="283">
        <f t="shared" si="17"/>
        <v>0</v>
      </c>
    </row>
    <row r="169" spans="1:23" x14ac:dyDescent="0.2">
      <c r="A169" s="19" t="s">
        <v>385</v>
      </c>
      <c r="B169" s="12" t="s">
        <v>377</v>
      </c>
      <c r="C169" s="55" t="s">
        <v>386</v>
      </c>
      <c r="D169" s="6">
        <v>0</v>
      </c>
      <c r="E169" s="92">
        <v>0</v>
      </c>
      <c r="F169" s="227"/>
      <c r="G169" s="483">
        <v>0</v>
      </c>
      <c r="H169" s="483">
        <v>0</v>
      </c>
      <c r="I169" s="483">
        <v>0</v>
      </c>
      <c r="J169" s="480">
        <v>0</v>
      </c>
      <c r="K169" s="87"/>
      <c r="L169" s="282">
        <v>0</v>
      </c>
      <c r="M169" s="282">
        <v>0</v>
      </c>
      <c r="N169" s="282">
        <v>0</v>
      </c>
      <c r="O169" s="282">
        <v>0</v>
      </c>
      <c r="P169" s="248" t="s">
        <v>496</v>
      </c>
      <c r="Q169" s="88" t="s">
        <v>666</v>
      </c>
      <c r="T169" s="480">
        <f t="shared" si="18"/>
        <v>0</v>
      </c>
      <c r="U169" s="480">
        <f t="shared" si="19"/>
        <v>0</v>
      </c>
      <c r="V169" s="282">
        <f t="shared" si="20"/>
        <v>0</v>
      </c>
      <c r="W169" s="283">
        <f t="shared" si="17"/>
        <v>0</v>
      </c>
    </row>
    <row r="170" spans="1:23" x14ac:dyDescent="0.2">
      <c r="A170" s="19" t="s">
        <v>387</v>
      </c>
      <c r="B170" s="12" t="s">
        <v>388</v>
      </c>
      <c r="C170" s="55" t="s">
        <v>389</v>
      </c>
      <c r="D170" s="6">
        <v>83537.009999999995</v>
      </c>
      <c r="E170" s="92">
        <v>114993.92658180144</v>
      </c>
      <c r="F170" s="227"/>
      <c r="G170" s="483">
        <v>69063.039999999994</v>
      </c>
      <c r="H170" s="483">
        <v>109509.45562407239</v>
      </c>
      <c r="I170" s="483">
        <v>0</v>
      </c>
      <c r="J170" s="480">
        <v>0</v>
      </c>
      <c r="K170" s="87"/>
      <c r="L170" s="282">
        <v>94525.7</v>
      </c>
      <c r="M170" s="282">
        <v>29330.14</v>
      </c>
      <c r="N170" s="282">
        <v>0</v>
      </c>
      <c r="O170" s="282">
        <v>26412.98</v>
      </c>
      <c r="P170" s="248">
        <v>170</v>
      </c>
      <c r="Q170" s="88">
        <v>711.404</v>
      </c>
      <c r="T170" s="480">
        <f t="shared" si="18"/>
        <v>178572.49562407238</v>
      </c>
      <c r="U170" s="480">
        <f t="shared" si="19"/>
        <v>0</v>
      </c>
      <c r="V170" s="282">
        <f t="shared" si="20"/>
        <v>150268.82</v>
      </c>
      <c r="W170" s="283">
        <f t="shared" si="17"/>
        <v>-28303.675624072377</v>
      </c>
    </row>
    <row r="171" spans="1:23" ht="13.5" customHeight="1" x14ac:dyDescent="0.2">
      <c r="A171" s="19" t="s">
        <v>390</v>
      </c>
      <c r="B171" s="12" t="s">
        <v>388</v>
      </c>
      <c r="C171" s="55" t="s">
        <v>391</v>
      </c>
      <c r="D171" s="6">
        <v>36199.67</v>
      </c>
      <c r="E171" s="92">
        <v>52148.725395892361</v>
      </c>
      <c r="F171" s="227"/>
      <c r="G171" s="483">
        <v>31638.5</v>
      </c>
      <c r="H171" s="483">
        <v>45755.06378145497</v>
      </c>
      <c r="I171" s="483">
        <v>0</v>
      </c>
      <c r="J171" s="480">
        <v>0</v>
      </c>
      <c r="K171" s="87"/>
      <c r="L171" s="282">
        <v>156597.87999999998</v>
      </c>
      <c r="M171" s="282">
        <v>0</v>
      </c>
      <c r="N171" s="282">
        <v>0</v>
      </c>
      <c r="O171" s="282">
        <v>11498</v>
      </c>
      <c r="P171" s="248">
        <v>73</v>
      </c>
      <c r="Q171" s="88">
        <v>2302.6832876712324</v>
      </c>
      <c r="T171" s="480">
        <f t="shared" si="18"/>
        <v>77393.56378145497</v>
      </c>
      <c r="U171" s="480">
        <f t="shared" si="19"/>
        <v>0</v>
      </c>
      <c r="V171" s="282">
        <f t="shared" si="20"/>
        <v>168095.87999999998</v>
      </c>
      <c r="W171" s="283">
        <f t="shared" si="17"/>
        <v>90702.316218545006</v>
      </c>
    </row>
    <row r="172" spans="1:23" x14ac:dyDescent="0.2">
      <c r="A172" s="19" t="s">
        <v>392</v>
      </c>
      <c r="B172" s="12" t="s">
        <v>388</v>
      </c>
      <c r="C172" s="55" t="s">
        <v>393</v>
      </c>
      <c r="D172" s="6">
        <v>139694.25</v>
      </c>
      <c r="E172" s="92">
        <v>177838.39310003608</v>
      </c>
      <c r="F172" s="227"/>
      <c r="G172" s="483">
        <v>114210.28</v>
      </c>
      <c r="H172" s="483">
        <v>174283.25607516529</v>
      </c>
      <c r="I172" s="483">
        <v>0</v>
      </c>
      <c r="J172" s="480">
        <v>28573.559999999998</v>
      </c>
      <c r="K172" s="87"/>
      <c r="L172" s="282">
        <v>772192.59000000008</v>
      </c>
      <c r="M172" s="282">
        <v>0</v>
      </c>
      <c r="N172" s="282">
        <v>0</v>
      </c>
      <c r="O172" s="282">
        <v>38392</v>
      </c>
      <c r="P172" s="248">
        <v>242</v>
      </c>
      <c r="Q172" s="88">
        <v>3349.5230991735539</v>
      </c>
      <c r="T172" s="480">
        <f t="shared" si="18"/>
        <v>288493.53607516526</v>
      </c>
      <c r="U172" s="480">
        <f t="shared" si="19"/>
        <v>28573.559999999998</v>
      </c>
      <c r="V172" s="282">
        <f t="shared" si="20"/>
        <v>810584.59000000008</v>
      </c>
      <c r="W172" s="283">
        <f t="shared" si="17"/>
        <v>493517.49392483482</v>
      </c>
    </row>
    <row r="173" spans="1:23" x14ac:dyDescent="0.2">
      <c r="A173" s="19" t="s">
        <v>394</v>
      </c>
      <c r="B173" s="12" t="s">
        <v>388</v>
      </c>
      <c r="C173" s="55" t="s">
        <v>395</v>
      </c>
      <c r="D173" s="6">
        <v>69148.160000000003</v>
      </c>
      <c r="E173" s="92">
        <v>115148.34097423102</v>
      </c>
      <c r="F173" s="227"/>
      <c r="G173" s="483">
        <v>52859.86</v>
      </c>
      <c r="H173" s="483">
        <v>92644.225483557137</v>
      </c>
      <c r="I173" s="483">
        <v>0</v>
      </c>
      <c r="J173" s="480">
        <v>0</v>
      </c>
      <c r="K173" s="87"/>
      <c r="L173" s="282">
        <v>473845.69999999995</v>
      </c>
      <c r="M173" s="282">
        <v>0</v>
      </c>
      <c r="N173" s="282">
        <v>0</v>
      </c>
      <c r="O173" s="282">
        <v>23474.58</v>
      </c>
      <c r="P173" s="248">
        <v>119</v>
      </c>
      <c r="Q173" s="88">
        <v>4179.162016806722</v>
      </c>
      <c r="T173" s="480">
        <f t="shared" si="18"/>
        <v>145504.08548355714</v>
      </c>
      <c r="U173" s="480">
        <f t="shared" si="19"/>
        <v>0</v>
      </c>
      <c r="V173" s="282">
        <f t="shared" si="20"/>
        <v>497320.27999999997</v>
      </c>
      <c r="W173" s="283">
        <f t="shared" si="17"/>
        <v>351816.19451644283</v>
      </c>
    </row>
    <row r="174" spans="1:23" x14ac:dyDescent="0.2">
      <c r="A174" s="19" t="s">
        <v>396</v>
      </c>
      <c r="B174" s="12" t="s">
        <v>388</v>
      </c>
      <c r="C174" s="55" t="s">
        <v>397</v>
      </c>
      <c r="D174" s="6">
        <v>41302.720000000001</v>
      </c>
      <c r="E174" s="92">
        <v>63173.120624094568</v>
      </c>
      <c r="F174" s="227"/>
      <c r="G174" s="483">
        <v>27008.1</v>
      </c>
      <c r="H174" s="483">
        <v>57232.705517472103</v>
      </c>
      <c r="I174" s="483">
        <v>0</v>
      </c>
      <c r="J174" s="480">
        <v>23009.88</v>
      </c>
      <c r="K174" s="87"/>
      <c r="L174" s="282">
        <v>4622.01</v>
      </c>
      <c r="M174" s="282">
        <v>8983.16</v>
      </c>
      <c r="N174" s="282">
        <v>0</v>
      </c>
      <c r="O174" s="282">
        <v>0</v>
      </c>
      <c r="P174" s="248">
        <v>65</v>
      </c>
      <c r="Q174" s="88">
        <v>71.107846153846154</v>
      </c>
      <c r="T174" s="480">
        <f t="shared" si="18"/>
        <v>84240.805517472094</v>
      </c>
      <c r="U174" s="480">
        <f t="shared" si="19"/>
        <v>23009.88</v>
      </c>
      <c r="V174" s="282">
        <f t="shared" si="20"/>
        <v>13605.17</v>
      </c>
      <c r="W174" s="283">
        <f t="shared" si="17"/>
        <v>-93645.5155174721</v>
      </c>
    </row>
    <row r="175" spans="1:23" x14ac:dyDescent="0.2">
      <c r="A175" s="19" t="s">
        <v>398</v>
      </c>
      <c r="B175" s="12" t="s">
        <v>388</v>
      </c>
      <c r="C175" s="55" t="s">
        <v>399</v>
      </c>
      <c r="D175" s="6">
        <v>1451675.59</v>
      </c>
      <c r="E175" s="92">
        <v>2257859.1709798113</v>
      </c>
      <c r="F175" s="227"/>
      <c r="G175" s="483">
        <v>1168698.76</v>
      </c>
      <c r="H175" s="483">
        <v>1878510.8219240827</v>
      </c>
      <c r="I175" s="483">
        <v>0</v>
      </c>
      <c r="J175" s="480">
        <v>510093.68</v>
      </c>
      <c r="K175" s="87"/>
      <c r="L175" s="282">
        <v>4680871.4799999986</v>
      </c>
      <c r="M175" s="282">
        <v>0</v>
      </c>
      <c r="N175" s="282">
        <v>0</v>
      </c>
      <c r="O175" s="282">
        <v>534287.28</v>
      </c>
      <c r="P175" s="248">
        <v>2672</v>
      </c>
      <c r="Q175" s="88">
        <v>1951.7809730538918</v>
      </c>
      <c r="T175" s="480">
        <f t="shared" si="18"/>
        <v>3047209.5819240827</v>
      </c>
      <c r="U175" s="480">
        <f t="shared" si="19"/>
        <v>510093.68</v>
      </c>
      <c r="V175" s="282">
        <f t="shared" si="20"/>
        <v>5215158.7599999988</v>
      </c>
      <c r="W175" s="283">
        <f t="shared" si="17"/>
        <v>1657855.498075916</v>
      </c>
    </row>
    <row r="176" spans="1:23" x14ac:dyDescent="0.2">
      <c r="A176" s="19" t="s">
        <v>400</v>
      </c>
      <c r="B176" s="12" t="s">
        <v>388</v>
      </c>
      <c r="C176" s="55" t="s">
        <v>401</v>
      </c>
      <c r="D176" s="6">
        <v>27382.99</v>
      </c>
      <c r="E176" s="92">
        <v>35169.973067345963</v>
      </c>
      <c r="F176" s="227"/>
      <c r="G176" s="483">
        <v>20064.740000000002</v>
      </c>
      <c r="H176" s="483">
        <v>32543.740875956893</v>
      </c>
      <c r="I176" s="483">
        <v>0</v>
      </c>
      <c r="J176" s="480">
        <v>0</v>
      </c>
      <c r="K176" s="87"/>
      <c r="L176" s="282">
        <v>131121.24</v>
      </c>
      <c r="M176" s="282">
        <v>0</v>
      </c>
      <c r="N176" s="282">
        <v>0</v>
      </c>
      <c r="O176" s="282">
        <v>12636.83</v>
      </c>
      <c r="P176" s="248">
        <v>37</v>
      </c>
      <c r="Q176" s="88">
        <v>3885.3532432432426</v>
      </c>
      <c r="T176" s="480">
        <f t="shared" si="18"/>
        <v>52608.480875956899</v>
      </c>
      <c r="U176" s="480">
        <f t="shared" si="19"/>
        <v>0</v>
      </c>
      <c r="V176" s="282">
        <f t="shared" si="20"/>
        <v>143758.06999999998</v>
      </c>
      <c r="W176" s="283">
        <f t="shared" si="17"/>
        <v>91149.589124043079</v>
      </c>
    </row>
    <row r="177" spans="1:23" x14ac:dyDescent="0.2">
      <c r="A177" s="19" t="s">
        <v>402</v>
      </c>
      <c r="B177" s="12" t="s">
        <v>388</v>
      </c>
      <c r="C177" s="55" t="s">
        <v>403</v>
      </c>
      <c r="D177" s="6">
        <v>145259.75</v>
      </c>
      <c r="E177" s="92">
        <v>226789.72596033514</v>
      </c>
      <c r="F177" s="227"/>
      <c r="G177" s="483">
        <v>118450.94</v>
      </c>
      <c r="H177" s="483">
        <v>195899.93805882538</v>
      </c>
      <c r="I177" s="483">
        <v>0</v>
      </c>
      <c r="J177" s="480">
        <v>35632.410000000003</v>
      </c>
      <c r="K177" s="87"/>
      <c r="L177" s="282">
        <v>118450.94000000002</v>
      </c>
      <c r="M177" s="282">
        <v>0</v>
      </c>
      <c r="N177" s="282">
        <v>0</v>
      </c>
      <c r="O177" s="282">
        <v>47931</v>
      </c>
      <c r="P177" s="248">
        <v>277</v>
      </c>
      <c r="Q177" s="88">
        <v>600.6568231046931</v>
      </c>
      <c r="T177" s="480">
        <f t="shared" si="18"/>
        <v>314350.87805882539</v>
      </c>
      <c r="U177" s="480">
        <f t="shared" si="19"/>
        <v>35632.410000000003</v>
      </c>
      <c r="V177" s="282">
        <f t="shared" si="20"/>
        <v>166381.94</v>
      </c>
      <c r="W177" s="283">
        <f t="shared" si="17"/>
        <v>-183601.34805882542</v>
      </c>
    </row>
    <row r="178" spans="1:23" x14ac:dyDescent="0.2">
      <c r="A178" s="19" t="s">
        <v>404</v>
      </c>
      <c r="B178" s="12" t="s">
        <v>388</v>
      </c>
      <c r="C178" s="55" t="s">
        <v>405</v>
      </c>
      <c r="D178" s="6">
        <v>30629.57</v>
      </c>
      <c r="E178" s="92">
        <v>45941.88036542706</v>
      </c>
      <c r="F178" s="227"/>
      <c r="G178" s="483">
        <v>25465.66</v>
      </c>
      <c r="H178" s="483">
        <v>43542.3884627199</v>
      </c>
      <c r="I178" s="483">
        <v>0</v>
      </c>
      <c r="J178" s="480">
        <v>0</v>
      </c>
      <c r="K178" s="87"/>
      <c r="L178" s="282">
        <v>61017.1</v>
      </c>
      <c r="M178" s="282">
        <v>2967.16</v>
      </c>
      <c r="N178" s="282">
        <v>0</v>
      </c>
      <c r="O178" s="282">
        <v>10563.52</v>
      </c>
      <c r="P178" s="248">
        <v>55</v>
      </c>
      <c r="Q178" s="88">
        <v>1301.4658181818181</v>
      </c>
      <c r="T178" s="480">
        <f t="shared" si="18"/>
        <v>69008.048462719904</v>
      </c>
      <c r="U178" s="480">
        <f t="shared" si="19"/>
        <v>0</v>
      </c>
      <c r="V178" s="282">
        <f t="shared" si="20"/>
        <v>74547.78</v>
      </c>
      <c r="W178" s="283">
        <f t="shared" si="17"/>
        <v>5539.7315372800949</v>
      </c>
    </row>
    <row r="179" spans="1:23" x14ac:dyDescent="0.2">
      <c r="A179" s="19" t="s">
        <v>406</v>
      </c>
      <c r="B179" s="12" t="s">
        <v>388</v>
      </c>
      <c r="C179" s="55" t="s">
        <v>407</v>
      </c>
      <c r="D179" s="6">
        <v>0</v>
      </c>
      <c r="E179" s="92">
        <v>0</v>
      </c>
      <c r="F179" s="227"/>
      <c r="G179" s="483">
        <v>0</v>
      </c>
      <c r="H179" s="483">
        <v>0</v>
      </c>
      <c r="I179" s="483">
        <v>0</v>
      </c>
      <c r="J179" s="480">
        <v>0</v>
      </c>
      <c r="K179" s="87"/>
      <c r="L179" s="282">
        <v>0</v>
      </c>
      <c r="M179" s="282">
        <v>0</v>
      </c>
      <c r="N179" s="282">
        <v>0</v>
      </c>
      <c r="O179" s="282">
        <v>0</v>
      </c>
      <c r="P179" s="248" t="s">
        <v>496</v>
      </c>
      <c r="Q179" s="88" t="s">
        <v>666</v>
      </c>
      <c r="T179" s="480">
        <f t="shared" si="18"/>
        <v>0</v>
      </c>
      <c r="U179" s="480">
        <f t="shared" si="19"/>
        <v>0</v>
      </c>
      <c r="V179" s="282">
        <f t="shared" si="20"/>
        <v>0</v>
      </c>
      <c r="W179" s="283">
        <f t="shared" si="17"/>
        <v>0</v>
      </c>
    </row>
    <row r="180" spans="1:23" x14ac:dyDescent="0.2">
      <c r="A180" s="19" t="s">
        <v>408</v>
      </c>
      <c r="B180" s="12" t="s">
        <v>388</v>
      </c>
      <c r="C180" s="55" t="s">
        <v>409</v>
      </c>
      <c r="D180" s="6">
        <v>0</v>
      </c>
      <c r="E180" s="92">
        <v>0</v>
      </c>
      <c r="F180" s="227"/>
      <c r="G180" s="483">
        <v>385.82</v>
      </c>
      <c r="H180" s="483">
        <v>0</v>
      </c>
      <c r="I180" s="483">
        <v>0</v>
      </c>
      <c r="J180" s="480">
        <v>0</v>
      </c>
      <c r="K180" s="87"/>
      <c r="L180" s="282">
        <v>385.82</v>
      </c>
      <c r="M180" s="282">
        <v>0</v>
      </c>
      <c r="N180" s="282">
        <v>0</v>
      </c>
      <c r="O180" s="282">
        <v>0</v>
      </c>
      <c r="P180" s="248" t="s">
        <v>559</v>
      </c>
      <c r="Q180" s="88" t="s">
        <v>666</v>
      </c>
      <c r="T180" s="480">
        <f t="shared" si="18"/>
        <v>385.82</v>
      </c>
      <c r="U180" s="480">
        <f t="shared" si="19"/>
        <v>0</v>
      </c>
      <c r="V180" s="282">
        <f t="shared" si="20"/>
        <v>385.82</v>
      </c>
      <c r="W180" s="283">
        <f t="shared" si="17"/>
        <v>0</v>
      </c>
    </row>
    <row r="181" spans="1:23" x14ac:dyDescent="0.2">
      <c r="A181" s="19" t="s">
        <v>410</v>
      </c>
      <c r="B181" s="12" t="s">
        <v>388</v>
      </c>
      <c r="C181" s="55" t="s">
        <v>411</v>
      </c>
      <c r="D181" s="6">
        <v>0</v>
      </c>
      <c r="E181" s="92">
        <v>0</v>
      </c>
      <c r="F181" s="227"/>
      <c r="G181" s="483">
        <v>0</v>
      </c>
      <c r="H181" s="483">
        <v>0</v>
      </c>
      <c r="I181" s="483">
        <v>0</v>
      </c>
      <c r="J181" s="480">
        <v>0</v>
      </c>
      <c r="K181" s="87"/>
      <c r="L181" s="282">
        <v>0</v>
      </c>
      <c r="M181" s="282">
        <v>0</v>
      </c>
      <c r="N181" s="282">
        <v>0</v>
      </c>
      <c r="O181" s="282">
        <v>0</v>
      </c>
      <c r="P181" s="248" t="s">
        <v>496</v>
      </c>
      <c r="Q181" s="88" t="s">
        <v>666</v>
      </c>
      <c r="T181" s="480">
        <f t="shared" si="18"/>
        <v>0</v>
      </c>
      <c r="U181" s="480">
        <f t="shared" si="19"/>
        <v>0</v>
      </c>
      <c r="V181" s="282">
        <f t="shared" si="20"/>
        <v>0</v>
      </c>
      <c r="W181" s="283">
        <f t="shared" si="17"/>
        <v>0</v>
      </c>
    </row>
    <row r="182" spans="1:23" x14ac:dyDescent="0.2">
      <c r="A182" s="23" t="s">
        <v>412</v>
      </c>
      <c r="B182" s="12" t="s">
        <v>413</v>
      </c>
      <c r="C182" s="55" t="s">
        <v>414</v>
      </c>
      <c r="D182" s="6">
        <v>65434.53</v>
      </c>
      <c r="E182" s="92">
        <v>111971.5134709509</v>
      </c>
      <c r="F182" s="227"/>
      <c r="G182" s="483">
        <v>55174.080000000002</v>
      </c>
      <c r="H182" s="483">
        <v>102532.33747975992</v>
      </c>
      <c r="I182" s="483">
        <v>0</v>
      </c>
      <c r="J182" s="480">
        <v>8898.34</v>
      </c>
      <c r="K182" s="87"/>
      <c r="L182" s="282">
        <v>114517.84</v>
      </c>
      <c r="M182" s="282">
        <v>0</v>
      </c>
      <c r="N182" s="282">
        <v>0</v>
      </c>
      <c r="O182" s="282">
        <v>12137.29</v>
      </c>
      <c r="P182" s="248">
        <v>130</v>
      </c>
      <c r="Q182" s="88">
        <v>974.27023076923081</v>
      </c>
      <c r="T182" s="480">
        <f t="shared" si="18"/>
        <v>157706.41747975993</v>
      </c>
      <c r="U182" s="480">
        <f t="shared" si="19"/>
        <v>8898.34</v>
      </c>
      <c r="V182" s="282">
        <f t="shared" si="20"/>
        <v>126655.13</v>
      </c>
      <c r="W182" s="283">
        <f t="shared" si="17"/>
        <v>-39949.627479759918</v>
      </c>
    </row>
    <row r="183" spans="1:23" x14ac:dyDescent="0.2">
      <c r="A183" s="23" t="s">
        <v>415</v>
      </c>
      <c r="B183" s="12" t="s">
        <v>413</v>
      </c>
      <c r="C183" s="55" t="s">
        <v>416</v>
      </c>
      <c r="D183" s="6">
        <v>40375.75</v>
      </c>
      <c r="E183" s="92">
        <v>78204.269480208692</v>
      </c>
      <c r="F183" s="227"/>
      <c r="G183" s="483">
        <v>32795.96</v>
      </c>
      <c r="H183" s="483">
        <v>58355.689564138273</v>
      </c>
      <c r="I183" s="483">
        <v>0</v>
      </c>
      <c r="J183" s="480">
        <v>3992</v>
      </c>
      <c r="K183" s="87"/>
      <c r="L183" s="282">
        <v>32795.96</v>
      </c>
      <c r="M183" s="282">
        <v>0</v>
      </c>
      <c r="N183" s="282">
        <v>0</v>
      </c>
      <c r="O183" s="282">
        <v>10504</v>
      </c>
      <c r="P183" s="248">
        <v>76</v>
      </c>
      <c r="Q183" s="88">
        <v>569.73631578947368</v>
      </c>
      <c r="T183" s="480">
        <f t="shared" si="18"/>
        <v>91151.649564138264</v>
      </c>
      <c r="U183" s="480">
        <f t="shared" si="19"/>
        <v>3992</v>
      </c>
      <c r="V183" s="282">
        <f t="shared" si="20"/>
        <v>43299.96</v>
      </c>
      <c r="W183" s="283">
        <f t="shared" si="17"/>
        <v>-51843.689564138265</v>
      </c>
    </row>
    <row r="184" spans="1:23" x14ac:dyDescent="0.2">
      <c r="A184" s="23" t="s">
        <v>417</v>
      </c>
      <c r="B184" s="12" t="s">
        <v>413</v>
      </c>
      <c r="C184" s="55" t="s">
        <v>418</v>
      </c>
      <c r="D184" s="6">
        <v>5104.8900000000003</v>
      </c>
      <c r="E184" s="92">
        <v>11128.925223598793</v>
      </c>
      <c r="F184" s="227"/>
      <c r="G184" s="483">
        <v>3858.62</v>
      </c>
      <c r="H184" s="483">
        <v>12270.275857763831</v>
      </c>
      <c r="I184" s="483">
        <v>0</v>
      </c>
      <c r="J184" s="480">
        <v>0</v>
      </c>
      <c r="K184" s="87"/>
      <c r="L184" s="282">
        <v>27658.699999999997</v>
      </c>
      <c r="M184" s="282">
        <v>2806.11</v>
      </c>
      <c r="N184" s="282">
        <v>0</v>
      </c>
      <c r="O184" s="282">
        <v>0</v>
      </c>
      <c r="P184" s="248" t="s">
        <v>559</v>
      </c>
      <c r="Q184" s="88" t="s">
        <v>666</v>
      </c>
      <c r="T184" s="480">
        <f t="shared" si="18"/>
        <v>16128.89585776383</v>
      </c>
      <c r="U184" s="480">
        <f t="shared" si="19"/>
        <v>0</v>
      </c>
      <c r="V184" s="282">
        <f t="shared" si="20"/>
        <v>30464.809999999998</v>
      </c>
      <c r="W184" s="283">
        <f t="shared" si="17"/>
        <v>14335.914142236168</v>
      </c>
    </row>
    <row r="185" spans="1:23" x14ac:dyDescent="0.2">
      <c r="A185" s="23" t="s">
        <v>419</v>
      </c>
      <c r="B185" s="12" t="s">
        <v>413</v>
      </c>
      <c r="C185" s="55" t="s">
        <v>420</v>
      </c>
      <c r="D185" s="6">
        <v>464.06</v>
      </c>
      <c r="E185" s="92">
        <v>1743.260496580772</v>
      </c>
      <c r="F185" s="227"/>
      <c r="G185" s="483">
        <v>385.96</v>
      </c>
      <c r="H185" s="483">
        <v>1574.133742391158</v>
      </c>
      <c r="I185" s="483">
        <v>0</v>
      </c>
      <c r="J185" s="480">
        <v>0</v>
      </c>
      <c r="K185" s="87"/>
      <c r="L185" s="282">
        <v>385.96</v>
      </c>
      <c r="M185" s="282">
        <v>0</v>
      </c>
      <c r="N185" s="282">
        <v>0</v>
      </c>
      <c r="O185" s="282">
        <v>0</v>
      </c>
      <c r="P185" s="248" t="s">
        <v>559</v>
      </c>
      <c r="Q185" s="88" t="s">
        <v>666</v>
      </c>
      <c r="T185" s="480">
        <f t="shared" si="18"/>
        <v>1960.093742391158</v>
      </c>
      <c r="U185" s="480">
        <f t="shared" si="19"/>
        <v>0</v>
      </c>
      <c r="V185" s="282">
        <f t="shared" si="20"/>
        <v>385.96</v>
      </c>
      <c r="W185" s="283">
        <f t="shared" si="17"/>
        <v>-1574.133742391158</v>
      </c>
    </row>
    <row r="186" spans="1:23" x14ac:dyDescent="0.2">
      <c r="A186" s="23" t="s">
        <v>421</v>
      </c>
      <c r="B186" s="12"/>
      <c r="C186" s="55" t="s">
        <v>422</v>
      </c>
      <c r="D186" s="6">
        <v>804253.01</v>
      </c>
      <c r="E186" s="92">
        <v>0</v>
      </c>
      <c r="F186" s="227"/>
      <c r="G186" s="483">
        <v>702987.98</v>
      </c>
      <c r="H186" s="483">
        <v>0</v>
      </c>
      <c r="I186" s="483">
        <v>0</v>
      </c>
      <c r="J186" s="480">
        <v>0</v>
      </c>
      <c r="K186" s="87"/>
      <c r="L186" s="282">
        <v>722122.4</v>
      </c>
      <c r="M186" s="282">
        <v>0</v>
      </c>
      <c r="N186" s="282">
        <v>0</v>
      </c>
      <c r="O186" s="282">
        <v>245330.96999999997</v>
      </c>
      <c r="P186" s="248">
        <v>1651</v>
      </c>
      <c r="Q186" s="88">
        <v>585.98023622047242</v>
      </c>
      <c r="T186" s="480">
        <f t="shared" si="18"/>
        <v>702987.98</v>
      </c>
      <c r="U186" s="480">
        <f t="shared" si="19"/>
        <v>0</v>
      </c>
      <c r="V186" s="282">
        <f t="shared" si="20"/>
        <v>967453.37</v>
      </c>
      <c r="W186" s="283">
        <f t="shared" si="17"/>
        <v>264465.39</v>
      </c>
    </row>
    <row r="187" spans="1:23" x14ac:dyDescent="0.2">
      <c r="A187" s="41" t="s">
        <v>423</v>
      </c>
      <c r="B187" s="49"/>
      <c r="C187" s="42" t="s">
        <v>424</v>
      </c>
      <c r="D187" s="6">
        <v>0</v>
      </c>
      <c r="E187" s="92" t="s">
        <v>632</v>
      </c>
      <c r="F187" s="227"/>
      <c r="G187" s="483">
        <v>0</v>
      </c>
      <c r="H187" s="479" t="s">
        <v>496</v>
      </c>
      <c r="I187" s="483">
        <v>0</v>
      </c>
      <c r="J187" s="480">
        <v>52963.92</v>
      </c>
      <c r="K187" s="87"/>
      <c r="L187" s="282">
        <v>0</v>
      </c>
      <c r="M187" s="282">
        <v>0</v>
      </c>
      <c r="N187" s="282">
        <v>0</v>
      </c>
      <c r="O187" s="282">
        <v>30299.45</v>
      </c>
      <c r="P187" s="248" t="s">
        <v>495</v>
      </c>
      <c r="Q187" s="88" t="s">
        <v>666</v>
      </c>
      <c r="T187" s="480">
        <f t="shared" si="18"/>
        <v>0</v>
      </c>
      <c r="U187" s="480">
        <f t="shared" si="19"/>
        <v>52963.92</v>
      </c>
      <c r="V187" s="282">
        <f t="shared" si="20"/>
        <v>30299.45</v>
      </c>
      <c r="W187" s="283">
        <f t="shared" si="17"/>
        <v>-22664.469999999998</v>
      </c>
    </row>
    <row r="188" spans="1:23" x14ac:dyDescent="0.2">
      <c r="A188" s="41" t="s">
        <v>425</v>
      </c>
      <c r="B188" s="49"/>
      <c r="C188" s="42" t="s">
        <v>426</v>
      </c>
      <c r="D188" s="6">
        <v>0</v>
      </c>
      <c r="E188" s="92" t="s">
        <v>632</v>
      </c>
      <c r="F188" s="227"/>
      <c r="G188" s="483">
        <v>0</v>
      </c>
      <c r="H188" s="479" t="s">
        <v>496</v>
      </c>
      <c r="I188" s="483">
        <v>0</v>
      </c>
      <c r="J188" s="480">
        <v>0</v>
      </c>
      <c r="K188" s="87"/>
      <c r="L188" s="282">
        <v>0</v>
      </c>
      <c r="M188" s="282">
        <v>0</v>
      </c>
      <c r="N188" s="282">
        <v>0</v>
      </c>
      <c r="O188" s="282">
        <v>0</v>
      </c>
      <c r="P188" s="248" t="s">
        <v>495</v>
      </c>
      <c r="Q188" s="88" t="s">
        <v>666</v>
      </c>
      <c r="T188" s="480">
        <f t="shared" si="18"/>
        <v>0</v>
      </c>
      <c r="U188" s="480">
        <f t="shared" si="19"/>
        <v>0</v>
      </c>
      <c r="V188" s="282">
        <f t="shared" si="20"/>
        <v>0</v>
      </c>
      <c r="W188" s="283">
        <f t="shared" si="17"/>
        <v>0</v>
      </c>
    </row>
    <row r="189" spans="1:23" x14ac:dyDescent="0.2">
      <c r="A189" s="41" t="s">
        <v>427</v>
      </c>
      <c r="B189" s="49"/>
      <c r="C189" s="42" t="s">
        <v>428</v>
      </c>
      <c r="D189" s="6">
        <v>0</v>
      </c>
      <c r="E189" s="92" t="s">
        <v>632</v>
      </c>
      <c r="F189" s="227"/>
      <c r="G189" s="483">
        <v>0</v>
      </c>
      <c r="H189" s="479" t="s">
        <v>496</v>
      </c>
      <c r="I189" s="483">
        <v>0</v>
      </c>
      <c r="J189" s="480">
        <v>146372</v>
      </c>
      <c r="K189" s="87"/>
      <c r="L189" s="282">
        <v>0</v>
      </c>
      <c r="M189" s="282">
        <v>0</v>
      </c>
      <c r="N189" s="282">
        <v>0</v>
      </c>
      <c r="O189" s="282">
        <v>16331.65</v>
      </c>
      <c r="P189" s="248" t="s">
        <v>495</v>
      </c>
      <c r="Q189" s="88" t="s">
        <v>666</v>
      </c>
      <c r="T189" s="480">
        <f t="shared" si="18"/>
        <v>0</v>
      </c>
      <c r="U189" s="480">
        <f t="shared" si="19"/>
        <v>146372</v>
      </c>
      <c r="V189" s="282">
        <f t="shared" si="20"/>
        <v>16331.65</v>
      </c>
      <c r="W189" s="283">
        <f t="shared" si="17"/>
        <v>-130040.35</v>
      </c>
    </row>
    <row r="190" spans="1:23" x14ac:dyDescent="0.2">
      <c r="A190" s="41" t="s">
        <v>429</v>
      </c>
      <c r="B190" s="49"/>
      <c r="C190" s="42" t="s">
        <v>430</v>
      </c>
      <c r="D190" s="6">
        <v>0</v>
      </c>
      <c r="E190" s="92" t="s">
        <v>632</v>
      </c>
      <c r="F190" s="227"/>
      <c r="G190" s="483">
        <v>0</v>
      </c>
      <c r="H190" s="479" t="s">
        <v>496</v>
      </c>
      <c r="I190" s="483">
        <v>0</v>
      </c>
      <c r="J190" s="480">
        <v>34500.400000000001</v>
      </c>
      <c r="K190" s="87"/>
      <c r="L190" s="282">
        <v>0</v>
      </c>
      <c r="M190" s="282">
        <v>0</v>
      </c>
      <c r="N190" s="282">
        <v>0</v>
      </c>
      <c r="O190" s="282">
        <v>493.46</v>
      </c>
      <c r="P190" s="248" t="s">
        <v>495</v>
      </c>
      <c r="Q190" s="88" t="s">
        <v>666</v>
      </c>
      <c r="T190" s="480">
        <f t="shared" si="18"/>
        <v>0</v>
      </c>
      <c r="U190" s="480">
        <f t="shared" si="19"/>
        <v>34500.400000000001</v>
      </c>
      <c r="V190" s="282">
        <f t="shared" si="20"/>
        <v>493.46</v>
      </c>
      <c r="W190" s="283">
        <f t="shared" si="17"/>
        <v>-34006.94</v>
      </c>
    </row>
    <row r="191" spans="1:23" x14ac:dyDescent="0.2">
      <c r="A191" s="41" t="s">
        <v>431</v>
      </c>
      <c r="B191" s="49"/>
      <c r="C191" s="42" t="s">
        <v>432</v>
      </c>
      <c r="D191" s="6">
        <v>0</v>
      </c>
      <c r="E191" s="92" t="s">
        <v>632</v>
      </c>
      <c r="F191" s="227"/>
      <c r="G191" s="483">
        <v>0</v>
      </c>
      <c r="H191" s="479" t="s">
        <v>496</v>
      </c>
      <c r="I191" s="483">
        <v>0</v>
      </c>
      <c r="J191" s="480">
        <v>0</v>
      </c>
      <c r="K191" s="87"/>
      <c r="L191" s="282">
        <v>0</v>
      </c>
      <c r="M191" s="282">
        <v>0</v>
      </c>
      <c r="N191" s="282">
        <v>0</v>
      </c>
      <c r="O191" s="282">
        <v>0</v>
      </c>
      <c r="P191" s="248" t="s">
        <v>495</v>
      </c>
      <c r="Q191" s="88" t="s">
        <v>666</v>
      </c>
      <c r="T191" s="480">
        <f t="shared" si="18"/>
        <v>0</v>
      </c>
      <c r="U191" s="480">
        <f t="shared" si="19"/>
        <v>0</v>
      </c>
      <c r="V191" s="282">
        <f t="shared" si="20"/>
        <v>0</v>
      </c>
      <c r="W191" s="283">
        <f t="shared" si="17"/>
        <v>0</v>
      </c>
    </row>
    <row r="192" spans="1:23" x14ac:dyDescent="0.2">
      <c r="A192" s="43" t="s">
        <v>433</v>
      </c>
      <c r="B192" s="50"/>
      <c r="C192" s="42" t="s">
        <v>434</v>
      </c>
      <c r="D192" s="6">
        <v>0</v>
      </c>
      <c r="E192" s="92" t="s">
        <v>632</v>
      </c>
      <c r="F192" s="227"/>
      <c r="G192" s="483">
        <v>0</v>
      </c>
      <c r="H192" s="479" t="s">
        <v>496</v>
      </c>
      <c r="I192" s="483">
        <v>0</v>
      </c>
      <c r="J192" s="480">
        <v>0</v>
      </c>
      <c r="K192" s="87"/>
      <c r="L192" s="282">
        <v>0</v>
      </c>
      <c r="M192" s="282">
        <v>0</v>
      </c>
      <c r="N192" s="282">
        <v>0</v>
      </c>
      <c r="O192" s="282">
        <v>0</v>
      </c>
      <c r="P192" s="248" t="s">
        <v>495</v>
      </c>
      <c r="Q192" s="88" t="s">
        <v>666</v>
      </c>
      <c r="T192" s="480">
        <f t="shared" si="18"/>
        <v>0</v>
      </c>
      <c r="U192" s="480">
        <f t="shared" si="19"/>
        <v>0</v>
      </c>
      <c r="V192" s="282">
        <f t="shared" si="20"/>
        <v>0</v>
      </c>
      <c r="W192" s="283">
        <f t="shared" si="17"/>
        <v>0</v>
      </c>
    </row>
    <row r="193" spans="1:23" x14ac:dyDescent="0.2">
      <c r="A193" s="41" t="s">
        <v>435</v>
      </c>
      <c r="B193" s="49"/>
      <c r="C193" s="42" t="s">
        <v>436</v>
      </c>
      <c r="D193" s="6">
        <v>0</v>
      </c>
      <c r="E193" s="92" t="s">
        <v>632</v>
      </c>
      <c r="F193" s="227"/>
      <c r="G193" s="483">
        <v>0</v>
      </c>
      <c r="H193" s="479" t="s">
        <v>496</v>
      </c>
      <c r="I193" s="483">
        <v>0</v>
      </c>
      <c r="J193" s="480">
        <v>6229.09</v>
      </c>
      <c r="K193" s="87"/>
      <c r="L193" s="282">
        <v>0</v>
      </c>
      <c r="M193" s="282">
        <v>0</v>
      </c>
      <c r="N193" s="282">
        <v>0</v>
      </c>
      <c r="O193" s="282">
        <v>886.46</v>
      </c>
      <c r="P193" s="248" t="s">
        <v>495</v>
      </c>
      <c r="Q193" s="88" t="s">
        <v>666</v>
      </c>
      <c r="T193" s="480">
        <f t="shared" si="18"/>
        <v>0</v>
      </c>
      <c r="U193" s="480">
        <f t="shared" si="19"/>
        <v>6229.09</v>
      </c>
      <c r="V193" s="282">
        <f t="shared" si="20"/>
        <v>886.46</v>
      </c>
      <c r="W193" s="283">
        <f t="shared" si="17"/>
        <v>-5342.63</v>
      </c>
    </row>
    <row r="194" spans="1:23" x14ac:dyDescent="0.2">
      <c r="A194" s="41" t="s">
        <v>437</v>
      </c>
      <c r="B194" s="49"/>
      <c r="C194" s="42" t="s">
        <v>438</v>
      </c>
      <c r="D194" s="6">
        <v>0</v>
      </c>
      <c r="E194" s="92" t="s">
        <v>632</v>
      </c>
      <c r="F194" s="227"/>
      <c r="G194" s="483">
        <v>0</v>
      </c>
      <c r="H194" s="479" t="s">
        <v>496</v>
      </c>
      <c r="I194" s="483">
        <v>0</v>
      </c>
      <c r="J194" s="480">
        <v>0</v>
      </c>
      <c r="K194" s="87"/>
      <c r="L194" s="282">
        <v>0</v>
      </c>
      <c r="M194" s="282">
        <v>0</v>
      </c>
      <c r="N194" s="282">
        <v>0</v>
      </c>
      <c r="O194" s="282">
        <v>0</v>
      </c>
      <c r="P194" s="248" t="s">
        <v>495</v>
      </c>
      <c r="Q194" s="88" t="s">
        <v>666</v>
      </c>
      <c r="T194" s="480">
        <f t="shared" si="18"/>
        <v>0</v>
      </c>
      <c r="U194" s="480">
        <f t="shared" si="19"/>
        <v>0</v>
      </c>
      <c r="V194" s="282">
        <f t="shared" si="20"/>
        <v>0</v>
      </c>
      <c r="W194" s="283">
        <f t="shared" si="17"/>
        <v>0</v>
      </c>
    </row>
    <row r="195" spans="1:23" x14ac:dyDescent="0.2">
      <c r="A195" s="41" t="s">
        <v>439</v>
      </c>
      <c r="B195" s="49"/>
      <c r="C195" s="42" t="s">
        <v>440</v>
      </c>
      <c r="D195" s="6">
        <v>0</v>
      </c>
      <c r="E195" s="92" t="s">
        <v>632</v>
      </c>
      <c r="F195" s="227"/>
      <c r="G195" s="483">
        <v>0</v>
      </c>
      <c r="H195" s="479" t="s">
        <v>496</v>
      </c>
      <c r="I195" s="483">
        <v>0</v>
      </c>
      <c r="J195" s="480">
        <v>6905.1</v>
      </c>
      <c r="K195" s="87"/>
      <c r="L195" s="282">
        <v>0</v>
      </c>
      <c r="M195" s="282">
        <v>0</v>
      </c>
      <c r="N195" s="282">
        <v>0</v>
      </c>
      <c r="O195" s="282">
        <v>12676.32</v>
      </c>
      <c r="P195" s="248" t="s">
        <v>495</v>
      </c>
      <c r="Q195" s="88" t="s">
        <v>666</v>
      </c>
      <c r="T195" s="480">
        <f t="shared" si="18"/>
        <v>0</v>
      </c>
      <c r="U195" s="480">
        <f t="shared" si="19"/>
        <v>6905.1</v>
      </c>
      <c r="V195" s="282">
        <f t="shared" si="20"/>
        <v>12676.32</v>
      </c>
      <c r="W195" s="283">
        <f t="shared" si="17"/>
        <v>5771.2199999999993</v>
      </c>
    </row>
    <row r="196" spans="1:23" x14ac:dyDescent="0.2">
      <c r="A196" s="41" t="s">
        <v>441</v>
      </c>
      <c r="B196" s="49"/>
      <c r="C196" s="42" t="s">
        <v>442</v>
      </c>
      <c r="D196" s="6">
        <v>0</v>
      </c>
      <c r="E196" s="92" t="s">
        <v>632</v>
      </c>
      <c r="F196" s="227"/>
      <c r="G196" s="484">
        <v>0</v>
      </c>
      <c r="H196" s="479" t="s">
        <v>496</v>
      </c>
      <c r="I196" s="484">
        <v>0</v>
      </c>
      <c r="J196" s="480">
        <v>0</v>
      </c>
      <c r="K196" s="97"/>
      <c r="L196" s="282">
        <v>0</v>
      </c>
      <c r="M196" s="282">
        <v>0</v>
      </c>
      <c r="N196" s="282">
        <v>0</v>
      </c>
      <c r="O196" s="282">
        <v>0</v>
      </c>
      <c r="P196" s="248" t="s">
        <v>495</v>
      </c>
      <c r="Q196" s="88" t="s">
        <v>666</v>
      </c>
      <c r="T196" s="480">
        <f t="shared" si="18"/>
        <v>0</v>
      </c>
      <c r="U196" s="480">
        <f t="shared" si="19"/>
        <v>0</v>
      </c>
      <c r="V196" s="282">
        <f t="shared" si="20"/>
        <v>0</v>
      </c>
      <c r="W196" s="283">
        <f t="shared" si="17"/>
        <v>0</v>
      </c>
    </row>
    <row r="197" spans="1:23" x14ac:dyDescent="0.2">
      <c r="A197" s="41" t="s">
        <v>443</v>
      </c>
      <c r="B197" s="49"/>
      <c r="C197" s="42" t="s">
        <v>444</v>
      </c>
      <c r="D197" s="6">
        <v>0</v>
      </c>
      <c r="E197" s="92" t="s">
        <v>632</v>
      </c>
      <c r="F197" s="227"/>
      <c r="G197" s="484">
        <v>0</v>
      </c>
      <c r="H197" s="479" t="s">
        <v>496</v>
      </c>
      <c r="I197" s="484">
        <v>0</v>
      </c>
      <c r="J197" s="480">
        <v>29752</v>
      </c>
      <c r="K197" s="97"/>
      <c r="L197" s="282">
        <v>0</v>
      </c>
      <c r="M197" s="282">
        <v>0</v>
      </c>
      <c r="N197" s="282">
        <v>0</v>
      </c>
      <c r="O197" s="282">
        <v>0</v>
      </c>
      <c r="P197" s="248" t="s">
        <v>495</v>
      </c>
      <c r="Q197" s="88" t="s">
        <v>666</v>
      </c>
      <c r="T197" s="480">
        <f t="shared" si="18"/>
        <v>0</v>
      </c>
      <c r="U197" s="480">
        <f t="shared" si="19"/>
        <v>29752</v>
      </c>
      <c r="V197" s="282">
        <f t="shared" si="20"/>
        <v>0</v>
      </c>
      <c r="W197" s="283">
        <f t="shared" si="17"/>
        <v>-29752</v>
      </c>
    </row>
    <row r="198" spans="1:23" x14ac:dyDescent="0.2">
      <c r="A198" s="41" t="s">
        <v>445</v>
      </c>
      <c r="B198" s="49"/>
      <c r="C198" s="42" t="s">
        <v>446</v>
      </c>
      <c r="D198" s="6">
        <v>0</v>
      </c>
      <c r="E198" s="92" t="s">
        <v>632</v>
      </c>
      <c r="F198" s="227"/>
      <c r="G198" s="484">
        <v>0</v>
      </c>
      <c r="H198" s="479" t="s">
        <v>496</v>
      </c>
      <c r="I198" s="484">
        <v>0</v>
      </c>
      <c r="J198" s="480">
        <v>0</v>
      </c>
      <c r="K198" s="97"/>
      <c r="L198" s="282">
        <v>0</v>
      </c>
      <c r="M198" s="282">
        <v>0</v>
      </c>
      <c r="N198" s="282">
        <v>0</v>
      </c>
      <c r="O198" s="282">
        <v>0</v>
      </c>
      <c r="P198" s="248" t="s">
        <v>495</v>
      </c>
      <c r="Q198" s="88" t="s">
        <v>666</v>
      </c>
      <c r="T198" s="480">
        <f t="shared" si="18"/>
        <v>0</v>
      </c>
      <c r="U198" s="480">
        <f t="shared" si="19"/>
        <v>0</v>
      </c>
      <c r="V198" s="282">
        <f t="shared" si="20"/>
        <v>0</v>
      </c>
      <c r="W198" s="283">
        <f t="shared" si="17"/>
        <v>0</v>
      </c>
    </row>
    <row r="199" spans="1:23" x14ac:dyDescent="0.2">
      <c r="A199" s="2" t="s">
        <v>447</v>
      </c>
      <c r="B199" s="2"/>
      <c r="C199" s="42" t="s">
        <v>448</v>
      </c>
      <c r="D199" s="6">
        <v>0</v>
      </c>
      <c r="E199" s="92" t="s">
        <v>632</v>
      </c>
      <c r="F199" s="227"/>
      <c r="G199" s="484">
        <v>0</v>
      </c>
      <c r="H199" s="479" t="s">
        <v>496</v>
      </c>
      <c r="I199" s="484">
        <v>0</v>
      </c>
      <c r="J199" s="480">
        <v>0</v>
      </c>
      <c r="K199" s="97"/>
      <c r="L199" s="282">
        <v>1579.1999999999998</v>
      </c>
      <c r="M199" s="282">
        <v>0</v>
      </c>
      <c r="N199" s="282">
        <v>0</v>
      </c>
      <c r="O199" s="282">
        <v>0</v>
      </c>
      <c r="P199" s="248" t="s">
        <v>495</v>
      </c>
      <c r="Q199" s="88" t="s">
        <v>666</v>
      </c>
      <c r="T199" s="480">
        <f t="shared" si="18"/>
        <v>0</v>
      </c>
      <c r="U199" s="480">
        <f t="shared" si="19"/>
        <v>0</v>
      </c>
      <c r="V199" s="282">
        <f t="shared" si="20"/>
        <v>1579.1999999999998</v>
      </c>
      <c r="W199" s="283">
        <f t="shared" si="17"/>
        <v>1579.1999999999998</v>
      </c>
    </row>
    <row r="200" spans="1:23" x14ac:dyDescent="0.2">
      <c r="A200" s="2" t="s">
        <v>449</v>
      </c>
      <c r="B200" s="2"/>
      <c r="C200" s="42" t="s">
        <v>450</v>
      </c>
      <c r="D200" s="6">
        <v>0</v>
      </c>
      <c r="E200" s="92" t="s">
        <v>632</v>
      </c>
      <c r="F200" s="227"/>
      <c r="G200" s="484">
        <v>0</v>
      </c>
      <c r="H200" s="479" t="s">
        <v>496</v>
      </c>
      <c r="I200" s="484">
        <v>0</v>
      </c>
      <c r="J200" s="480">
        <v>0</v>
      </c>
      <c r="K200" s="97"/>
      <c r="L200" s="282">
        <v>0</v>
      </c>
      <c r="M200" s="282">
        <v>0</v>
      </c>
      <c r="N200" s="282">
        <v>0</v>
      </c>
      <c r="O200" s="282">
        <v>0</v>
      </c>
      <c r="P200" s="248" t="s">
        <v>495</v>
      </c>
      <c r="Q200" s="88" t="s">
        <v>666</v>
      </c>
      <c r="T200" s="480">
        <f t="shared" si="18"/>
        <v>0</v>
      </c>
      <c r="U200" s="480">
        <f t="shared" ref="U200:U207" si="21">J200</f>
        <v>0</v>
      </c>
      <c r="V200" s="282">
        <f t="shared" ref="V200:V207" si="22">O200+M200+N200+L200</f>
        <v>0</v>
      </c>
      <c r="W200" s="283">
        <f t="shared" si="17"/>
        <v>0</v>
      </c>
    </row>
    <row r="201" spans="1:23" x14ac:dyDescent="0.2">
      <c r="A201" s="41" t="s">
        <v>451</v>
      </c>
      <c r="B201" s="49"/>
      <c r="C201" s="42" t="s">
        <v>452</v>
      </c>
      <c r="D201" s="6">
        <v>0</v>
      </c>
      <c r="E201" s="92" t="s">
        <v>632</v>
      </c>
      <c r="F201" s="227"/>
      <c r="G201" s="484">
        <v>0</v>
      </c>
      <c r="H201" s="479" t="s">
        <v>496</v>
      </c>
      <c r="I201" s="484">
        <v>0</v>
      </c>
      <c r="J201" s="480">
        <v>0</v>
      </c>
      <c r="K201" s="97"/>
      <c r="L201" s="282">
        <v>0</v>
      </c>
      <c r="M201" s="282">
        <v>0</v>
      </c>
      <c r="N201" s="282">
        <v>0</v>
      </c>
      <c r="O201" s="282">
        <v>0</v>
      </c>
      <c r="P201" s="248" t="s">
        <v>495</v>
      </c>
      <c r="Q201" s="88" t="s">
        <v>666</v>
      </c>
      <c r="T201" s="480">
        <f t="shared" si="18"/>
        <v>0</v>
      </c>
      <c r="U201" s="480">
        <f t="shared" si="21"/>
        <v>0</v>
      </c>
      <c r="V201" s="282">
        <f t="shared" si="22"/>
        <v>0</v>
      </c>
      <c r="W201" s="283">
        <f t="shared" ref="W201:W207" si="23">+V201-SUM(T201:U201)</f>
        <v>0</v>
      </c>
    </row>
    <row r="202" spans="1:23" x14ac:dyDescent="0.2">
      <c r="A202" s="41" t="s">
        <v>453</v>
      </c>
      <c r="B202" s="49"/>
      <c r="C202" s="42" t="s">
        <v>454</v>
      </c>
      <c r="D202" s="6">
        <v>0</v>
      </c>
      <c r="E202" s="92" t="s">
        <v>632</v>
      </c>
      <c r="F202" s="227"/>
      <c r="G202" s="484">
        <v>0</v>
      </c>
      <c r="H202" s="479" t="s">
        <v>496</v>
      </c>
      <c r="I202" s="484">
        <v>0</v>
      </c>
      <c r="J202" s="480">
        <v>0</v>
      </c>
      <c r="K202" s="97"/>
      <c r="L202" s="282">
        <v>0</v>
      </c>
      <c r="M202" s="282">
        <v>0</v>
      </c>
      <c r="N202" s="282">
        <v>0</v>
      </c>
      <c r="O202" s="282">
        <v>0</v>
      </c>
      <c r="P202" s="248" t="s">
        <v>495</v>
      </c>
      <c r="Q202" s="88" t="s">
        <v>666</v>
      </c>
      <c r="T202" s="480">
        <f t="shared" si="18"/>
        <v>0</v>
      </c>
      <c r="U202" s="480">
        <f t="shared" si="21"/>
        <v>0</v>
      </c>
      <c r="V202" s="282">
        <f t="shared" si="22"/>
        <v>0</v>
      </c>
      <c r="W202" s="283">
        <f t="shared" si="23"/>
        <v>0</v>
      </c>
    </row>
    <row r="203" spans="1:23" x14ac:dyDescent="0.2">
      <c r="A203" s="41" t="s">
        <v>455</v>
      </c>
      <c r="B203" s="49"/>
      <c r="C203" s="42" t="s">
        <v>456</v>
      </c>
      <c r="D203" s="6">
        <v>0</v>
      </c>
      <c r="E203" s="92" t="s">
        <v>632</v>
      </c>
      <c r="F203" s="227"/>
      <c r="G203" s="484">
        <v>0</v>
      </c>
      <c r="H203" s="479" t="s">
        <v>496</v>
      </c>
      <c r="I203" s="484">
        <v>0</v>
      </c>
      <c r="J203" s="480">
        <v>0</v>
      </c>
      <c r="K203" s="97"/>
      <c r="L203" s="282">
        <v>0</v>
      </c>
      <c r="M203" s="282">
        <v>0</v>
      </c>
      <c r="N203" s="282">
        <v>0</v>
      </c>
      <c r="O203" s="282">
        <v>0</v>
      </c>
      <c r="P203" s="248" t="s">
        <v>495</v>
      </c>
      <c r="Q203" s="88" t="s">
        <v>666</v>
      </c>
      <c r="T203" s="480">
        <f t="shared" si="18"/>
        <v>0</v>
      </c>
      <c r="U203" s="480">
        <f t="shared" si="21"/>
        <v>0</v>
      </c>
      <c r="V203" s="282">
        <f t="shared" si="22"/>
        <v>0</v>
      </c>
      <c r="W203" s="283">
        <f t="shared" si="23"/>
        <v>0</v>
      </c>
    </row>
    <row r="204" spans="1:23" x14ac:dyDescent="0.2">
      <c r="A204" s="43" t="s">
        <v>457</v>
      </c>
      <c r="B204" s="50"/>
      <c r="C204" s="42" t="s">
        <v>458</v>
      </c>
      <c r="D204" s="6">
        <v>0</v>
      </c>
      <c r="E204" s="92" t="s">
        <v>632</v>
      </c>
      <c r="F204" s="227"/>
      <c r="G204" s="484">
        <v>0</v>
      </c>
      <c r="H204" s="479" t="s">
        <v>496</v>
      </c>
      <c r="I204" s="484">
        <v>0</v>
      </c>
      <c r="J204" s="480">
        <v>0</v>
      </c>
      <c r="K204" s="97"/>
      <c r="L204" s="282">
        <v>0</v>
      </c>
      <c r="M204" s="282">
        <v>0</v>
      </c>
      <c r="N204" s="282">
        <v>0</v>
      </c>
      <c r="O204" s="282">
        <v>0</v>
      </c>
      <c r="P204" s="248" t="s">
        <v>495</v>
      </c>
      <c r="Q204" s="88" t="s">
        <v>666</v>
      </c>
      <c r="T204" s="480">
        <f t="shared" si="18"/>
        <v>0</v>
      </c>
      <c r="U204" s="480">
        <f t="shared" si="21"/>
        <v>0</v>
      </c>
      <c r="V204" s="282">
        <f t="shared" si="22"/>
        <v>0</v>
      </c>
      <c r="W204" s="283">
        <f t="shared" si="23"/>
        <v>0</v>
      </c>
    </row>
    <row r="205" spans="1:23" x14ac:dyDescent="0.2">
      <c r="A205" s="43" t="s">
        <v>459</v>
      </c>
      <c r="B205" s="50"/>
      <c r="C205" s="42" t="s">
        <v>460</v>
      </c>
      <c r="D205" s="6">
        <v>0</v>
      </c>
      <c r="E205" s="92" t="s">
        <v>632</v>
      </c>
      <c r="F205" s="227"/>
      <c r="G205" s="484">
        <v>0</v>
      </c>
      <c r="H205" s="479" t="s">
        <v>496</v>
      </c>
      <c r="I205" s="484">
        <v>0</v>
      </c>
      <c r="J205" s="480">
        <v>0</v>
      </c>
      <c r="K205" s="97"/>
      <c r="L205" s="282">
        <v>0</v>
      </c>
      <c r="M205" s="282">
        <v>0</v>
      </c>
      <c r="N205" s="282">
        <v>0</v>
      </c>
      <c r="O205" s="282">
        <v>0</v>
      </c>
      <c r="P205" s="248" t="s">
        <v>495</v>
      </c>
      <c r="Q205" s="88" t="s">
        <v>666</v>
      </c>
      <c r="T205" s="480">
        <f t="shared" si="18"/>
        <v>0</v>
      </c>
      <c r="U205" s="480">
        <f t="shared" si="21"/>
        <v>0</v>
      </c>
      <c r="V205" s="282">
        <f t="shared" si="22"/>
        <v>0</v>
      </c>
      <c r="W205" s="283">
        <f t="shared" si="23"/>
        <v>0</v>
      </c>
    </row>
    <row r="206" spans="1:23" x14ac:dyDescent="0.2">
      <c r="A206" s="43" t="s">
        <v>552</v>
      </c>
      <c r="B206" s="50"/>
      <c r="C206" s="42" t="s">
        <v>558</v>
      </c>
      <c r="D206" s="6">
        <v>0</v>
      </c>
      <c r="E206" s="92" t="s">
        <v>632</v>
      </c>
      <c r="F206" s="227"/>
      <c r="G206" s="484">
        <v>0</v>
      </c>
      <c r="H206" s="479" t="s">
        <v>496</v>
      </c>
      <c r="I206" s="484">
        <v>0</v>
      </c>
      <c r="J206" s="480">
        <v>0</v>
      </c>
      <c r="K206" s="97"/>
      <c r="L206" s="282">
        <v>0</v>
      </c>
      <c r="M206" s="282">
        <v>0</v>
      </c>
      <c r="N206" s="282">
        <v>0</v>
      </c>
      <c r="O206" s="282">
        <v>0</v>
      </c>
      <c r="P206" s="248" t="s">
        <v>495</v>
      </c>
      <c r="Q206" s="88" t="s">
        <v>666</v>
      </c>
      <c r="T206" s="480">
        <f t="shared" si="18"/>
        <v>0</v>
      </c>
      <c r="U206" s="480">
        <f t="shared" si="21"/>
        <v>0</v>
      </c>
      <c r="V206" s="282">
        <f t="shared" si="22"/>
        <v>0</v>
      </c>
      <c r="W206" s="283">
        <f t="shared" si="23"/>
        <v>0</v>
      </c>
    </row>
    <row r="207" spans="1:23" ht="13.5" thickBot="1" x14ac:dyDescent="0.25">
      <c r="A207" s="50" t="s">
        <v>569</v>
      </c>
      <c r="B207" s="50"/>
      <c r="C207" s="12" t="s">
        <v>570</v>
      </c>
      <c r="D207" s="6">
        <v>0</v>
      </c>
      <c r="E207" s="92" t="s">
        <v>632</v>
      </c>
      <c r="F207" s="227"/>
      <c r="G207" s="484">
        <v>0</v>
      </c>
      <c r="H207" s="479" t="s">
        <v>496</v>
      </c>
      <c r="I207" s="484">
        <v>0</v>
      </c>
      <c r="J207" s="480">
        <v>0</v>
      </c>
      <c r="K207" s="97"/>
      <c r="L207" s="282">
        <v>0</v>
      </c>
      <c r="M207" s="282">
        <v>0</v>
      </c>
      <c r="N207" s="282">
        <v>0</v>
      </c>
      <c r="O207" s="282">
        <v>0</v>
      </c>
      <c r="P207" s="248" t="s">
        <v>495</v>
      </c>
      <c r="Q207" s="88" t="s">
        <v>666</v>
      </c>
      <c r="T207" s="480">
        <f t="shared" si="18"/>
        <v>0</v>
      </c>
      <c r="U207" s="481">
        <f t="shared" si="21"/>
        <v>0</v>
      </c>
      <c r="V207" s="284">
        <f t="shared" si="22"/>
        <v>0</v>
      </c>
      <c r="W207" s="285">
        <f t="shared" si="23"/>
        <v>0</v>
      </c>
    </row>
    <row r="208" spans="1:23" ht="13.5" thickBot="1" x14ac:dyDescent="0.25">
      <c r="A208" s="50"/>
      <c r="B208" s="50"/>
      <c r="C208" s="12"/>
      <c r="D208" s="6"/>
      <c r="E208" s="92"/>
      <c r="F208" s="227"/>
      <c r="G208" s="484"/>
      <c r="H208" s="479" t="str">
        <f>IFERROR(HLOOKUP(A208,#REF!,7,FALSE),"0")</f>
        <v>0</v>
      </c>
      <c r="I208" s="484"/>
      <c r="J208" s="480" t="e">
        <f>SUMIFS(#REF!,#REF!,ELPA!$A208,#REF!,ELPA!$J$2)</f>
        <v>#REF!</v>
      </c>
      <c r="K208" s="97"/>
      <c r="L208" s="282"/>
      <c r="M208" s="282"/>
      <c r="N208" s="282"/>
      <c r="O208" s="282"/>
      <c r="P208" s="248"/>
      <c r="Q208" s="88"/>
      <c r="T208" s="393"/>
      <c r="U208" s="393"/>
      <c r="V208" s="284"/>
      <c r="W208" s="285"/>
    </row>
    <row r="209" spans="1:23" ht="13.5" thickBot="1" x14ac:dyDescent="0.25">
      <c r="A209" s="24"/>
      <c r="B209" s="25"/>
      <c r="C209" s="25"/>
      <c r="D209" s="83">
        <f>SUM(D8:D207)</f>
        <v>31293890.710000001</v>
      </c>
      <c r="E209" s="83">
        <f>SUM(E8:E207)</f>
        <v>52292267.091160268</v>
      </c>
      <c r="F209" s="154"/>
      <c r="G209" s="485">
        <f t="shared" ref="G209:O209" si="24">SUM(G8:G207)</f>
        <v>25257334.940000039</v>
      </c>
      <c r="H209" s="485">
        <f t="shared" ref="H209" si="25">SUM(H8:H207)</f>
        <v>44393631.993798204</v>
      </c>
      <c r="I209" s="485">
        <f>SUM(I8:I207)</f>
        <v>0</v>
      </c>
      <c r="J209" s="485">
        <f>SUM(J8:J207)</f>
        <v>9779156.1700000037</v>
      </c>
      <c r="K209" s="108"/>
      <c r="L209" s="280">
        <f t="shared" si="24"/>
        <v>243816778.27999988</v>
      </c>
      <c r="M209" s="280">
        <f t="shared" si="24"/>
        <v>1288780.1299999997</v>
      </c>
      <c r="N209" s="280">
        <f t="shared" ref="N209" si="26">SUM(N8:N207)</f>
        <v>5278.35</v>
      </c>
      <c r="O209" s="280">
        <f t="shared" si="24"/>
        <v>10846607.770000001</v>
      </c>
      <c r="P209" s="83">
        <f>SUM(P8:P207)</f>
        <v>59525</v>
      </c>
      <c r="Q209" s="83">
        <f>(L209+O209)/P209</f>
        <v>4278.2593204535888</v>
      </c>
      <c r="T209" s="482">
        <f>SUM(T8:T207)</f>
        <v>69650966.933798179</v>
      </c>
      <c r="U209" s="482">
        <f>SUM(U8:U207)</f>
        <v>9779156.1700000037</v>
      </c>
      <c r="V209" s="191">
        <f>SUM(V8:V207)</f>
        <v>255957444.52999994</v>
      </c>
      <c r="W209" s="246">
        <f>SUM(W8:W207)</f>
        <v>176527321.42620173</v>
      </c>
    </row>
    <row r="210" spans="1:23" ht="12.75" customHeight="1" x14ac:dyDescent="0.2">
      <c r="Q210" s="497"/>
      <c r="R210" s="497"/>
    </row>
    <row r="211" spans="1:23" ht="13.5" thickBot="1" x14ac:dyDescent="0.25">
      <c r="E211" s="87"/>
      <c r="P211" s="497"/>
      <c r="Q211" s="497"/>
      <c r="R211" s="497"/>
      <c r="T211" s="244" t="s">
        <v>592</v>
      </c>
      <c r="U211" s="243">
        <f>+T209+U209</f>
        <v>79430123.103798181</v>
      </c>
    </row>
    <row r="212" spans="1:23" ht="13.5" thickTop="1" x14ac:dyDescent="0.2">
      <c r="C212" s="3"/>
      <c r="D212" s="3"/>
      <c r="G212" s="3"/>
      <c r="H212" s="362"/>
      <c r="I212" s="362"/>
      <c r="K212" s="3"/>
      <c r="L212" s="363"/>
      <c r="M212" s="362"/>
      <c r="N212" s="45"/>
      <c r="P212" s="497"/>
      <c r="Q212" s="497"/>
      <c r="R212" s="497"/>
    </row>
    <row r="213" spans="1:23" x14ac:dyDescent="0.2">
      <c r="C213" s="3"/>
      <c r="G213" s="3"/>
      <c r="H213" s="56"/>
      <c r="I213" s="56"/>
      <c r="K213" s="3"/>
      <c r="L213" s="364"/>
      <c r="M213" s="56"/>
      <c r="N213" s="56"/>
      <c r="P213" s="497"/>
      <c r="Q213" s="497"/>
      <c r="R213" s="497"/>
    </row>
    <row r="214" spans="1:23" x14ac:dyDescent="0.2">
      <c r="C214" s="3"/>
      <c r="G214" s="3"/>
      <c r="K214" s="3"/>
      <c r="P214" s="497" t="s">
        <v>560</v>
      </c>
    </row>
    <row r="218" spans="1:23" x14ac:dyDescent="0.2">
      <c r="A218" s="3" t="s">
        <v>559</v>
      </c>
      <c r="C218" s="3"/>
      <c r="D218" s="3"/>
      <c r="H218" s="109"/>
      <c r="I218" s="109"/>
      <c r="J218" s="109"/>
      <c r="L218" s="109"/>
      <c r="M218" s="109"/>
      <c r="N218" s="109"/>
    </row>
    <row r="219" spans="1:23" x14ac:dyDescent="0.2">
      <c r="C219" s="365"/>
      <c r="D219" s="82"/>
    </row>
    <row r="220" spans="1:23" x14ac:dyDescent="0.2">
      <c r="D220" s="82"/>
      <c r="E220" s="87"/>
      <c r="H220" s="3"/>
      <c r="I220" s="3"/>
      <c r="L220" s="3"/>
      <c r="M220" s="3"/>
      <c r="N220" s="3"/>
      <c r="T220" s="271"/>
      <c r="U220" s="271"/>
      <c r="V220" s="271"/>
    </row>
    <row r="221" spans="1:23" x14ac:dyDescent="0.2">
      <c r="C221" s="3"/>
      <c r="D221" s="44"/>
      <c r="E221" s="87"/>
      <c r="T221" s="82"/>
      <c r="U221" s="82"/>
      <c r="V221" s="82"/>
    </row>
    <row r="222" spans="1:23" x14ac:dyDescent="0.2">
      <c r="E222" s="87"/>
    </row>
    <row r="223" spans="1:23" x14ac:dyDescent="0.2">
      <c r="E223" s="87"/>
      <c r="T223" s="44"/>
      <c r="U223" s="44"/>
      <c r="V223" s="44"/>
    </row>
    <row r="226" spans="4:4" x14ac:dyDescent="0.2">
      <c r="D226" s="106"/>
    </row>
    <row r="227" spans="4:4" x14ac:dyDescent="0.2">
      <c r="D227" s="82"/>
    </row>
    <row r="228" spans="4:4" x14ac:dyDescent="0.2">
      <c r="D228" s="82"/>
    </row>
  </sheetData>
  <mergeCells count="1">
    <mergeCell ref="P1:P2"/>
  </mergeCells>
  <phoneticPr fontId="9" type="noConversion"/>
  <conditionalFormatting sqref="D8:D209">
    <cfRule type="cellIs" dxfId="20" priority="36" stopIfTrue="1" operator="equal">
      <formula>0</formula>
    </cfRule>
  </conditionalFormatting>
  <conditionalFormatting sqref="D218">
    <cfRule type="cellIs" dxfId="19" priority="34" stopIfTrue="1" operator="equal">
      <formula>0</formula>
    </cfRule>
  </conditionalFormatting>
  <conditionalFormatting sqref="E7:E208">
    <cfRule type="cellIs" dxfId="18" priority="1" stopIfTrue="1" operator="equal">
      <formula>0</formula>
    </cfRule>
  </conditionalFormatting>
  <conditionalFormatting sqref="F8:Q209">
    <cfRule type="cellIs" dxfId="17" priority="2" stopIfTrue="1" operator="equal">
      <formula>0</formula>
    </cfRule>
  </conditionalFormatting>
  <conditionalFormatting sqref="H218:J218">
    <cfRule type="cellIs" dxfId="16" priority="9" stopIfTrue="1" operator="equal">
      <formula>0</formula>
    </cfRule>
  </conditionalFormatting>
  <conditionalFormatting sqref="L218:O218">
    <cfRule type="cellIs" dxfId="15" priority="15" stopIfTrue="1" operator="equal">
      <formula>0</formula>
    </cfRule>
  </conditionalFormatting>
  <conditionalFormatting sqref="T8:V208">
    <cfRule type="cellIs" dxfId="14" priority="6" stopIfTrue="1" operator="equal">
      <formula>0</formula>
    </cfRule>
  </conditionalFormatting>
  <pageMargins left="0.75" right="0.75" top="1" bottom="1" header="0.5" footer="0.5"/>
  <pageSetup scale="40" fitToHeight="0" orientation="landscape" r:id="rId1"/>
  <headerFooter alignWithMargins="0">
    <oddFooter>&amp;LCDE, Public School Finance&amp;C&amp;P&amp;R&amp;D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209"/>
  <sheetViews>
    <sheetView zoomScale="80" zoomScaleNormal="80" workbookViewId="0">
      <pane ySplit="8" topLeftCell="A176" activePane="bottomLeft" state="frozen"/>
      <selection activeCell="B1" sqref="B1"/>
      <selection pane="bottomLeft" activeCell="S8" sqref="S8"/>
    </sheetView>
  </sheetViews>
  <sheetFormatPr defaultRowHeight="12.75" x14ac:dyDescent="0.2"/>
  <cols>
    <col min="1" max="1" width="10" style="1" bestFit="1" customWidth="1"/>
    <col min="2" max="2" width="14.42578125" style="1" bestFit="1" customWidth="1"/>
    <col min="3" max="3" width="45.42578125" style="1" bestFit="1" customWidth="1"/>
    <col min="4" max="7" width="18.42578125" customWidth="1"/>
    <col min="8" max="8" width="2.42578125" customWidth="1"/>
    <col min="9" max="12" width="18.42578125" customWidth="1"/>
    <col min="15" max="17" width="14.85546875" customWidth="1"/>
  </cols>
  <sheetData>
    <row r="1" spans="1:17" x14ac:dyDescent="0.2">
      <c r="C1" s="94"/>
      <c r="D1" s="130"/>
      <c r="E1" s="128"/>
      <c r="F1" s="128"/>
      <c r="G1" s="130"/>
      <c r="I1" s="130"/>
      <c r="J1" s="128"/>
      <c r="K1" s="128"/>
      <c r="L1" s="130"/>
      <c r="O1" s="85"/>
      <c r="P1" s="85"/>
      <c r="Q1" s="85"/>
    </row>
    <row r="2" spans="1:17" x14ac:dyDescent="0.2">
      <c r="C2" s="95"/>
      <c r="D2" s="128"/>
      <c r="E2" s="128"/>
      <c r="F2" s="128"/>
      <c r="G2" s="130"/>
      <c r="I2" s="130"/>
      <c r="J2" s="130"/>
      <c r="K2" s="130"/>
      <c r="L2" s="130"/>
      <c r="O2" s="101"/>
      <c r="P2" s="101"/>
      <c r="Q2" s="101"/>
    </row>
    <row r="3" spans="1:17" x14ac:dyDescent="0.2">
      <c r="C3" s="95"/>
      <c r="D3" s="128"/>
      <c r="E3" s="128"/>
      <c r="F3" s="128"/>
      <c r="G3" s="130"/>
      <c r="I3" s="130"/>
      <c r="J3" s="130"/>
      <c r="K3" s="130"/>
      <c r="L3" s="130"/>
      <c r="O3" s="101"/>
      <c r="P3" s="101"/>
      <c r="Q3" s="101"/>
    </row>
    <row r="4" spans="1:17" ht="13.5" thickBot="1" x14ac:dyDescent="0.25">
      <c r="C4" s="95"/>
      <c r="D4" s="128"/>
      <c r="E4" s="128"/>
      <c r="F4" s="128"/>
      <c r="G4" s="130"/>
      <c r="I4" s="130"/>
      <c r="J4" s="130"/>
      <c r="K4" s="130"/>
      <c r="L4" s="130"/>
      <c r="O4" s="101"/>
      <c r="P4" s="101"/>
      <c r="Q4" s="101"/>
    </row>
    <row r="5" spans="1:17" ht="36.75" customHeight="1" thickBot="1" x14ac:dyDescent="0.25">
      <c r="C5" s="95"/>
      <c r="D5" s="439" t="s">
        <v>656</v>
      </c>
      <c r="E5" s="458"/>
      <c r="F5" s="458"/>
      <c r="G5" s="440"/>
      <c r="I5" s="439" t="s">
        <v>631</v>
      </c>
      <c r="J5" s="458"/>
      <c r="K5" s="458"/>
      <c r="L5" s="440"/>
      <c r="O5" s="322"/>
      <c r="P5" s="101"/>
      <c r="Q5" s="101"/>
    </row>
    <row r="6" spans="1:17" x14ac:dyDescent="0.2">
      <c r="A6" s="7"/>
      <c r="B6" s="8"/>
      <c r="C6" s="8"/>
      <c r="D6" s="159" t="s">
        <v>654</v>
      </c>
      <c r="E6" s="4" t="str">
        <f>D6</f>
        <v>FY23-24</v>
      </c>
      <c r="F6" s="4" t="str">
        <f>E6</f>
        <v>FY23-24</v>
      </c>
      <c r="G6" s="4" t="str">
        <f>F6</f>
        <v>FY23-24</v>
      </c>
      <c r="H6" s="27"/>
      <c r="I6" s="159" t="s">
        <v>645</v>
      </c>
      <c r="J6" s="4" t="str">
        <f>+I6</f>
        <v>FY22-23</v>
      </c>
      <c r="K6" s="302" t="str">
        <f>+I6</f>
        <v>FY22-23</v>
      </c>
      <c r="L6" s="4" t="str">
        <f>+I6</f>
        <v>FY22-23</v>
      </c>
      <c r="O6" s="305"/>
      <c r="P6" s="305"/>
      <c r="Q6" s="305"/>
    </row>
    <row r="7" spans="1:17" ht="13.5" thickBot="1" x14ac:dyDescent="0.25">
      <c r="A7" s="10"/>
      <c r="B7" s="11"/>
      <c r="C7" s="11"/>
      <c r="D7" s="301" t="s">
        <v>465</v>
      </c>
      <c r="E7" s="137"/>
      <c r="F7" s="34"/>
      <c r="G7" s="34"/>
      <c r="H7" s="33"/>
      <c r="I7" s="459" t="s">
        <v>465</v>
      </c>
      <c r="J7" s="34"/>
      <c r="K7" s="303"/>
      <c r="L7" s="34"/>
      <c r="O7" s="455" t="s">
        <v>550</v>
      </c>
      <c r="P7" s="456"/>
      <c r="Q7" s="457"/>
    </row>
    <row r="8" spans="1:17" ht="99.75" customHeight="1" thickBot="1" x14ac:dyDescent="0.25">
      <c r="A8" s="38" t="s">
        <v>0</v>
      </c>
      <c r="B8" s="39" t="s">
        <v>1</v>
      </c>
      <c r="C8" s="39" t="s">
        <v>2</v>
      </c>
      <c r="D8" s="310" t="s">
        <v>630</v>
      </c>
      <c r="E8" s="112" t="s">
        <v>657</v>
      </c>
      <c r="F8" s="35" t="s">
        <v>658</v>
      </c>
      <c r="G8" s="35" t="s">
        <v>659</v>
      </c>
      <c r="H8" s="36"/>
      <c r="I8" s="310" t="s">
        <v>629</v>
      </c>
      <c r="J8" s="112" t="s">
        <v>647</v>
      </c>
      <c r="K8" s="304" t="s">
        <v>648</v>
      </c>
      <c r="L8" s="35" t="s">
        <v>649</v>
      </c>
      <c r="O8" s="46" t="s">
        <v>547</v>
      </c>
      <c r="P8" s="46" t="s">
        <v>548</v>
      </c>
      <c r="Q8" s="326" t="s">
        <v>549</v>
      </c>
    </row>
    <row r="9" spans="1:17" x14ac:dyDescent="0.2">
      <c r="A9" s="19" t="s">
        <v>3</v>
      </c>
      <c r="B9" s="12" t="s">
        <v>4</v>
      </c>
      <c r="C9" s="55" t="s">
        <v>5</v>
      </c>
      <c r="D9" s="436">
        <v>770892.51</v>
      </c>
      <c r="E9" s="300">
        <v>1148016.72</v>
      </c>
      <c r="F9" s="114">
        <v>3194151.85</v>
      </c>
      <c r="G9" s="114">
        <v>3843007.75</v>
      </c>
      <c r="H9" s="30"/>
      <c r="I9" s="436">
        <v>405098.34</v>
      </c>
      <c r="J9" s="359">
        <v>711293.43999999994</v>
      </c>
      <c r="K9" s="331">
        <v>1896810.74</v>
      </c>
      <c r="L9" s="288">
        <v>3111260.1100000003</v>
      </c>
      <c r="M9" s="97"/>
      <c r="N9" s="97"/>
      <c r="O9" s="114">
        <f>I9</f>
        <v>405098.34</v>
      </c>
      <c r="P9" s="114">
        <v>0</v>
      </c>
      <c r="Q9" s="331">
        <f>K9</f>
        <v>1896810.74</v>
      </c>
    </row>
    <row r="10" spans="1:17" x14ac:dyDescent="0.2">
      <c r="A10" s="19" t="s">
        <v>6</v>
      </c>
      <c r="B10" s="12" t="s">
        <v>4</v>
      </c>
      <c r="C10" s="55" t="s">
        <v>7</v>
      </c>
      <c r="D10" s="436">
        <v>2390839.1</v>
      </c>
      <c r="E10" s="300">
        <v>3763539.47</v>
      </c>
      <c r="F10" s="114">
        <v>10391185.369999999</v>
      </c>
      <c r="G10" s="114">
        <v>13977364.649999997</v>
      </c>
      <c r="H10" s="30"/>
      <c r="I10" s="436">
        <v>2114580.8199999998</v>
      </c>
      <c r="J10" s="359">
        <v>3617556.94</v>
      </c>
      <c r="K10" s="331">
        <v>9871041.6999999993</v>
      </c>
      <c r="L10" s="288">
        <v>11502482.910000002</v>
      </c>
      <c r="M10" s="97"/>
      <c r="N10" s="97"/>
      <c r="O10" s="114">
        <f t="shared" ref="O10:O73" si="0">I10</f>
        <v>2114580.8199999998</v>
      </c>
      <c r="P10" s="114">
        <v>0</v>
      </c>
      <c r="Q10" s="331">
        <f t="shared" ref="Q10:Q73" si="1">K10</f>
        <v>9871041.6999999993</v>
      </c>
    </row>
    <row r="11" spans="1:17" x14ac:dyDescent="0.2">
      <c r="A11" s="19" t="s">
        <v>8</v>
      </c>
      <c r="B11" s="12" t="s">
        <v>4</v>
      </c>
      <c r="C11" s="55" t="s">
        <v>9</v>
      </c>
      <c r="D11" s="436">
        <v>623558.21000000008</v>
      </c>
      <c r="E11" s="300">
        <v>968508.97</v>
      </c>
      <c r="F11" s="114">
        <v>2734169.94</v>
      </c>
      <c r="G11" s="114">
        <v>2590848.3600000003</v>
      </c>
      <c r="H11" s="30"/>
      <c r="I11" s="436">
        <v>507582.51999999996</v>
      </c>
      <c r="J11" s="359">
        <v>853927.95</v>
      </c>
      <c r="K11" s="331">
        <v>2409422.19</v>
      </c>
      <c r="L11" s="288">
        <v>2283598.3400000003</v>
      </c>
      <c r="M11" s="97"/>
      <c r="N11" s="97"/>
      <c r="O11" s="114">
        <f t="shared" si="0"/>
        <v>507582.51999999996</v>
      </c>
      <c r="P11" s="114">
        <v>0</v>
      </c>
      <c r="Q11" s="331">
        <f t="shared" si="1"/>
        <v>2409422.19</v>
      </c>
    </row>
    <row r="12" spans="1:17" x14ac:dyDescent="0.2">
      <c r="A12" s="19" t="s">
        <v>10</v>
      </c>
      <c r="B12" s="12" t="s">
        <v>4</v>
      </c>
      <c r="C12" s="55" t="s">
        <v>11</v>
      </c>
      <c r="D12" s="436">
        <v>1931407.27</v>
      </c>
      <c r="E12" s="300">
        <v>3006211.08</v>
      </c>
      <c r="F12" s="114">
        <v>8103206.4100000001</v>
      </c>
      <c r="G12" s="114">
        <v>8316906.4600000028</v>
      </c>
      <c r="H12" s="30"/>
      <c r="I12" s="436">
        <v>1576612.26</v>
      </c>
      <c r="J12" s="359">
        <v>2688518.17</v>
      </c>
      <c r="K12" s="331">
        <v>7227047.4100000001</v>
      </c>
      <c r="L12" s="288">
        <v>7101557.0500000007</v>
      </c>
      <c r="M12" s="97"/>
      <c r="N12" s="97"/>
      <c r="O12" s="114">
        <f t="shared" si="0"/>
        <v>1576612.26</v>
      </c>
      <c r="P12" s="114">
        <v>0</v>
      </c>
      <c r="Q12" s="331">
        <f t="shared" si="1"/>
        <v>7227047.4100000001</v>
      </c>
    </row>
    <row r="13" spans="1:17" x14ac:dyDescent="0.2">
      <c r="A13" s="19" t="s">
        <v>12</v>
      </c>
      <c r="B13" s="12" t="s">
        <v>4</v>
      </c>
      <c r="C13" s="55" t="s">
        <v>13</v>
      </c>
      <c r="D13" s="436">
        <v>162445.14000000001</v>
      </c>
      <c r="E13" s="300">
        <v>247144.14</v>
      </c>
      <c r="F13" s="114">
        <v>596866.31999999995</v>
      </c>
      <c r="G13" s="114">
        <v>827258.77999999991</v>
      </c>
      <c r="H13" s="30"/>
      <c r="I13" s="436">
        <v>155337.78</v>
      </c>
      <c r="J13" s="359">
        <v>257406.86000000002</v>
      </c>
      <c r="K13" s="331">
        <v>604773.23</v>
      </c>
      <c r="L13" s="288">
        <v>678128.62</v>
      </c>
      <c r="M13" s="97"/>
      <c r="N13" s="97"/>
      <c r="O13" s="114">
        <f t="shared" si="0"/>
        <v>155337.78</v>
      </c>
      <c r="P13" s="114">
        <v>0</v>
      </c>
      <c r="Q13" s="331">
        <f t="shared" si="1"/>
        <v>604773.23</v>
      </c>
    </row>
    <row r="14" spans="1:17" x14ac:dyDescent="0.2">
      <c r="A14" s="19" t="s">
        <v>14</v>
      </c>
      <c r="B14" s="12" t="s">
        <v>4</v>
      </c>
      <c r="C14" s="55" t="s">
        <v>15</v>
      </c>
      <c r="D14" s="436">
        <v>106183.8</v>
      </c>
      <c r="E14" s="300">
        <v>162390.07999999999</v>
      </c>
      <c r="F14" s="114">
        <v>385287.92</v>
      </c>
      <c r="G14" s="114">
        <v>542640.91999999993</v>
      </c>
      <c r="H14" s="30"/>
      <c r="I14" s="436">
        <v>73526.23</v>
      </c>
      <c r="J14" s="359">
        <v>128038.07</v>
      </c>
      <c r="K14" s="331">
        <v>310258.46000000002</v>
      </c>
      <c r="L14" s="288">
        <v>412112.86</v>
      </c>
      <c r="M14" s="97"/>
      <c r="N14" s="97"/>
      <c r="O14" s="114">
        <f t="shared" si="0"/>
        <v>73526.23</v>
      </c>
      <c r="P14" s="114">
        <v>0</v>
      </c>
      <c r="Q14" s="331">
        <f t="shared" si="1"/>
        <v>310258.46000000002</v>
      </c>
    </row>
    <row r="15" spans="1:17" x14ac:dyDescent="0.2">
      <c r="A15" s="19" t="s">
        <v>16</v>
      </c>
      <c r="B15" s="12" t="s">
        <v>4</v>
      </c>
      <c r="C15" s="55" t="s">
        <v>17</v>
      </c>
      <c r="D15" s="436">
        <v>667758.36</v>
      </c>
      <c r="E15" s="300">
        <v>1005791.27</v>
      </c>
      <c r="F15" s="114">
        <v>2819576.3</v>
      </c>
      <c r="G15" s="114">
        <v>4174863.7499999995</v>
      </c>
      <c r="H15" s="30"/>
      <c r="I15" s="436">
        <v>623142.80000000005</v>
      </c>
      <c r="J15" s="359">
        <v>1059719.1100000001</v>
      </c>
      <c r="K15" s="331">
        <v>2957427.84</v>
      </c>
      <c r="L15" s="288">
        <v>2872167.3500000015</v>
      </c>
      <c r="M15" s="97"/>
      <c r="N15" s="97"/>
      <c r="O15" s="114">
        <f t="shared" si="0"/>
        <v>623142.80000000005</v>
      </c>
      <c r="P15" s="114">
        <v>0</v>
      </c>
      <c r="Q15" s="331">
        <f t="shared" si="1"/>
        <v>2957427.84</v>
      </c>
    </row>
    <row r="16" spans="1:17" x14ac:dyDescent="0.2">
      <c r="A16" s="19" t="s">
        <v>18</v>
      </c>
      <c r="B16" s="12" t="s">
        <v>19</v>
      </c>
      <c r="C16" s="55" t="s">
        <v>20</v>
      </c>
      <c r="D16" s="436">
        <v>139879.39000000001</v>
      </c>
      <c r="E16" s="300">
        <v>220006.45</v>
      </c>
      <c r="F16" s="114">
        <v>568943.30000000005</v>
      </c>
      <c r="G16" s="114">
        <v>1035578.1099999999</v>
      </c>
      <c r="H16" s="30"/>
      <c r="I16" s="436">
        <v>129618.59999999999</v>
      </c>
      <c r="J16" s="359">
        <v>221649.69</v>
      </c>
      <c r="K16" s="331">
        <v>571849.55000000005</v>
      </c>
      <c r="L16" s="288">
        <v>1128441.48</v>
      </c>
      <c r="M16" s="97"/>
      <c r="N16" s="97"/>
      <c r="O16" s="114">
        <f t="shared" si="0"/>
        <v>129618.59999999999</v>
      </c>
      <c r="P16" s="114">
        <v>0</v>
      </c>
      <c r="Q16" s="331">
        <f t="shared" si="1"/>
        <v>571849.55000000005</v>
      </c>
    </row>
    <row r="17" spans="1:17" x14ac:dyDescent="0.2">
      <c r="A17" s="19" t="s">
        <v>21</v>
      </c>
      <c r="B17" s="12" t="s">
        <v>19</v>
      </c>
      <c r="C17" s="55" t="s">
        <v>22</v>
      </c>
      <c r="D17" s="436">
        <v>38281.950000000004</v>
      </c>
      <c r="E17" s="300">
        <v>60170.25</v>
      </c>
      <c r="F17" s="114">
        <v>135348.26</v>
      </c>
      <c r="G17" s="114">
        <v>330744.55</v>
      </c>
      <c r="H17" s="30"/>
      <c r="I17" s="436">
        <v>33396.79</v>
      </c>
      <c r="J17" s="359">
        <v>49891.68</v>
      </c>
      <c r="K17" s="331">
        <v>131867.76999999999</v>
      </c>
      <c r="L17" s="288">
        <v>197836.75999999998</v>
      </c>
      <c r="M17" s="97"/>
      <c r="N17" s="97"/>
      <c r="O17" s="114">
        <f t="shared" si="0"/>
        <v>33396.79</v>
      </c>
      <c r="P17" s="114">
        <v>0</v>
      </c>
      <c r="Q17" s="331">
        <f t="shared" si="1"/>
        <v>131867.76999999999</v>
      </c>
    </row>
    <row r="18" spans="1:17" x14ac:dyDescent="0.2">
      <c r="A18" s="19" t="s">
        <v>23</v>
      </c>
      <c r="B18" s="12" t="s">
        <v>24</v>
      </c>
      <c r="C18" s="55" t="s">
        <v>25</v>
      </c>
      <c r="D18" s="436">
        <v>186206.08000000002</v>
      </c>
      <c r="E18" s="300">
        <v>258515.33000000002</v>
      </c>
      <c r="F18" s="114">
        <v>694249.48</v>
      </c>
      <c r="G18" s="114">
        <v>748671.8600000001</v>
      </c>
      <c r="H18" s="30"/>
      <c r="I18" s="436">
        <v>175433.88</v>
      </c>
      <c r="J18" s="359">
        <v>295057.90000000002</v>
      </c>
      <c r="K18" s="331">
        <v>821127.39</v>
      </c>
      <c r="L18" s="288">
        <v>718877.62999999977</v>
      </c>
      <c r="M18" s="97"/>
      <c r="N18" s="97"/>
      <c r="O18" s="114">
        <f t="shared" si="0"/>
        <v>175433.88</v>
      </c>
      <c r="P18" s="114">
        <v>0</v>
      </c>
      <c r="Q18" s="331">
        <f t="shared" si="1"/>
        <v>821127.39</v>
      </c>
    </row>
    <row r="19" spans="1:17" x14ac:dyDescent="0.2">
      <c r="A19" s="19" t="s">
        <v>26</v>
      </c>
      <c r="B19" s="12" t="s">
        <v>24</v>
      </c>
      <c r="C19" s="55" t="s">
        <v>27</v>
      </c>
      <c r="D19" s="436">
        <v>187307.41</v>
      </c>
      <c r="E19" s="300">
        <v>244187.51</v>
      </c>
      <c r="F19" s="114">
        <v>687955.05</v>
      </c>
      <c r="G19" s="114">
        <v>743741.73</v>
      </c>
      <c r="H19" s="30"/>
      <c r="I19" s="436">
        <v>176016.23</v>
      </c>
      <c r="J19" s="359">
        <v>296803.05</v>
      </c>
      <c r="K19" s="331">
        <v>835929.32</v>
      </c>
      <c r="L19" s="288">
        <v>739227.49</v>
      </c>
      <c r="M19" s="97"/>
      <c r="N19" s="97"/>
      <c r="O19" s="114">
        <f t="shared" si="0"/>
        <v>176016.23</v>
      </c>
      <c r="P19" s="114">
        <v>0</v>
      </c>
      <c r="Q19" s="331">
        <f t="shared" si="1"/>
        <v>835929.32</v>
      </c>
    </row>
    <row r="20" spans="1:17" x14ac:dyDescent="0.2">
      <c r="A20" s="19" t="s">
        <v>28</v>
      </c>
      <c r="B20" s="12" t="s">
        <v>24</v>
      </c>
      <c r="C20" s="55" t="s">
        <v>29</v>
      </c>
      <c r="D20" s="436">
        <v>6550860.9100000001</v>
      </c>
      <c r="E20" s="300">
        <v>10206557.020000001</v>
      </c>
      <c r="F20" s="114">
        <v>29219174.390000001</v>
      </c>
      <c r="G20" s="114">
        <v>32218429.340000007</v>
      </c>
      <c r="H20" s="30"/>
      <c r="I20" s="436">
        <v>5452774.9300000006</v>
      </c>
      <c r="J20" s="359">
        <v>9188892.9600000009</v>
      </c>
      <c r="K20" s="331">
        <v>25930104</v>
      </c>
      <c r="L20" s="288">
        <v>27893827.699999999</v>
      </c>
      <c r="M20" s="97"/>
      <c r="N20" s="97"/>
      <c r="O20" s="114">
        <f t="shared" si="0"/>
        <v>5452774.9300000006</v>
      </c>
      <c r="P20" s="114">
        <v>0</v>
      </c>
      <c r="Q20" s="331">
        <f t="shared" si="1"/>
        <v>25930104</v>
      </c>
    </row>
    <row r="21" spans="1:17" x14ac:dyDescent="0.2">
      <c r="A21" s="19" t="s">
        <v>30</v>
      </c>
      <c r="B21" s="12" t="s">
        <v>24</v>
      </c>
      <c r="C21" s="55" t="s">
        <v>31</v>
      </c>
      <c r="D21" s="436">
        <v>1606798.1600000001</v>
      </c>
      <c r="E21" s="300">
        <v>2494187.2200000002</v>
      </c>
      <c r="F21" s="114">
        <v>6991780.8700000001</v>
      </c>
      <c r="G21" s="114">
        <v>7128954.2599999988</v>
      </c>
      <c r="H21" s="30"/>
      <c r="I21" s="436">
        <v>1274096.31</v>
      </c>
      <c r="J21" s="359">
        <v>2190222.17</v>
      </c>
      <c r="K21" s="331">
        <v>6033115.0800000001</v>
      </c>
      <c r="L21" s="288">
        <v>6278787.3600000003</v>
      </c>
      <c r="M21" s="97"/>
      <c r="N21" s="97"/>
      <c r="O21" s="114">
        <f t="shared" si="0"/>
        <v>1274096.31</v>
      </c>
      <c r="P21" s="114">
        <v>0</v>
      </c>
      <c r="Q21" s="331">
        <f t="shared" si="1"/>
        <v>6033115.0800000001</v>
      </c>
    </row>
    <row r="22" spans="1:17" x14ac:dyDescent="0.2">
      <c r="A22" s="19" t="s">
        <v>32</v>
      </c>
      <c r="B22" s="12" t="s">
        <v>24</v>
      </c>
      <c r="C22" s="55" t="s">
        <v>33</v>
      </c>
      <c r="D22" s="436">
        <v>37946.130000000005</v>
      </c>
      <c r="E22" s="300">
        <v>58217.16</v>
      </c>
      <c r="F22" s="114">
        <v>122118.19</v>
      </c>
      <c r="G22" s="114">
        <v>280009.05000000005</v>
      </c>
      <c r="H22" s="30"/>
      <c r="I22" s="436">
        <v>28856.690000000002</v>
      </c>
      <c r="J22" s="359">
        <v>47024.33</v>
      </c>
      <c r="K22" s="331">
        <v>96849.04</v>
      </c>
      <c r="L22" s="288">
        <v>118734.76</v>
      </c>
      <c r="M22" s="97"/>
      <c r="N22" s="97"/>
      <c r="O22" s="114">
        <f t="shared" si="0"/>
        <v>28856.690000000002</v>
      </c>
      <c r="P22" s="114">
        <v>0</v>
      </c>
      <c r="Q22" s="331">
        <f t="shared" si="1"/>
        <v>96849.04</v>
      </c>
    </row>
    <row r="23" spans="1:17" x14ac:dyDescent="0.2">
      <c r="A23" s="19" t="s">
        <v>34</v>
      </c>
      <c r="B23" s="12" t="s">
        <v>24</v>
      </c>
      <c r="C23" s="55" t="s">
        <v>35</v>
      </c>
      <c r="D23" s="436">
        <v>3430562.79</v>
      </c>
      <c r="E23" s="300">
        <v>5278547.83</v>
      </c>
      <c r="F23" s="114">
        <v>15119381.800000001</v>
      </c>
      <c r="G23" s="114">
        <v>21130229.820000011</v>
      </c>
      <c r="H23" s="30"/>
      <c r="I23" s="436">
        <v>2638569.3299999996</v>
      </c>
      <c r="J23" s="359">
        <v>4356590.82</v>
      </c>
      <c r="K23" s="331">
        <v>12136018.35</v>
      </c>
      <c r="L23" s="288">
        <v>18296498.510000009</v>
      </c>
      <c r="M23" s="97"/>
      <c r="N23" s="97"/>
      <c r="O23" s="114">
        <f t="shared" si="0"/>
        <v>2638569.3299999996</v>
      </c>
      <c r="P23" s="114">
        <v>0</v>
      </c>
      <c r="Q23" s="331">
        <f t="shared" si="1"/>
        <v>12136018.35</v>
      </c>
    </row>
    <row r="24" spans="1:17" x14ac:dyDescent="0.2">
      <c r="A24" s="19" t="s">
        <v>36</v>
      </c>
      <c r="B24" s="12" t="s">
        <v>24</v>
      </c>
      <c r="C24" s="55" t="s">
        <v>37</v>
      </c>
      <c r="D24" s="436">
        <v>94360.36</v>
      </c>
      <c r="E24" s="300">
        <v>145001.87</v>
      </c>
      <c r="F24" s="114">
        <v>328802.90000000002</v>
      </c>
      <c r="G24" s="114">
        <v>396848.86000000004</v>
      </c>
      <c r="H24" s="30"/>
      <c r="I24" s="436">
        <v>70360.48000000001</v>
      </c>
      <c r="J24" s="359">
        <v>118537.15</v>
      </c>
      <c r="K24" s="331">
        <v>276504.56</v>
      </c>
      <c r="L24" s="288">
        <v>547296.72</v>
      </c>
      <c r="M24" s="97"/>
      <c r="N24" s="97"/>
      <c r="O24" s="114">
        <f t="shared" si="0"/>
        <v>70360.48000000001</v>
      </c>
      <c r="P24" s="114">
        <v>0</v>
      </c>
      <c r="Q24" s="331">
        <f t="shared" si="1"/>
        <v>276504.56</v>
      </c>
    </row>
    <row r="25" spans="1:17" x14ac:dyDescent="0.2">
      <c r="A25" s="19" t="s">
        <v>38</v>
      </c>
      <c r="B25" s="12" t="s">
        <v>39</v>
      </c>
      <c r="C25" s="55" t="s">
        <v>40</v>
      </c>
      <c r="D25" s="436">
        <v>225928.78</v>
      </c>
      <c r="E25" s="300">
        <v>348625.11000000004</v>
      </c>
      <c r="F25" s="114">
        <v>915617.3</v>
      </c>
      <c r="G25" s="114">
        <v>1079605.22</v>
      </c>
      <c r="H25" s="30"/>
      <c r="I25" s="436">
        <v>213917.31</v>
      </c>
      <c r="J25" s="359">
        <v>358001.59</v>
      </c>
      <c r="K25" s="331">
        <v>931178.59</v>
      </c>
      <c r="L25" s="288">
        <v>969889.86999999988</v>
      </c>
      <c r="M25" s="97"/>
      <c r="N25" s="97"/>
      <c r="O25" s="114">
        <f t="shared" si="0"/>
        <v>213917.31</v>
      </c>
      <c r="P25" s="114">
        <v>0</v>
      </c>
      <c r="Q25" s="331">
        <f t="shared" si="1"/>
        <v>931178.59</v>
      </c>
    </row>
    <row r="26" spans="1:17" x14ac:dyDescent="0.2">
      <c r="A26" s="19" t="s">
        <v>41</v>
      </c>
      <c r="B26" s="12" t="s">
        <v>42</v>
      </c>
      <c r="C26" s="55" t="s">
        <v>43</v>
      </c>
      <c r="D26" s="436">
        <v>34926.25</v>
      </c>
      <c r="E26" s="300">
        <v>39889.1</v>
      </c>
      <c r="F26" s="114">
        <v>84562.13</v>
      </c>
      <c r="G26" s="114">
        <v>149918.96</v>
      </c>
      <c r="H26" s="30"/>
      <c r="I26" s="436">
        <v>32819.760000000002</v>
      </c>
      <c r="J26" s="359">
        <v>55343.34</v>
      </c>
      <c r="K26" s="331">
        <v>105536.92</v>
      </c>
      <c r="L26" s="288">
        <v>149980.65000000002</v>
      </c>
      <c r="M26" s="97"/>
      <c r="N26" s="97"/>
      <c r="O26" s="114">
        <f t="shared" si="0"/>
        <v>32819.760000000002</v>
      </c>
      <c r="P26" s="114">
        <v>0</v>
      </c>
      <c r="Q26" s="331">
        <f t="shared" si="1"/>
        <v>105536.92</v>
      </c>
    </row>
    <row r="27" spans="1:17" x14ac:dyDescent="0.2">
      <c r="A27" s="19" t="s">
        <v>44</v>
      </c>
      <c r="B27" s="12" t="s">
        <v>42</v>
      </c>
      <c r="C27" s="55" t="s">
        <v>45</v>
      </c>
      <c r="D27" s="436">
        <v>18130.920000000002</v>
      </c>
      <c r="E27" s="300">
        <v>27159.739999999998</v>
      </c>
      <c r="F27" s="114">
        <v>50371.199999999997</v>
      </c>
      <c r="G27" s="114">
        <v>64564.340000000004</v>
      </c>
      <c r="H27" s="30"/>
      <c r="I27" s="436">
        <v>10709.9</v>
      </c>
      <c r="J27" s="359">
        <v>17965.599999999999</v>
      </c>
      <c r="K27" s="331">
        <v>38874.449999999997</v>
      </c>
      <c r="L27" s="288">
        <v>171616.06</v>
      </c>
      <c r="M27" s="97"/>
      <c r="N27" s="97"/>
      <c r="O27" s="114">
        <f t="shared" si="0"/>
        <v>10709.9</v>
      </c>
      <c r="P27" s="114">
        <v>0</v>
      </c>
      <c r="Q27" s="331">
        <f t="shared" si="1"/>
        <v>38874.449999999997</v>
      </c>
    </row>
    <row r="28" spans="1:17" x14ac:dyDescent="0.2">
      <c r="A28" s="19" t="s">
        <v>46</v>
      </c>
      <c r="B28" s="12" t="s">
        <v>42</v>
      </c>
      <c r="C28" s="55" t="s">
        <v>47</v>
      </c>
      <c r="D28" s="436">
        <v>29286.91</v>
      </c>
      <c r="E28" s="300">
        <v>47690.85</v>
      </c>
      <c r="F28" s="114">
        <v>96497.12</v>
      </c>
      <c r="G28" s="114">
        <v>274804.24</v>
      </c>
      <c r="H28" s="30"/>
      <c r="I28" s="436">
        <v>32177.66</v>
      </c>
      <c r="J28" s="359">
        <v>46839.71</v>
      </c>
      <c r="K28" s="331">
        <v>95999.01</v>
      </c>
      <c r="L28" s="288">
        <v>168278.91999999998</v>
      </c>
      <c r="M28" s="97"/>
      <c r="N28" s="97"/>
      <c r="O28" s="114">
        <f t="shared" si="0"/>
        <v>32177.66</v>
      </c>
      <c r="P28" s="114">
        <v>0</v>
      </c>
      <c r="Q28" s="331">
        <f t="shared" si="1"/>
        <v>95999.01</v>
      </c>
    </row>
    <row r="29" spans="1:17" x14ac:dyDescent="0.2">
      <c r="A29" s="19" t="s">
        <v>48</v>
      </c>
      <c r="B29" s="12" t="s">
        <v>42</v>
      </c>
      <c r="C29" s="55" t="s">
        <v>49</v>
      </c>
      <c r="D29" s="436">
        <v>10747.28</v>
      </c>
      <c r="E29" s="300">
        <v>16298.13</v>
      </c>
      <c r="F29" s="114">
        <v>41669.89</v>
      </c>
      <c r="G29" s="114">
        <v>43811.100000000013</v>
      </c>
      <c r="H29" s="30"/>
      <c r="I29" s="436">
        <v>7001.98</v>
      </c>
      <c r="J29" s="359">
        <v>11963.39</v>
      </c>
      <c r="K29" s="331">
        <v>24430.91</v>
      </c>
      <c r="L29" s="288">
        <v>67535.97</v>
      </c>
      <c r="M29" s="97"/>
      <c r="N29" s="97"/>
      <c r="O29" s="114">
        <f t="shared" si="0"/>
        <v>7001.98</v>
      </c>
      <c r="P29" s="114">
        <v>0</v>
      </c>
      <c r="Q29" s="331">
        <f t="shared" si="1"/>
        <v>24430.91</v>
      </c>
    </row>
    <row r="30" spans="1:17" x14ac:dyDescent="0.2">
      <c r="A30" s="19" t="s">
        <v>50</v>
      </c>
      <c r="B30" s="12" t="s">
        <v>42</v>
      </c>
      <c r="C30" s="55" t="s">
        <v>51</v>
      </c>
      <c r="D30" s="436">
        <v>13265.87</v>
      </c>
      <c r="E30" s="300">
        <v>16947.97</v>
      </c>
      <c r="F30" s="114">
        <v>34067.269999999997</v>
      </c>
      <c r="G30" s="114">
        <v>118984.51999999999</v>
      </c>
      <c r="H30" s="30"/>
      <c r="I30" s="436">
        <v>12583.929999999998</v>
      </c>
      <c r="J30" s="359">
        <v>21020.800000000003</v>
      </c>
      <c r="K30" s="331">
        <v>43664.57</v>
      </c>
      <c r="L30" s="288">
        <v>64075.100000000006</v>
      </c>
      <c r="M30" s="97"/>
      <c r="N30" s="97"/>
      <c r="O30" s="114">
        <f t="shared" si="0"/>
        <v>12583.929999999998</v>
      </c>
      <c r="P30" s="114">
        <v>0</v>
      </c>
      <c r="Q30" s="331">
        <f t="shared" si="1"/>
        <v>43664.57</v>
      </c>
    </row>
    <row r="31" spans="1:17" x14ac:dyDescent="0.2">
      <c r="A31" s="19" t="s">
        <v>52</v>
      </c>
      <c r="B31" s="12" t="s">
        <v>53</v>
      </c>
      <c r="C31" s="55" t="s">
        <v>54</v>
      </c>
      <c r="D31" s="436">
        <v>47720.62</v>
      </c>
      <c r="E31" s="300">
        <v>72290.09</v>
      </c>
      <c r="F31" s="114">
        <v>165257.63</v>
      </c>
      <c r="G31" s="114">
        <v>248095.87999999998</v>
      </c>
      <c r="H31" s="30"/>
      <c r="I31" s="436">
        <v>30811.52</v>
      </c>
      <c r="J31" s="359">
        <v>52808.46</v>
      </c>
      <c r="K31" s="331">
        <v>113762.31</v>
      </c>
      <c r="L31" s="288">
        <v>188148.02000000002</v>
      </c>
      <c r="M31" s="97"/>
      <c r="N31" s="97"/>
      <c r="O31" s="114">
        <f t="shared" si="0"/>
        <v>30811.52</v>
      </c>
      <c r="P31" s="114">
        <v>0</v>
      </c>
      <c r="Q31" s="331">
        <f t="shared" si="1"/>
        <v>113762.31</v>
      </c>
    </row>
    <row r="32" spans="1:17" x14ac:dyDescent="0.2">
      <c r="A32" s="19" t="s">
        <v>55</v>
      </c>
      <c r="B32" s="12" t="s">
        <v>53</v>
      </c>
      <c r="C32" s="55" t="s">
        <v>56</v>
      </c>
      <c r="D32" s="436">
        <v>28699.670000000002</v>
      </c>
      <c r="E32" s="300">
        <v>43459.86</v>
      </c>
      <c r="F32" s="114">
        <v>97662.69</v>
      </c>
      <c r="G32" s="114">
        <v>396168.64</v>
      </c>
      <c r="H32" s="30"/>
      <c r="I32" s="436">
        <v>24969.67</v>
      </c>
      <c r="J32" s="359">
        <v>45501.49</v>
      </c>
      <c r="K32" s="331">
        <v>102718.97</v>
      </c>
      <c r="L32" s="288">
        <v>233797.5</v>
      </c>
      <c r="M32" s="97"/>
      <c r="N32" s="97"/>
      <c r="O32" s="114">
        <f t="shared" si="0"/>
        <v>24969.67</v>
      </c>
      <c r="P32" s="114">
        <v>0</v>
      </c>
      <c r="Q32" s="331">
        <f t="shared" si="1"/>
        <v>102718.97</v>
      </c>
    </row>
    <row r="33" spans="1:17" x14ac:dyDescent="0.2">
      <c r="A33" s="19" t="s">
        <v>57</v>
      </c>
      <c r="B33" s="12" t="s">
        <v>58</v>
      </c>
      <c r="C33" s="55" t="s">
        <v>59</v>
      </c>
      <c r="D33" s="436">
        <v>2766928.19</v>
      </c>
      <c r="E33" s="300">
        <v>4303741.32</v>
      </c>
      <c r="F33" s="114">
        <v>11303377.210000001</v>
      </c>
      <c r="G33" s="114">
        <v>12582987.000000006</v>
      </c>
      <c r="H33" s="30"/>
      <c r="I33" s="436">
        <v>2264318.73</v>
      </c>
      <c r="J33" s="359">
        <v>3831355.08</v>
      </c>
      <c r="K33" s="331">
        <v>9958336.2699999996</v>
      </c>
      <c r="L33" s="288">
        <v>9957014.120000001</v>
      </c>
      <c r="M33" s="97"/>
      <c r="N33" s="97"/>
      <c r="O33" s="114">
        <f t="shared" si="0"/>
        <v>2264318.73</v>
      </c>
      <c r="P33" s="114">
        <v>0</v>
      </c>
      <c r="Q33" s="331">
        <f t="shared" si="1"/>
        <v>9958336.2699999996</v>
      </c>
    </row>
    <row r="34" spans="1:17" x14ac:dyDescent="0.2">
      <c r="A34" s="19" t="s">
        <v>60</v>
      </c>
      <c r="B34" s="12" t="s">
        <v>58</v>
      </c>
      <c r="C34" s="55" t="s">
        <v>61</v>
      </c>
      <c r="D34" s="436">
        <v>3904487.0999999996</v>
      </c>
      <c r="E34" s="300">
        <v>6143007.0899999999</v>
      </c>
      <c r="F34" s="114">
        <v>16900207</v>
      </c>
      <c r="G34" s="114">
        <v>21207893.310000002</v>
      </c>
      <c r="H34" s="30"/>
      <c r="I34" s="436">
        <v>3434602.65</v>
      </c>
      <c r="J34" s="359">
        <v>5885621.5100000007</v>
      </c>
      <c r="K34" s="331">
        <v>16123216</v>
      </c>
      <c r="L34" s="288">
        <v>16149194.550000003</v>
      </c>
      <c r="M34" s="97"/>
      <c r="N34" s="97"/>
      <c r="O34" s="114">
        <f t="shared" si="0"/>
        <v>3434602.65</v>
      </c>
      <c r="P34" s="114">
        <v>0</v>
      </c>
      <c r="Q34" s="331">
        <f t="shared" si="1"/>
        <v>16123216</v>
      </c>
    </row>
    <row r="35" spans="1:17" x14ac:dyDescent="0.2">
      <c r="A35" s="19" t="s">
        <v>62</v>
      </c>
      <c r="B35" s="12" t="s">
        <v>63</v>
      </c>
      <c r="C35" s="55" t="s">
        <v>64</v>
      </c>
      <c r="D35" s="436">
        <v>85648</v>
      </c>
      <c r="E35" s="300">
        <v>119105.01999999999</v>
      </c>
      <c r="F35" s="114">
        <v>311037.53999999998</v>
      </c>
      <c r="G35" s="114">
        <v>581100.09000000008</v>
      </c>
      <c r="H35" s="30"/>
      <c r="I35" s="436">
        <v>79665.67</v>
      </c>
      <c r="J35" s="359">
        <v>135715.87</v>
      </c>
      <c r="K35" s="331">
        <v>351949.32</v>
      </c>
      <c r="L35" s="288">
        <v>1018332.5700000001</v>
      </c>
      <c r="M35" s="97"/>
      <c r="N35" s="97"/>
      <c r="O35" s="114">
        <f t="shared" si="0"/>
        <v>79665.67</v>
      </c>
      <c r="P35" s="114">
        <v>0</v>
      </c>
      <c r="Q35" s="331">
        <f t="shared" si="1"/>
        <v>351949.32</v>
      </c>
    </row>
    <row r="36" spans="1:17" x14ac:dyDescent="0.2">
      <c r="A36" s="19" t="s">
        <v>65</v>
      </c>
      <c r="B36" s="12" t="s">
        <v>63</v>
      </c>
      <c r="C36" s="55" t="s">
        <v>66</v>
      </c>
      <c r="D36" s="436">
        <v>77393.709999999992</v>
      </c>
      <c r="E36" s="300">
        <v>119637.1</v>
      </c>
      <c r="F36" s="114">
        <v>316978.34000000003</v>
      </c>
      <c r="G36" s="114">
        <v>755225.86999999988</v>
      </c>
      <c r="H36" s="30"/>
      <c r="I36" s="436">
        <v>59494.93</v>
      </c>
      <c r="J36" s="359">
        <v>98983.09</v>
      </c>
      <c r="K36" s="331">
        <v>257870.98</v>
      </c>
      <c r="L36" s="288">
        <v>498118.16000000003</v>
      </c>
      <c r="M36" s="97"/>
      <c r="N36" s="97"/>
      <c r="O36" s="114">
        <f t="shared" si="0"/>
        <v>59494.93</v>
      </c>
      <c r="P36" s="114">
        <v>0</v>
      </c>
      <c r="Q36" s="331">
        <f t="shared" si="1"/>
        <v>257870.98</v>
      </c>
    </row>
    <row r="37" spans="1:17" x14ac:dyDescent="0.2">
      <c r="A37" s="19" t="s">
        <v>67</v>
      </c>
      <c r="B37" s="12" t="s">
        <v>68</v>
      </c>
      <c r="C37" s="55" t="s">
        <v>69</v>
      </c>
      <c r="D37" s="436">
        <v>43073.71</v>
      </c>
      <c r="E37" s="300">
        <v>63182.679999999993</v>
      </c>
      <c r="F37" s="114">
        <v>142198.5</v>
      </c>
      <c r="G37" s="114">
        <v>226315.63999999996</v>
      </c>
      <c r="H37" s="30"/>
      <c r="I37" s="436">
        <v>44206.939999999995</v>
      </c>
      <c r="J37" s="359">
        <v>69360.91</v>
      </c>
      <c r="K37" s="331">
        <v>150698.66</v>
      </c>
      <c r="L37" s="288">
        <v>167967.43999999997</v>
      </c>
      <c r="M37" s="97"/>
      <c r="N37" s="97"/>
      <c r="O37" s="114">
        <f t="shared" si="0"/>
        <v>44206.939999999995</v>
      </c>
      <c r="P37" s="114">
        <v>0</v>
      </c>
      <c r="Q37" s="331">
        <f t="shared" si="1"/>
        <v>150698.66</v>
      </c>
    </row>
    <row r="38" spans="1:17" x14ac:dyDescent="0.2">
      <c r="A38" s="19" t="s">
        <v>70</v>
      </c>
      <c r="B38" s="12" t="s">
        <v>68</v>
      </c>
      <c r="C38" s="55" t="s">
        <v>71</v>
      </c>
      <c r="D38" s="436">
        <v>26906.91</v>
      </c>
      <c r="E38" s="300">
        <v>42808.09</v>
      </c>
      <c r="F38" s="114">
        <v>91349.01</v>
      </c>
      <c r="G38" s="114">
        <v>238064.51</v>
      </c>
      <c r="H38" s="30"/>
      <c r="I38" s="436">
        <v>25538.170000000002</v>
      </c>
      <c r="J38" s="359">
        <v>36567.32</v>
      </c>
      <c r="K38" s="331">
        <v>86199.55</v>
      </c>
      <c r="L38" s="288">
        <v>148657.43</v>
      </c>
      <c r="M38" s="97"/>
      <c r="N38" s="97"/>
      <c r="O38" s="114">
        <f t="shared" si="0"/>
        <v>25538.170000000002</v>
      </c>
      <c r="P38" s="114">
        <v>0</v>
      </c>
      <c r="Q38" s="331">
        <f t="shared" si="1"/>
        <v>86199.55</v>
      </c>
    </row>
    <row r="39" spans="1:17" x14ac:dyDescent="0.2">
      <c r="A39" s="19" t="s">
        <v>72</v>
      </c>
      <c r="B39" s="12" t="s">
        <v>73</v>
      </c>
      <c r="C39" s="55" t="s">
        <v>74</v>
      </c>
      <c r="D39" s="436">
        <v>183316.16</v>
      </c>
      <c r="E39" s="300">
        <v>288164.39</v>
      </c>
      <c r="F39" s="114">
        <v>748259.26</v>
      </c>
      <c r="G39" s="114">
        <v>742429.32999999984</v>
      </c>
      <c r="H39" s="30"/>
      <c r="I39" s="436">
        <v>177089.74</v>
      </c>
      <c r="J39" s="359">
        <v>292426.01</v>
      </c>
      <c r="K39" s="331">
        <v>731063.75</v>
      </c>
      <c r="L39" s="288">
        <v>861224.86</v>
      </c>
      <c r="M39" s="97"/>
      <c r="N39" s="97"/>
      <c r="O39" s="114">
        <f t="shared" si="0"/>
        <v>177089.74</v>
      </c>
      <c r="P39" s="114">
        <v>0</v>
      </c>
      <c r="Q39" s="331">
        <f t="shared" si="1"/>
        <v>731063.75</v>
      </c>
    </row>
    <row r="40" spans="1:17" x14ac:dyDescent="0.2">
      <c r="A40" s="19" t="s">
        <v>75</v>
      </c>
      <c r="B40" s="12" t="s">
        <v>76</v>
      </c>
      <c r="C40" s="55" t="s">
        <v>77</v>
      </c>
      <c r="D40" s="436">
        <v>73404.23000000001</v>
      </c>
      <c r="E40" s="300">
        <v>116265.38</v>
      </c>
      <c r="F40" s="114">
        <v>281690.15999999997</v>
      </c>
      <c r="G40" s="114">
        <v>770431.15</v>
      </c>
      <c r="H40" s="30"/>
      <c r="I40" s="436">
        <v>67598.100000000006</v>
      </c>
      <c r="J40" s="359">
        <v>100247.29999999999</v>
      </c>
      <c r="K40" s="331">
        <v>240291.11</v>
      </c>
      <c r="L40" s="288">
        <v>522347.2</v>
      </c>
      <c r="M40" s="97"/>
      <c r="N40" s="97"/>
      <c r="O40" s="114">
        <f t="shared" si="0"/>
        <v>67598.100000000006</v>
      </c>
      <c r="P40" s="114">
        <v>0</v>
      </c>
      <c r="Q40" s="331">
        <f t="shared" si="1"/>
        <v>240291.11</v>
      </c>
    </row>
    <row r="41" spans="1:17" x14ac:dyDescent="0.2">
      <c r="A41" s="19" t="s">
        <v>78</v>
      </c>
      <c r="B41" s="12" t="s">
        <v>76</v>
      </c>
      <c r="C41" s="55" t="s">
        <v>79</v>
      </c>
      <c r="D41" s="436">
        <v>27847.84</v>
      </c>
      <c r="E41" s="300">
        <v>39482.979999999996</v>
      </c>
      <c r="F41" s="114">
        <v>97836.05</v>
      </c>
      <c r="G41" s="114">
        <v>181182.65999999997</v>
      </c>
      <c r="H41" s="30"/>
      <c r="I41" s="436">
        <v>26030.84</v>
      </c>
      <c r="J41" s="359">
        <v>44127.06</v>
      </c>
      <c r="K41" s="331">
        <v>102509.43</v>
      </c>
      <c r="L41" s="288">
        <v>175789.58000000002</v>
      </c>
      <c r="M41" s="97"/>
      <c r="N41" s="97"/>
      <c r="O41" s="114">
        <f t="shared" si="0"/>
        <v>26030.84</v>
      </c>
      <c r="P41" s="114">
        <v>0</v>
      </c>
      <c r="Q41" s="331">
        <f t="shared" si="1"/>
        <v>102509.43</v>
      </c>
    </row>
    <row r="42" spans="1:17" x14ac:dyDescent="0.2">
      <c r="A42" s="19" t="s">
        <v>80</v>
      </c>
      <c r="B42" s="12" t="s">
        <v>76</v>
      </c>
      <c r="C42" s="55" t="s">
        <v>81</v>
      </c>
      <c r="D42" s="436">
        <v>19451.13</v>
      </c>
      <c r="E42" s="300">
        <v>31973.440000000002</v>
      </c>
      <c r="F42" s="114">
        <v>83679.19</v>
      </c>
      <c r="G42" s="114">
        <v>190662.69</v>
      </c>
      <c r="H42" s="30"/>
      <c r="I42" s="436">
        <v>22566.59</v>
      </c>
      <c r="J42" s="359">
        <v>29883.58</v>
      </c>
      <c r="K42" s="331">
        <v>77758.86</v>
      </c>
      <c r="L42" s="288">
        <v>111638.08</v>
      </c>
      <c r="M42" s="97"/>
      <c r="N42" s="97"/>
      <c r="O42" s="114">
        <f t="shared" si="0"/>
        <v>22566.59</v>
      </c>
      <c r="P42" s="114">
        <v>0</v>
      </c>
      <c r="Q42" s="331">
        <f t="shared" si="1"/>
        <v>77758.86</v>
      </c>
    </row>
    <row r="43" spans="1:17" x14ac:dyDescent="0.2">
      <c r="A43" s="19" t="s">
        <v>82</v>
      </c>
      <c r="B43" s="12" t="s">
        <v>83</v>
      </c>
      <c r="C43" s="55" t="s">
        <v>84</v>
      </c>
      <c r="D43" s="436">
        <v>49342.049999999996</v>
      </c>
      <c r="E43" s="300">
        <v>74944.2</v>
      </c>
      <c r="F43" s="114">
        <v>165512.82999999999</v>
      </c>
      <c r="G43" s="114">
        <v>222538.68</v>
      </c>
      <c r="H43" s="30"/>
      <c r="I43" s="436">
        <v>31666.3</v>
      </c>
      <c r="J43" s="359">
        <v>53599.759999999995</v>
      </c>
      <c r="K43" s="331">
        <v>137364.9</v>
      </c>
      <c r="L43" s="288">
        <v>132746.05000000002</v>
      </c>
      <c r="M43" s="97"/>
      <c r="N43" s="97"/>
      <c r="O43" s="114">
        <f t="shared" si="0"/>
        <v>31666.3</v>
      </c>
      <c r="P43" s="114">
        <v>0</v>
      </c>
      <c r="Q43" s="331">
        <f t="shared" si="1"/>
        <v>137364.9</v>
      </c>
    </row>
    <row r="44" spans="1:17" x14ac:dyDescent="0.2">
      <c r="A44" s="19" t="s">
        <v>85</v>
      </c>
      <c r="B44" s="12" t="s">
        <v>83</v>
      </c>
      <c r="C44" s="55" t="s">
        <v>86</v>
      </c>
      <c r="D44" s="436">
        <v>54124.520000000004</v>
      </c>
      <c r="E44" s="300">
        <v>84061.42</v>
      </c>
      <c r="F44" s="114">
        <v>214075.54</v>
      </c>
      <c r="G44" s="114">
        <v>271356.94</v>
      </c>
      <c r="H44" s="30"/>
      <c r="I44" s="436">
        <v>43462.06</v>
      </c>
      <c r="J44" s="359">
        <v>74088.67</v>
      </c>
      <c r="K44" s="331">
        <v>200839.69</v>
      </c>
      <c r="L44" s="288">
        <v>237086.23</v>
      </c>
      <c r="M44" s="97"/>
      <c r="N44" s="97"/>
      <c r="O44" s="114">
        <f t="shared" si="0"/>
        <v>43462.06</v>
      </c>
      <c r="P44" s="114">
        <v>0</v>
      </c>
      <c r="Q44" s="331">
        <f t="shared" si="1"/>
        <v>200839.69</v>
      </c>
    </row>
    <row r="45" spans="1:17" x14ac:dyDescent="0.2">
      <c r="A45" s="19" t="s">
        <v>87</v>
      </c>
      <c r="B45" s="12" t="s">
        <v>88</v>
      </c>
      <c r="C45" s="55" t="s">
        <v>89</v>
      </c>
      <c r="D45" s="436">
        <v>47041.049999999996</v>
      </c>
      <c r="E45" s="300">
        <v>72146.06</v>
      </c>
      <c r="F45" s="114">
        <v>174475.72</v>
      </c>
      <c r="G45" s="114">
        <v>482431.56999999995</v>
      </c>
      <c r="H45" s="30"/>
      <c r="I45" s="436">
        <v>35507.21</v>
      </c>
      <c r="J45" s="359">
        <v>58126.59</v>
      </c>
      <c r="K45" s="331">
        <v>134392.46</v>
      </c>
      <c r="L45" s="288">
        <v>216852.06999999998</v>
      </c>
      <c r="M45" s="97"/>
      <c r="N45" s="97"/>
      <c r="O45" s="114">
        <f t="shared" si="0"/>
        <v>35507.21</v>
      </c>
      <c r="P45" s="114">
        <v>0</v>
      </c>
      <c r="Q45" s="331">
        <f t="shared" si="1"/>
        <v>134392.46</v>
      </c>
    </row>
    <row r="46" spans="1:17" x14ac:dyDescent="0.2">
      <c r="A46" s="19" t="s">
        <v>90</v>
      </c>
      <c r="B46" s="12" t="s">
        <v>91</v>
      </c>
      <c r="C46" s="1" t="s">
        <v>92</v>
      </c>
      <c r="D46" s="436">
        <v>42483.7</v>
      </c>
      <c r="E46" s="300">
        <v>65766.540000000008</v>
      </c>
      <c r="F46" s="114">
        <v>159143.67999999999</v>
      </c>
      <c r="G46" s="114">
        <v>386779.44999999995</v>
      </c>
      <c r="H46" s="30"/>
      <c r="I46" s="436">
        <v>39663.020000000004</v>
      </c>
      <c r="J46" s="359">
        <v>67318.720000000001</v>
      </c>
      <c r="K46" s="331">
        <v>171608.41</v>
      </c>
      <c r="L46" s="288">
        <v>320980.48000000004</v>
      </c>
      <c r="M46" s="97"/>
      <c r="N46" s="97"/>
      <c r="O46" s="114">
        <f t="shared" si="0"/>
        <v>39663.020000000004</v>
      </c>
      <c r="P46" s="114">
        <v>0</v>
      </c>
      <c r="Q46" s="331">
        <f t="shared" si="1"/>
        <v>171608.41</v>
      </c>
    </row>
    <row r="47" spans="1:17" x14ac:dyDescent="0.2">
      <c r="A47" s="19" t="s">
        <v>93</v>
      </c>
      <c r="B47" s="12" t="s">
        <v>94</v>
      </c>
      <c r="C47" s="55" t="s">
        <v>95</v>
      </c>
      <c r="D47" s="436">
        <v>391023.34</v>
      </c>
      <c r="E47" s="300">
        <v>619392.37</v>
      </c>
      <c r="F47" s="114">
        <v>1556450.21</v>
      </c>
      <c r="G47" s="114">
        <v>2163841.2200000002</v>
      </c>
      <c r="H47" s="30"/>
      <c r="I47" s="436">
        <v>383619.56</v>
      </c>
      <c r="J47" s="359">
        <v>618137.43000000005</v>
      </c>
      <c r="K47" s="331">
        <v>1598874.39</v>
      </c>
      <c r="L47" s="288">
        <v>2245684.77</v>
      </c>
      <c r="M47" s="97"/>
      <c r="N47" s="97"/>
      <c r="O47" s="114">
        <f t="shared" si="0"/>
        <v>383619.56</v>
      </c>
      <c r="P47" s="114">
        <v>0</v>
      </c>
      <c r="Q47" s="331">
        <f t="shared" si="1"/>
        <v>1598874.39</v>
      </c>
    </row>
    <row r="48" spans="1:17" x14ac:dyDescent="0.2">
      <c r="A48" s="19" t="s">
        <v>96</v>
      </c>
      <c r="B48" s="12" t="s">
        <v>97</v>
      </c>
      <c r="C48" s="55" t="s">
        <v>98</v>
      </c>
      <c r="D48" s="436">
        <v>7432315.3300000001</v>
      </c>
      <c r="E48" s="300">
        <v>11597905.970000001</v>
      </c>
      <c r="F48" s="114">
        <v>32252025.530000001</v>
      </c>
      <c r="G48" s="114">
        <v>35964948.310000002</v>
      </c>
      <c r="H48" s="30"/>
      <c r="I48" s="436">
        <v>6165148.96</v>
      </c>
      <c r="J48" s="359">
        <v>10548716.76</v>
      </c>
      <c r="K48" s="331">
        <v>29506650.960000001</v>
      </c>
      <c r="L48" s="288">
        <v>31105373.080000002</v>
      </c>
      <c r="M48" s="97"/>
      <c r="N48" s="97"/>
      <c r="O48" s="114">
        <f t="shared" si="0"/>
        <v>6165148.96</v>
      </c>
      <c r="P48" s="114">
        <v>0</v>
      </c>
      <c r="Q48" s="331">
        <f t="shared" si="1"/>
        <v>29506650.960000001</v>
      </c>
    </row>
    <row r="49" spans="1:17" x14ac:dyDescent="0.2">
      <c r="A49" s="19" t="s">
        <v>99</v>
      </c>
      <c r="B49" s="12" t="s">
        <v>100</v>
      </c>
      <c r="C49" s="55" t="s">
        <v>101</v>
      </c>
      <c r="D49" s="436">
        <v>68725.919999999998</v>
      </c>
      <c r="E49" s="300">
        <v>105665.88999999998</v>
      </c>
      <c r="F49" s="114">
        <v>237328.68</v>
      </c>
      <c r="G49" s="114">
        <v>329490.99</v>
      </c>
      <c r="H49" s="30"/>
      <c r="I49" s="436">
        <v>51034.35</v>
      </c>
      <c r="J49" s="359">
        <v>86718.74</v>
      </c>
      <c r="K49" s="331">
        <v>208252.87</v>
      </c>
      <c r="L49" s="288">
        <v>287907.43999999994</v>
      </c>
      <c r="M49" s="97"/>
      <c r="N49" s="97"/>
      <c r="O49" s="114">
        <f t="shared" si="0"/>
        <v>51034.35</v>
      </c>
      <c r="P49" s="114">
        <v>0</v>
      </c>
      <c r="Q49" s="331">
        <f t="shared" si="1"/>
        <v>208252.87</v>
      </c>
    </row>
    <row r="50" spans="1:17" x14ac:dyDescent="0.2">
      <c r="A50" s="19" t="s">
        <v>102</v>
      </c>
      <c r="B50" s="12" t="s">
        <v>103</v>
      </c>
      <c r="C50" s="55" t="s">
        <v>104</v>
      </c>
      <c r="D50" s="436">
        <v>5583047.3900000006</v>
      </c>
      <c r="E50" s="300">
        <v>8765368.8599999994</v>
      </c>
      <c r="F50" s="114">
        <v>24395017.199999999</v>
      </c>
      <c r="G50" s="114">
        <v>27269834.460000001</v>
      </c>
      <c r="H50" s="30"/>
      <c r="I50" s="436">
        <v>4821666.5100000007</v>
      </c>
      <c r="J50" s="359">
        <v>8288704.0099999998</v>
      </c>
      <c r="K50" s="331">
        <v>22558825.98</v>
      </c>
      <c r="L50" s="288">
        <v>24206346.870000001</v>
      </c>
      <c r="M50" s="97"/>
      <c r="N50" s="97"/>
      <c r="O50" s="114">
        <f t="shared" si="0"/>
        <v>4821666.5100000007</v>
      </c>
      <c r="P50" s="114">
        <v>0</v>
      </c>
      <c r="Q50" s="331">
        <f t="shared" si="1"/>
        <v>22558825.98</v>
      </c>
    </row>
    <row r="51" spans="1:17" x14ac:dyDescent="0.2">
      <c r="A51" s="19" t="s">
        <v>105</v>
      </c>
      <c r="B51" s="12" t="s">
        <v>106</v>
      </c>
      <c r="C51" s="55" t="s">
        <v>107</v>
      </c>
      <c r="D51" s="436">
        <v>547068.13</v>
      </c>
      <c r="E51" s="300">
        <v>857608.83000000007</v>
      </c>
      <c r="F51" s="114">
        <v>2307381.5</v>
      </c>
      <c r="G51" s="114">
        <v>3206308.89</v>
      </c>
      <c r="H51" s="30"/>
      <c r="I51" s="436">
        <v>456704.98</v>
      </c>
      <c r="J51" s="359">
        <v>803367.6399999999</v>
      </c>
      <c r="K51" s="331">
        <v>2113015.4</v>
      </c>
      <c r="L51" s="288">
        <v>2161652.5199999996</v>
      </c>
      <c r="M51" s="97"/>
      <c r="N51" s="97"/>
      <c r="O51" s="114">
        <f t="shared" si="0"/>
        <v>456704.98</v>
      </c>
      <c r="P51" s="114">
        <v>0</v>
      </c>
      <c r="Q51" s="331">
        <f t="shared" si="1"/>
        <v>2113015.4</v>
      </c>
    </row>
    <row r="52" spans="1:17" x14ac:dyDescent="0.2">
      <c r="A52" s="22" t="s">
        <v>108</v>
      </c>
      <c r="B52" s="12" t="s">
        <v>109</v>
      </c>
      <c r="C52" s="55" t="s">
        <v>110</v>
      </c>
      <c r="D52" s="436">
        <v>332792.34000000003</v>
      </c>
      <c r="E52" s="300">
        <v>511570.18</v>
      </c>
      <c r="F52" s="114">
        <v>1305441.81</v>
      </c>
      <c r="G52" s="114">
        <v>1768076.76</v>
      </c>
      <c r="H52" s="30"/>
      <c r="I52" s="436">
        <v>244365.80000000002</v>
      </c>
      <c r="J52" s="359">
        <v>383226.12</v>
      </c>
      <c r="K52" s="331">
        <v>926561.91</v>
      </c>
      <c r="L52" s="288">
        <v>1304945.5</v>
      </c>
      <c r="M52" s="97"/>
      <c r="N52" s="97"/>
      <c r="O52" s="114">
        <f t="shared" si="0"/>
        <v>244365.80000000002</v>
      </c>
      <c r="P52" s="114">
        <v>0</v>
      </c>
      <c r="Q52" s="331">
        <f t="shared" si="1"/>
        <v>926561.91</v>
      </c>
    </row>
    <row r="53" spans="1:17" x14ac:dyDescent="0.2">
      <c r="A53" s="19" t="s">
        <v>111</v>
      </c>
      <c r="B53" s="12" t="s">
        <v>109</v>
      </c>
      <c r="C53" s="55" t="s">
        <v>112</v>
      </c>
      <c r="D53" s="436">
        <v>78234.17</v>
      </c>
      <c r="E53" s="300">
        <v>117124.88</v>
      </c>
      <c r="F53" s="114">
        <v>192343.49</v>
      </c>
      <c r="G53" s="114">
        <v>190572.5</v>
      </c>
      <c r="H53" s="30"/>
      <c r="I53" s="436">
        <v>44910.79</v>
      </c>
      <c r="J53" s="359">
        <v>73676.86</v>
      </c>
      <c r="K53" s="331">
        <v>116532.15</v>
      </c>
      <c r="L53" s="288">
        <v>140820.78999999998</v>
      </c>
      <c r="M53" s="97"/>
      <c r="N53" s="97"/>
      <c r="O53" s="114">
        <f t="shared" si="0"/>
        <v>44910.79</v>
      </c>
      <c r="P53" s="114">
        <v>0</v>
      </c>
      <c r="Q53" s="331">
        <f t="shared" si="1"/>
        <v>116532.15</v>
      </c>
    </row>
    <row r="54" spans="1:17" x14ac:dyDescent="0.2">
      <c r="A54" s="19" t="s">
        <v>113</v>
      </c>
      <c r="B54" s="12" t="s">
        <v>109</v>
      </c>
      <c r="C54" s="55" t="s">
        <v>114</v>
      </c>
      <c r="D54" s="436">
        <v>80915.930000000008</v>
      </c>
      <c r="E54" s="300">
        <v>125339.08000000002</v>
      </c>
      <c r="F54" s="114">
        <v>305838.08000000002</v>
      </c>
      <c r="G54" s="114">
        <v>391943.64</v>
      </c>
      <c r="H54" s="30"/>
      <c r="I54" s="436">
        <v>63614.69</v>
      </c>
      <c r="J54" s="359">
        <v>108483.43</v>
      </c>
      <c r="K54" s="331">
        <v>266431.33</v>
      </c>
      <c r="L54" s="288">
        <v>286272.29000000004</v>
      </c>
      <c r="M54" s="97"/>
      <c r="N54" s="97"/>
      <c r="O54" s="114">
        <f t="shared" si="0"/>
        <v>63614.69</v>
      </c>
      <c r="P54" s="114">
        <v>0</v>
      </c>
      <c r="Q54" s="331">
        <f t="shared" si="1"/>
        <v>266431.33</v>
      </c>
    </row>
    <row r="55" spans="1:17" x14ac:dyDescent="0.2">
      <c r="A55" s="19" t="s">
        <v>115</v>
      </c>
      <c r="B55" s="12" t="s">
        <v>109</v>
      </c>
      <c r="C55" s="55" t="s">
        <v>116</v>
      </c>
      <c r="D55" s="436">
        <v>26063.59</v>
      </c>
      <c r="E55" s="300">
        <v>37693.26</v>
      </c>
      <c r="F55" s="114">
        <v>100427.75</v>
      </c>
      <c r="G55" s="114">
        <v>155725.94</v>
      </c>
      <c r="H55" s="30"/>
      <c r="I55" s="436">
        <v>24084.71</v>
      </c>
      <c r="J55" s="359">
        <v>41299.770000000004</v>
      </c>
      <c r="K55" s="331">
        <v>106005.06</v>
      </c>
      <c r="L55" s="288">
        <v>153106.21000000002</v>
      </c>
      <c r="M55" s="97"/>
      <c r="N55" s="97"/>
      <c r="O55" s="114">
        <f t="shared" si="0"/>
        <v>24084.71</v>
      </c>
      <c r="P55" s="114">
        <v>0</v>
      </c>
      <c r="Q55" s="331">
        <f t="shared" si="1"/>
        <v>106005.06</v>
      </c>
    </row>
    <row r="56" spans="1:17" x14ac:dyDescent="0.2">
      <c r="A56" s="19" t="s">
        <v>117</v>
      </c>
      <c r="B56" s="12" t="s">
        <v>109</v>
      </c>
      <c r="C56" s="55" t="s">
        <v>118</v>
      </c>
      <c r="D56" s="436">
        <v>33603.49</v>
      </c>
      <c r="E56" s="300">
        <v>50658.37</v>
      </c>
      <c r="F56" s="114">
        <v>116013.49</v>
      </c>
      <c r="G56" s="114">
        <v>103395.04000000001</v>
      </c>
      <c r="H56" s="30"/>
      <c r="I56" s="436">
        <v>21753.46</v>
      </c>
      <c r="J56" s="359">
        <v>35497.9</v>
      </c>
      <c r="K56" s="331">
        <v>89792.08</v>
      </c>
      <c r="L56" s="288">
        <v>116512.75000000001</v>
      </c>
      <c r="M56" s="97"/>
      <c r="N56" s="97"/>
      <c r="O56" s="114">
        <f t="shared" si="0"/>
        <v>21753.46</v>
      </c>
      <c r="P56" s="114">
        <v>0</v>
      </c>
      <c r="Q56" s="331">
        <f t="shared" si="1"/>
        <v>89792.08</v>
      </c>
    </row>
    <row r="57" spans="1:17" x14ac:dyDescent="0.2">
      <c r="A57" s="19" t="s">
        <v>119</v>
      </c>
      <c r="B57" s="12" t="s">
        <v>120</v>
      </c>
      <c r="C57" s="55" t="s">
        <v>121</v>
      </c>
      <c r="D57" s="436">
        <v>116302.92</v>
      </c>
      <c r="E57" s="300">
        <v>179596.00999999998</v>
      </c>
      <c r="F57" s="114">
        <v>451256.82</v>
      </c>
      <c r="G57" s="114">
        <v>468209.93000000011</v>
      </c>
      <c r="H57" s="30"/>
      <c r="I57" s="436">
        <v>88056.26999999999</v>
      </c>
      <c r="J57" s="359">
        <v>152103.41</v>
      </c>
      <c r="K57" s="331">
        <v>376207.7</v>
      </c>
      <c r="L57" s="288">
        <v>540456.67000000004</v>
      </c>
      <c r="M57" s="97"/>
      <c r="N57" s="97"/>
      <c r="O57" s="114">
        <f t="shared" si="0"/>
        <v>88056.26999999999</v>
      </c>
      <c r="P57" s="114">
        <v>0</v>
      </c>
      <c r="Q57" s="331">
        <f t="shared" si="1"/>
        <v>376207.7</v>
      </c>
    </row>
    <row r="58" spans="1:17" x14ac:dyDescent="0.2">
      <c r="A58" s="19" t="s">
        <v>122</v>
      </c>
      <c r="B58" s="12" t="s">
        <v>120</v>
      </c>
      <c r="C58" s="55" t="s">
        <v>123</v>
      </c>
      <c r="D58" s="436">
        <v>738264.85000000009</v>
      </c>
      <c r="E58" s="300">
        <v>1165469.8500000001</v>
      </c>
      <c r="F58" s="114">
        <v>3199456.65</v>
      </c>
      <c r="G58" s="114">
        <v>4056024.06</v>
      </c>
      <c r="H58" s="30"/>
      <c r="I58" s="436">
        <v>664440.82999999996</v>
      </c>
      <c r="J58" s="359">
        <v>1139893.06</v>
      </c>
      <c r="K58" s="331">
        <v>3131882.05</v>
      </c>
      <c r="L58" s="288">
        <v>4092674.0899999994</v>
      </c>
      <c r="M58" s="97"/>
      <c r="N58" s="97"/>
      <c r="O58" s="114">
        <f t="shared" si="0"/>
        <v>664440.82999999996</v>
      </c>
      <c r="P58" s="114">
        <v>0</v>
      </c>
      <c r="Q58" s="331">
        <f t="shared" si="1"/>
        <v>3131882.05</v>
      </c>
    </row>
    <row r="59" spans="1:17" x14ac:dyDescent="0.2">
      <c r="A59" s="19" t="s">
        <v>124</v>
      </c>
      <c r="B59" s="12" t="s">
        <v>120</v>
      </c>
      <c r="C59" s="55" t="s">
        <v>125</v>
      </c>
      <c r="D59" s="436">
        <v>1029880.1599999999</v>
      </c>
      <c r="E59" s="300">
        <v>1609489.6500000001</v>
      </c>
      <c r="F59" s="114">
        <v>4376016.47</v>
      </c>
      <c r="G59" s="114">
        <v>4836244.0999999996</v>
      </c>
      <c r="H59" s="30"/>
      <c r="I59" s="436">
        <v>865326.96000000008</v>
      </c>
      <c r="J59" s="359">
        <v>1478115.38</v>
      </c>
      <c r="K59" s="331">
        <v>3974535.91</v>
      </c>
      <c r="L59" s="288">
        <v>4260555.4099999992</v>
      </c>
      <c r="M59" s="97"/>
      <c r="N59" s="97"/>
      <c r="O59" s="114">
        <f t="shared" si="0"/>
        <v>865326.96000000008</v>
      </c>
      <c r="P59" s="114">
        <v>0</v>
      </c>
      <c r="Q59" s="331">
        <f t="shared" si="1"/>
        <v>3974535.91</v>
      </c>
    </row>
    <row r="60" spans="1:17" x14ac:dyDescent="0.2">
      <c r="A60" s="19" t="s">
        <v>126</v>
      </c>
      <c r="B60" s="12" t="s">
        <v>120</v>
      </c>
      <c r="C60" s="55" t="s">
        <v>127</v>
      </c>
      <c r="D60" s="436">
        <v>1098144.58</v>
      </c>
      <c r="E60" s="300">
        <v>1727238.37</v>
      </c>
      <c r="F60" s="114">
        <v>4712520.22</v>
      </c>
      <c r="G60" s="114">
        <v>6139903.96</v>
      </c>
      <c r="H60" s="30"/>
      <c r="I60" s="436">
        <v>985256.63</v>
      </c>
      <c r="J60" s="359">
        <v>1651953.57</v>
      </c>
      <c r="K60" s="331">
        <v>4481010.55</v>
      </c>
      <c r="L60" s="288">
        <v>5778455.2600000007</v>
      </c>
      <c r="M60" s="97"/>
      <c r="N60" s="97"/>
      <c r="O60" s="114">
        <f t="shared" si="0"/>
        <v>985256.63</v>
      </c>
      <c r="P60" s="114">
        <v>0</v>
      </c>
      <c r="Q60" s="331">
        <f t="shared" si="1"/>
        <v>4481010.55</v>
      </c>
    </row>
    <row r="61" spans="1:17" x14ac:dyDescent="0.2">
      <c r="A61" s="19" t="s">
        <v>128</v>
      </c>
      <c r="B61" s="12" t="s">
        <v>120</v>
      </c>
      <c r="C61" s="55" t="s">
        <v>129</v>
      </c>
      <c r="D61" s="436">
        <v>1285793.22</v>
      </c>
      <c r="E61" s="300">
        <v>2031892.84</v>
      </c>
      <c r="F61" s="114">
        <v>5372841.7300000004</v>
      </c>
      <c r="G61" s="114">
        <v>6638736.620000001</v>
      </c>
      <c r="H61" s="30"/>
      <c r="I61" s="436">
        <v>1185373.5</v>
      </c>
      <c r="J61" s="359">
        <v>1999418.15</v>
      </c>
      <c r="K61" s="331">
        <v>5130762.25</v>
      </c>
      <c r="L61" s="288">
        <v>6965138.2800000003</v>
      </c>
      <c r="M61" s="97"/>
      <c r="N61" s="97"/>
      <c r="O61" s="114">
        <f t="shared" si="0"/>
        <v>1185373.5</v>
      </c>
      <c r="P61" s="114">
        <v>0</v>
      </c>
      <c r="Q61" s="331">
        <f t="shared" si="1"/>
        <v>5130762.25</v>
      </c>
    </row>
    <row r="62" spans="1:17" x14ac:dyDescent="0.2">
      <c r="A62" s="19" t="s">
        <v>130</v>
      </c>
      <c r="B62" s="12" t="s">
        <v>120</v>
      </c>
      <c r="C62" s="55" t="s">
        <v>131</v>
      </c>
      <c r="D62" s="436">
        <v>61729.86</v>
      </c>
      <c r="E62" s="300">
        <v>102162.66</v>
      </c>
      <c r="F62" s="114">
        <v>265881.09999999998</v>
      </c>
      <c r="G62" s="114">
        <v>517494.76</v>
      </c>
      <c r="H62" s="30"/>
      <c r="I62" s="436">
        <v>74382.87</v>
      </c>
      <c r="J62" s="359">
        <v>80753.31</v>
      </c>
      <c r="K62" s="331">
        <v>198022.09</v>
      </c>
      <c r="L62" s="288">
        <v>385853.38</v>
      </c>
      <c r="M62" s="97"/>
      <c r="N62" s="97"/>
      <c r="O62" s="114">
        <f t="shared" si="0"/>
        <v>74382.87</v>
      </c>
      <c r="P62" s="114">
        <v>0</v>
      </c>
      <c r="Q62" s="331">
        <f t="shared" si="1"/>
        <v>198022.09</v>
      </c>
    </row>
    <row r="63" spans="1:17" x14ac:dyDescent="0.2">
      <c r="A63" s="19" t="s">
        <v>132</v>
      </c>
      <c r="B63" s="12" t="s">
        <v>120</v>
      </c>
      <c r="C63" s="55" t="s">
        <v>133</v>
      </c>
      <c r="D63" s="436">
        <v>148998.93000000002</v>
      </c>
      <c r="E63" s="300">
        <v>235873.04</v>
      </c>
      <c r="F63" s="114">
        <v>632409.80000000005</v>
      </c>
      <c r="G63" s="114">
        <v>851883.49</v>
      </c>
      <c r="H63" s="30"/>
      <c r="I63" s="436">
        <v>139175.59</v>
      </c>
      <c r="J63" s="359">
        <v>234542.22999999998</v>
      </c>
      <c r="K63" s="331">
        <v>624111.51</v>
      </c>
      <c r="L63" s="288">
        <v>843640.32000000007</v>
      </c>
      <c r="M63" s="97"/>
      <c r="N63" s="97"/>
      <c r="O63" s="114">
        <f t="shared" si="0"/>
        <v>139175.59</v>
      </c>
      <c r="P63" s="114">
        <v>0</v>
      </c>
      <c r="Q63" s="331">
        <f t="shared" si="1"/>
        <v>624111.51</v>
      </c>
    </row>
    <row r="64" spans="1:17" x14ac:dyDescent="0.2">
      <c r="A64" s="19" t="s">
        <v>134</v>
      </c>
      <c r="B64" s="12" t="s">
        <v>120</v>
      </c>
      <c r="C64" s="55" t="s">
        <v>135</v>
      </c>
      <c r="D64" s="436">
        <v>1961884.66</v>
      </c>
      <c r="E64" s="300">
        <v>3103297.55</v>
      </c>
      <c r="F64" s="114">
        <v>8209800.79</v>
      </c>
      <c r="G64" s="114">
        <v>10220824.26</v>
      </c>
      <c r="H64" s="30"/>
      <c r="I64" s="436">
        <v>1796870.82</v>
      </c>
      <c r="J64" s="359">
        <v>3071324.36</v>
      </c>
      <c r="K64" s="331">
        <v>8043078.9800000004</v>
      </c>
      <c r="L64" s="288">
        <v>9389309.3299999982</v>
      </c>
      <c r="M64" s="97"/>
      <c r="N64" s="97"/>
      <c r="O64" s="114">
        <f t="shared" si="0"/>
        <v>1796870.82</v>
      </c>
      <c r="P64" s="114">
        <v>0</v>
      </c>
      <c r="Q64" s="331">
        <f t="shared" si="1"/>
        <v>8043078.9800000004</v>
      </c>
    </row>
    <row r="65" spans="1:17" x14ac:dyDescent="0.2">
      <c r="A65" s="19" t="s">
        <v>136</v>
      </c>
      <c r="B65" s="12" t="s">
        <v>120</v>
      </c>
      <c r="C65" s="55" t="s">
        <v>137</v>
      </c>
      <c r="D65" s="436">
        <v>165350.66999999998</v>
      </c>
      <c r="E65" s="300">
        <v>228660.32</v>
      </c>
      <c r="F65" s="114">
        <v>485791.3</v>
      </c>
      <c r="G65" s="114">
        <v>1009168.4099999999</v>
      </c>
      <c r="H65" s="30"/>
      <c r="I65" s="436">
        <v>153281.72</v>
      </c>
      <c r="J65" s="359">
        <v>262010.9</v>
      </c>
      <c r="K65" s="331">
        <v>564049.80000000005</v>
      </c>
      <c r="L65" s="288">
        <v>788533.1100000001</v>
      </c>
      <c r="M65" s="97"/>
      <c r="N65" s="97"/>
      <c r="O65" s="114">
        <f t="shared" si="0"/>
        <v>153281.72</v>
      </c>
      <c r="P65" s="114">
        <v>0</v>
      </c>
      <c r="Q65" s="331">
        <f t="shared" si="1"/>
        <v>564049.80000000005</v>
      </c>
    </row>
    <row r="66" spans="1:17" x14ac:dyDescent="0.2">
      <c r="A66" s="19" t="s">
        <v>138</v>
      </c>
      <c r="B66" s="12" t="s">
        <v>120</v>
      </c>
      <c r="C66" s="55" t="s">
        <v>139</v>
      </c>
      <c r="D66" s="436">
        <v>95310.34</v>
      </c>
      <c r="E66" s="300">
        <v>150884.82</v>
      </c>
      <c r="F66" s="114">
        <v>388558.85</v>
      </c>
      <c r="G66" s="114">
        <v>619243.93000000005</v>
      </c>
      <c r="H66" s="30"/>
      <c r="I66" s="436">
        <v>87245.759999999995</v>
      </c>
      <c r="J66" s="359">
        <v>146126.39999999999</v>
      </c>
      <c r="K66" s="331">
        <v>370636.07</v>
      </c>
      <c r="L66" s="288">
        <v>516577.85000000003</v>
      </c>
      <c r="M66" s="97"/>
      <c r="N66" s="97"/>
      <c r="O66" s="114">
        <f t="shared" si="0"/>
        <v>87245.759999999995</v>
      </c>
      <c r="P66" s="114">
        <v>0</v>
      </c>
      <c r="Q66" s="331">
        <f t="shared" si="1"/>
        <v>370636.07</v>
      </c>
    </row>
    <row r="67" spans="1:17" x14ac:dyDescent="0.2">
      <c r="A67" s="19" t="s">
        <v>140</v>
      </c>
      <c r="B67" s="12" t="s">
        <v>120</v>
      </c>
      <c r="C67" s="55" t="s">
        <v>141</v>
      </c>
      <c r="D67" s="436">
        <v>103020.06999999999</v>
      </c>
      <c r="E67" s="300">
        <v>163135.92000000001</v>
      </c>
      <c r="F67" s="114">
        <v>394086.46</v>
      </c>
      <c r="G67" s="114">
        <v>422671.62</v>
      </c>
      <c r="H67" s="30"/>
      <c r="I67" s="436">
        <v>94357.790000000008</v>
      </c>
      <c r="J67" s="359">
        <v>163243.25</v>
      </c>
      <c r="K67" s="331">
        <v>377737.02</v>
      </c>
      <c r="L67" s="288">
        <v>663521.32999999996</v>
      </c>
      <c r="M67" s="97"/>
      <c r="N67" s="97"/>
      <c r="O67" s="114">
        <f t="shared" si="0"/>
        <v>94357.790000000008</v>
      </c>
      <c r="P67" s="114">
        <v>0</v>
      </c>
      <c r="Q67" s="331">
        <f t="shared" si="1"/>
        <v>377737.02</v>
      </c>
    </row>
    <row r="68" spans="1:17" x14ac:dyDescent="0.2">
      <c r="A68" s="19" t="s">
        <v>142</v>
      </c>
      <c r="B68" s="12" t="s">
        <v>120</v>
      </c>
      <c r="C68" s="55" t="s">
        <v>143</v>
      </c>
      <c r="D68" s="436">
        <v>604145.55999999994</v>
      </c>
      <c r="E68" s="300">
        <v>948802.26</v>
      </c>
      <c r="F68" s="114">
        <v>2497389.63</v>
      </c>
      <c r="G68" s="114">
        <v>2743656.23</v>
      </c>
      <c r="H68" s="30"/>
      <c r="I68" s="436">
        <v>525358</v>
      </c>
      <c r="J68" s="359">
        <v>898951.86</v>
      </c>
      <c r="K68" s="331">
        <v>2313998.6800000002</v>
      </c>
      <c r="L68" s="288">
        <v>2528764.0099999998</v>
      </c>
      <c r="M68" s="97"/>
      <c r="N68" s="97"/>
      <c r="O68" s="114">
        <f t="shared" si="0"/>
        <v>525358</v>
      </c>
      <c r="P68" s="114">
        <v>0</v>
      </c>
      <c r="Q68" s="331">
        <f t="shared" si="1"/>
        <v>2313998.6800000002</v>
      </c>
    </row>
    <row r="69" spans="1:17" x14ac:dyDescent="0.2">
      <c r="A69" s="19" t="s">
        <v>144</v>
      </c>
      <c r="B69" s="12" t="s">
        <v>120</v>
      </c>
      <c r="C69" s="55" t="s">
        <v>145</v>
      </c>
      <c r="D69" s="436">
        <v>1241145.57</v>
      </c>
      <c r="E69" s="300">
        <v>1934510.26</v>
      </c>
      <c r="F69" s="114">
        <v>5199018.5999999996</v>
      </c>
      <c r="G69" s="114">
        <v>5078659.379999998</v>
      </c>
      <c r="H69" s="30"/>
      <c r="I69" s="436">
        <v>1026513.02</v>
      </c>
      <c r="J69" s="359">
        <v>1746066.91</v>
      </c>
      <c r="K69" s="331">
        <v>4588037.5999999996</v>
      </c>
      <c r="L69" s="288">
        <v>5655994.1200000001</v>
      </c>
      <c r="M69" s="97"/>
      <c r="N69" s="97"/>
      <c r="O69" s="114">
        <f t="shared" si="0"/>
        <v>1026513.02</v>
      </c>
      <c r="P69" s="114">
        <v>0</v>
      </c>
      <c r="Q69" s="331">
        <f t="shared" si="1"/>
        <v>4588037.5999999996</v>
      </c>
    </row>
    <row r="70" spans="1:17" x14ac:dyDescent="0.2">
      <c r="A70" s="19" t="s">
        <v>146</v>
      </c>
      <c r="B70" s="12" t="s">
        <v>120</v>
      </c>
      <c r="C70" s="55" t="s">
        <v>147</v>
      </c>
      <c r="D70" s="436">
        <v>45397.509999999995</v>
      </c>
      <c r="E70" s="300">
        <v>70443.22</v>
      </c>
      <c r="F70" s="114">
        <v>197903.16</v>
      </c>
      <c r="G70" s="114">
        <v>114192.38</v>
      </c>
      <c r="H70" s="30"/>
      <c r="I70" s="436">
        <v>37133.74</v>
      </c>
      <c r="J70" s="359">
        <v>61702.61</v>
      </c>
      <c r="K70" s="331">
        <v>143099.07999999999</v>
      </c>
      <c r="L70" s="288">
        <v>150515.25</v>
      </c>
      <c r="M70" s="97"/>
      <c r="N70" s="97"/>
      <c r="O70" s="114">
        <f t="shared" si="0"/>
        <v>37133.74</v>
      </c>
      <c r="P70" s="114">
        <v>0</v>
      </c>
      <c r="Q70" s="331">
        <f t="shared" si="1"/>
        <v>143099.07999999999</v>
      </c>
    </row>
    <row r="71" spans="1:17" x14ac:dyDescent="0.2">
      <c r="A71" s="19" t="s">
        <v>148</v>
      </c>
      <c r="B71" s="12" t="s">
        <v>120</v>
      </c>
      <c r="C71" s="55" t="s">
        <v>149</v>
      </c>
      <c r="D71" s="436">
        <v>101118.91</v>
      </c>
      <c r="E71" s="300">
        <v>158547.16</v>
      </c>
      <c r="F71" s="114">
        <v>332109.90999999997</v>
      </c>
      <c r="G71" s="114">
        <v>383434.58999999997</v>
      </c>
      <c r="H71" s="30"/>
      <c r="I71" s="436">
        <v>89661.58</v>
      </c>
      <c r="J71" s="359">
        <v>148688.53999999998</v>
      </c>
      <c r="K71" s="331">
        <v>328467.71000000002</v>
      </c>
      <c r="L71" s="288">
        <v>366164.9800000001</v>
      </c>
      <c r="M71" s="97"/>
      <c r="N71" s="97"/>
      <c r="O71" s="114">
        <f t="shared" si="0"/>
        <v>89661.58</v>
      </c>
      <c r="P71" s="114">
        <v>0</v>
      </c>
      <c r="Q71" s="331">
        <f t="shared" si="1"/>
        <v>328467.71000000002</v>
      </c>
    </row>
    <row r="72" spans="1:17" x14ac:dyDescent="0.2">
      <c r="A72" s="19" t="s">
        <v>150</v>
      </c>
      <c r="B72" s="12" t="s">
        <v>151</v>
      </c>
      <c r="C72" s="55" t="s">
        <v>152</v>
      </c>
      <c r="D72" s="436">
        <v>166316.74000000002</v>
      </c>
      <c r="E72" s="300">
        <v>263496.88</v>
      </c>
      <c r="F72" s="114">
        <v>655344.18999999994</v>
      </c>
      <c r="G72" s="114">
        <v>782825.07000000007</v>
      </c>
      <c r="H72" s="30"/>
      <c r="I72" s="436">
        <v>153169.68</v>
      </c>
      <c r="J72" s="359">
        <v>263541.72000000003</v>
      </c>
      <c r="K72" s="331">
        <v>682744.94</v>
      </c>
      <c r="L72" s="288">
        <v>764741</v>
      </c>
      <c r="M72" s="97"/>
      <c r="N72" s="97"/>
      <c r="O72" s="114">
        <f t="shared" si="0"/>
        <v>153169.68</v>
      </c>
      <c r="P72" s="114">
        <v>0</v>
      </c>
      <c r="Q72" s="331">
        <f t="shared" si="1"/>
        <v>682744.94</v>
      </c>
    </row>
    <row r="73" spans="1:17" x14ac:dyDescent="0.2">
      <c r="A73" s="19" t="s">
        <v>153</v>
      </c>
      <c r="B73" s="12" t="s">
        <v>151</v>
      </c>
      <c r="C73" s="55" t="s">
        <v>154</v>
      </c>
      <c r="D73" s="436">
        <v>167821.79</v>
      </c>
      <c r="E73" s="300">
        <v>266732.33</v>
      </c>
      <c r="F73" s="114">
        <v>661971.77</v>
      </c>
      <c r="G73" s="114">
        <v>820805.91</v>
      </c>
      <c r="H73" s="30"/>
      <c r="I73" s="436">
        <v>158217.43</v>
      </c>
      <c r="J73" s="359">
        <v>240412.19</v>
      </c>
      <c r="K73" s="331">
        <v>585000.23</v>
      </c>
      <c r="L73" s="288">
        <v>690340.79999999993</v>
      </c>
      <c r="M73" s="97"/>
      <c r="N73" s="97"/>
      <c r="O73" s="114">
        <f t="shared" si="0"/>
        <v>158217.43</v>
      </c>
      <c r="P73" s="114">
        <v>0</v>
      </c>
      <c r="Q73" s="331">
        <f t="shared" si="1"/>
        <v>585000.23</v>
      </c>
    </row>
    <row r="74" spans="1:17" x14ac:dyDescent="0.2">
      <c r="A74" s="19" t="s">
        <v>155</v>
      </c>
      <c r="B74" s="12" t="s">
        <v>151</v>
      </c>
      <c r="C74" s="55" t="s">
        <v>156</v>
      </c>
      <c r="D74" s="436">
        <v>43748.530000000006</v>
      </c>
      <c r="E74" s="300">
        <v>63138.68</v>
      </c>
      <c r="F74" s="114">
        <v>158990.19</v>
      </c>
      <c r="G74" s="114">
        <v>180056.11000000002</v>
      </c>
      <c r="H74" s="30"/>
      <c r="I74" s="436">
        <v>44321.93</v>
      </c>
      <c r="J74" s="359">
        <v>70346.84</v>
      </c>
      <c r="K74" s="331">
        <v>185904.47</v>
      </c>
      <c r="L74" s="288">
        <v>206852.14</v>
      </c>
      <c r="M74" s="97"/>
      <c r="N74" s="97"/>
      <c r="O74" s="114">
        <f t="shared" ref="O74:O137" si="2">I74</f>
        <v>44321.93</v>
      </c>
      <c r="P74" s="114">
        <v>0</v>
      </c>
      <c r="Q74" s="331">
        <f t="shared" ref="Q74:Q137" si="3">K74</f>
        <v>185904.47</v>
      </c>
    </row>
    <row r="75" spans="1:17" x14ac:dyDescent="0.2">
      <c r="A75" s="19" t="s">
        <v>157</v>
      </c>
      <c r="B75" s="12" t="s">
        <v>158</v>
      </c>
      <c r="C75" s="55" t="s">
        <v>159</v>
      </c>
      <c r="D75" s="436">
        <v>418203.31</v>
      </c>
      <c r="E75" s="300">
        <v>610442.55000000005</v>
      </c>
      <c r="F75" s="114">
        <v>1619862.97</v>
      </c>
      <c r="G75" s="114">
        <v>3507622.3899999997</v>
      </c>
      <c r="H75" s="30"/>
      <c r="I75" s="436">
        <v>388779.19999999995</v>
      </c>
      <c r="J75" s="359">
        <v>662675.40999999992</v>
      </c>
      <c r="K75" s="331">
        <v>1737670.52</v>
      </c>
      <c r="L75" s="288">
        <v>2483572.42</v>
      </c>
      <c r="M75" s="97"/>
      <c r="N75" s="97"/>
      <c r="O75" s="114">
        <f t="shared" si="2"/>
        <v>388779.19999999995</v>
      </c>
      <c r="P75" s="114">
        <v>0</v>
      </c>
      <c r="Q75" s="331">
        <f t="shared" si="3"/>
        <v>1737670.52</v>
      </c>
    </row>
    <row r="76" spans="1:17" x14ac:dyDescent="0.2">
      <c r="A76" s="19" t="s">
        <v>160</v>
      </c>
      <c r="B76" s="12" t="s">
        <v>158</v>
      </c>
      <c r="C76" s="55" t="s">
        <v>161</v>
      </c>
      <c r="D76" s="436">
        <v>353137.08</v>
      </c>
      <c r="E76" s="300">
        <v>588503.08000000007</v>
      </c>
      <c r="F76" s="114">
        <v>1530325.26</v>
      </c>
      <c r="G76" s="114">
        <v>2426898.6799999997</v>
      </c>
      <c r="H76" s="30"/>
      <c r="I76" s="436">
        <v>471377.13999999996</v>
      </c>
      <c r="J76" s="359">
        <v>595915.96</v>
      </c>
      <c r="K76" s="331">
        <v>1571176.23</v>
      </c>
      <c r="L76" s="288">
        <v>1843951.54</v>
      </c>
      <c r="M76" s="97"/>
      <c r="N76" s="97"/>
      <c r="O76" s="114">
        <f t="shared" si="2"/>
        <v>471377.13999999996</v>
      </c>
      <c r="P76" s="114">
        <v>0</v>
      </c>
      <c r="Q76" s="331">
        <f t="shared" si="3"/>
        <v>1571176.23</v>
      </c>
    </row>
    <row r="77" spans="1:17" x14ac:dyDescent="0.2">
      <c r="A77" s="19" t="s">
        <v>162</v>
      </c>
      <c r="B77" s="12" t="s">
        <v>158</v>
      </c>
      <c r="C77" s="55" t="s">
        <v>478</v>
      </c>
      <c r="D77" s="436">
        <v>92867.42</v>
      </c>
      <c r="E77" s="300">
        <v>141727.99</v>
      </c>
      <c r="F77" s="114">
        <v>377709.05</v>
      </c>
      <c r="G77" s="114">
        <v>611027.65999999992</v>
      </c>
      <c r="H77" s="30"/>
      <c r="I77" s="436">
        <v>64729.729999999996</v>
      </c>
      <c r="J77" s="359">
        <v>109945.17000000001</v>
      </c>
      <c r="K77" s="331">
        <v>288067.86</v>
      </c>
      <c r="L77" s="288">
        <v>523671.15</v>
      </c>
      <c r="M77" s="97"/>
      <c r="N77" s="97"/>
      <c r="O77" s="114">
        <f t="shared" si="2"/>
        <v>64729.729999999996</v>
      </c>
      <c r="P77" s="114">
        <v>0</v>
      </c>
      <c r="Q77" s="331">
        <f t="shared" si="3"/>
        <v>288067.86</v>
      </c>
    </row>
    <row r="78" spans="1:17" x14ac:dyDescent="0.2">
      <c r="A78" s="19" t="s">
        <v>163</v>
      </c>
      <c r="B78" s="12" t="s">
        <v>164</v>
      </c>
      <c r="C78" s="55" t="s">
        <v>165</v>
      </c>
      <c r="D78" s="436">
        <v>76370.010000000009</v>
      </c>
      <c r="E78" s="300">
        <v>118349.79999999999</v>
      </c>
      <c r="F78" s="114">
        <v>297436.5</v>
      </c>
      <c r="G78" s="114">
        <v>399196.37000000005</v>
      </c>
      <c r="H78" s="30"/>
      <c r="I78" s="436">
        <v>60815.85</v>
      </c>
      <c r="J78" s="359">
        <v>102747.73999999999</v>
      </c>
      <c r="K78" s="331">
        <v>264882.32</v>
      </c>
      <c r="L78" s="288">
        <v>349203.74</v>
      </c>
      <c r="M78" s="97"/>
      <c r="N78" s="97"/>
      <c r="O78" s="114">
        <f t="shared" si="2"/>
        <v>60815.85</v>
      </c>
      <c r="P78" s="114">
        <v>0</v>
      </c>
      <c r="Q78" s="331">
        <f t="shared" si="3"/>
        <v>264882.32</v>
      </c>
    </row>
    <row r="79" spans="1:17" x14ac:dyDescent="0.2">
      <c r="A79" s="19" t="s">
        <v>166</v>
      </c>
      <c r="B79" s="12" t="s">
        <v>167</v>
      </c>
      <c r="C79" s="55" t="s">
        <v>168</v>
      </c>
      <c r="D79" s="436">
        <v>36709.129999999997</v>
      </c>
      <c r="E79" s="300">
        <v>61247</v>
      </c>
      <c r="F79" s="114">
        <v>158155.54</v>
      </c>
      <c r="G79" s="114">
        <v>473907.52</v>
      </c>
      <c r="H79" s="30"/>
      <c r="I79" s="436">
        <v>45446.62</v>
      </c>
      <c r="J79" s="359">
        <v>51456.670000000006</v>
      </c>
      <c r="K79" s="331">
        <v>130497.44</v>
      </c>
      <c r="L79" s="288">
        <v>248635.66</v>
      </c>
      <c r="M79" s="97"/>
      <c r="N79" s="97"/>
      <c r="O79" s="114">
        <f t="shared" si="2"/>
        <v>45446.62</v>
      </c>
      <c r="P79" s="114">
        <v>0</v>
      </c>
      <c r="Q79" s="331">
        <f t="shared" si="3"/>
        <v>130497.44</v>
      </c>
    </row>
    <row r="80" spans="1:17" x14ac:dyDescent="0.2">
      <c r="A80" s="19" t="s">
        <v>169</v>
      </c>
      <c r="B80" s="12" t="s">
        <v>167</v>
      </c>
      <c r="C80" s="55" t="s">
        <v>170</v>
      </c>
      <c r="D80" s="436">
        <v>165315.57</v>
      </c>
      <c r="E80" s="300">
        <v>284650.09000000003</v>
      </c>
      <c r="F80" s="114">
        <v>763333.51</v>
      </c>
      <c r="G80" s="114">
        <v>925099.64000000025</v>
      </c>
      <c r="H80" s="30"/>
      <c r="I80" s="436">
        <v>153788.85</v>
      </c>
      <c r="J80" s="359">
        <v>259788.50999999998</v>
      </c>
      <c r="K80" s="331">
        <v>601265.57999999996</v>
      </c>
      <c r="L80" s="288">
        <v>812807.67999999993</v>
      </c>
      <c r="M80" s="97"/>
      <c r="N80" s="97"/>
      <c r="O80" s="114">
        <f t="shared" si="2"/>
        <v>153788.85</v>
      </c>
      <c r="P80" s="114">
        <v>0</v>
      </c>
      <c r="Q80" s="331">
        <f t="shared" si="3"/>
        <v>601265.57999999996</v>
      </c>
    </row>
    <row r="81" spans="1:17" x14ac:dyDescent="0.2">
      <c r="A81" s="19" t="s">
        <v>171</v>
      </c>
      <c r="B81" s="12" t="s">
        <v>172</v>
      </c>
      <c r="C81" s="55" t="s">
        <v>173</v>
      </c>
      <c r="D81" s="436">
        <v>108406.66</v>
      </c>
      <c r="E81" s="300">
        <v>176901.48</v>
      </c>
      <c r="F81" s="114">
        <v>429945.8</v>
      </c>
      <c r="G81" s="114">
        <v>1297340.5699999998</v>
      </c>
      <c r="H81" s="30"/>
      <c r="I81" s="436">
        <v>120593.15000000001</v>
      </c>
      <c r="J81" s="359">
        <v>145038.71</v>
      </c>
      <c r="K81" s="331">
        <v>341062.93</v>
      </c>
      <c r="L81" s="288">
        <v>759647.41</v>
      </c>
      <c r="M81" s="97"/>
      <c r="N81" s="97"/>
      <c r="O81" s="114">
        <f t="shared" si="2"/>
        <v>120593.15000000001</v>
      </c>
      <c r="P81" s="114">
        <v>0</v>
      </c>
      <c r="Q81" s="331">
        <f t="shared" si="3"/>
        <v>341062.93</v>
      </c>
    </row>
    <row r="82" spans="1:17" x14ac:dyDescent="0.2">
      <c r="A82" s="19" t="s">
        <v>174</v>
      </c>
      <c r="B82" s="12" t="s">
        <v>175</v>
      </c>
      <c r="C82" s="55" t="s">
        <v>176</v>
      </c>
      <c r="D82" s="436">
        <v>2330.3700000000003</v>
      </c>
      <c r="E82" s="300">
        <v>2079.9499999999998</v>
      </c>
      <c r="F82" s="114">
        <v>2311.0500000000002</v>
      </c>
      <c r="G82" s="114">
        <v>69839.62</v>
      </c>
      <c r="H82" s="30"/>
      <c r="I82" s="436">
        <v>2235.34</v>
      </c>
      <c r="J82" s="359">
        <v>3692.6499999999996</v>
      </c>
      <c r="K82" s="331">
        <v>4780.2</v>
      </c>
      <c r="L82" s="288">
        <v>82329.39</v>
      </c>
      <c r="M82" s="97"/>
      <c r="N82" s="97"/>
      <c r="O82" s="114">
        <f t="shared" si="2"/>
        <v>2235.34</v>
      </c>
      <c r="P82" s="114">
        <v>0</v>
      </c>
      <c r="Q82" s="331">
        <f t="shared" si="3"/>
        <v>4780.2</v>
      </c>
    </row>
    <row r="83" spans="1:17" x14ac:dyDescent="0.2">
      <c r="A83" s="19" t="s">
        <v>177</v>
      </c>
      <c r="B83" s="12" t="s">
        <v>178</v>
      </c>
      <c r="C83" s="55" t="s">
        <v>179</v>
      </c>
      <c r="D83" s="436">
        <v>73092.11</v>
      </c>
      <c r="E83" s="300">
        <v>114161.01000000001</v>
      </c>
      <c r="F83" s="114">
        <v>296939.03000000003</v>
      </c>
      <c r="G83" s="114">
        <v>399790.66</v>
      </c>
      <c r="H83" s="30"/>
      <c r="I83" s="436">
        <v>60877.17</v>
      </c>
      <c r="J83" s="359">
        <v>96216.94</v>
      </c>
      <c r="K83" s="331">
        <v>239473.1</v>
      </c>
      <c r="L83" s="288">
        <v>403159.65</v>
      </c>
      <c r="M83" s="97"/>
      <c r="N83" s="97"/>
      <c r="O83" s="114">
        <f t="shared" si="2"/>
        <v>60877.17</v>
      </c>
      <c r="P83" s="114">
        <v>0</v>
      </c>
      <c r="Q83" s="331">
        <f t="shared" si="3"/>
        <v>239473.1</v>
      </c>
    </row>
    <row r="84" spans="1:17" x14ac:dyDescent="0.2">
      <c r="A84" s="19" t="s">
        <v>180</v>
      </c>
      <c r="B84" s="12" t="s">
        <v>178</v>
      </c>
      <c r="C84" s="55" t="s">
        <v>181</v>
      </c>
      <c r="D84" s="436">
        <v>4320.6499999999996</v>
      </c>
      <c r="E84" s="300">
        <v>5015.1499999999996</v>
      </c>
      <c r="F84" s="114">
        <v>11130.75</v>
      </c>
      <c r="G84" s="114">
        <v>112210.35</v>
      </c>
      <c r="H84" s="30"/>
      <c r="I84" s="436">
        <v>4645.79</v>
      </c>
      <c r="J84" s="359">
        <v>6846.4</v>
      </c>
      <c r="K84" s="331">
        <v>17598.5</v>
      </c>
      <c r="L84" s="288">
        <v>171179.84999999998</v>
      </c>
      <c r="M84" s="97"/>
      <c r="N84" s="97"/>
      <c r="O84" s="114">
        <f t="shared" si="2"/>
        <v>4645.79</v>
      </c>
      <c r="P84" s="114">
        <v>0</v>
      </c>
      <c r="Q84" s="331">
        <f t="shared" si="3"/>
        <v>17598.5</v>
      </c>
    </row>
    <row r="85" spans="1:17" x14ac:dyDescent="0.2">
      <c r="A85" s="19" t="s">
        <v>182</v>
      </c>
      <c r="B85" s="12" t="s">
        <v>183</v>
      </c>
      <c r="C85" s="55" t="s">
        <v>184</v>
      </c>
      <c r="D85" s="436">
        <v>0</v>
      </c>
      <c r="E85" s="300">
        <v>0</v>
      </c>
      <c r="F85" s="114">
        <v>0</v>
      </c>
      <c r="G85" s="114">
        <v>136662.54</v>
      </c>
      <c r="H85" s="30"/>
      <c r="I85" s="436">
        <v>5721.4</v>
      </c>
      <c r="J85" s="359">
        <v>10175.969999999999</v>
      </c>
      <c r="K85" s="331">
        <v>11306.63</v>
      </c>
      <c r="L85" s="288">
        <v>97712.08</v>
      </c>
      <c r="M85" s="97"/>
      <c r="N85" s="97"/>
      <c r="O85" s="114">
        <f t="shared" si="2"/>
        <v>5721.4</v>
      </c>
      <c r="P85" s="114">
        <v>0</v>
      </c>
      <c r="Q85" s="331">
        <f t="shared" si="3"/>
        <v>11306.63</v>
      </c>
    </row>
    <row r="86" spans="1:17" x14ac:dyDescent="0.2">
      <c r="A86" s="19" t="s">
        <v>185</v>
      </c>
      <c r="B86" s="12" t="s">
        <v>186</v>
      </c>
      <c r="C86" s="55" t="s">
        <v>187</v>
      </c>
      <c r="D86" s="436">
        <v>5734070.2400000002</v>
      </c>
      <c r="E86" s="300">
        <v>9043993.0299999993</v>
      </c>
      <c r="F86" s="114">
        <v>24295976.460000001</v>
      </c>
      <c r="G86" s="114">
        <v>27892456.040000007</v>
      </c>
      <c r="H86" s="30"/>
      <c r="I86" s="436">
        <v>5133490.99</v>
      </c>
      <c r="J86" s="359">
        <v>8797559.3000000007</v>
      </c>
      <c r="K86" s="331">
        <v>23454387.469999999</v>
      </c>
      <c r="L86" s="288">
        <v>25533666.910000004</v>
      </c>
      <c r="M86" s="97"/>
      <c r="N86" s="97"/>
      <c r="O86" s="114">
        <f t="shared" si="2"/>
        <v>5133490.99</v>
      </c>
      <c r="P86" s="114">
        <v>0</v>
      </c>
      <c r="Q86" s="331">
        <f t="shared" si="3"/>
        <v>23454387.469999999</v>
      </c>
    </row>
    <row r="87" spans="1:17" x14ac:dyDescent="0.2">
      <c r="A87" s="19" t="s">
        <v>188</v>
      </c>
      <c r="B87" s="12" t="s">
        <v>189</v>
      </c>
      <c r="C87" s="55" t="s">
        <v>190</v>
      </c>
      <c r="D87" s="436">
        <v>36759.659999999996</v>
      </c>
      <c r="E87" s="300">
        <v>56697.279999999999</v>
      </c>
      <c r="F87" s="114">
        <v>117398.63</v>
      </c>
      <c r="G87" s="114">
        <v>152345.53000000003</v>
      </c>
      <c r="H87" s="30"/>
      <c r="I87" s="436">
        <v>28701.47</v>
      </c>
      <c r="J87" s="359">
        <v>47613.59</v>
      </c>
      <c r="K87" s="331">
        <v>95972.5</v>
      </c>
      <c r="L87" s="288">
        <v>241365.38999999998</v>
      </c>
      <c r="M87" s="97"/>
      <c r="N87" s="97"/>
      <c r="O87" s="114">
        <f t="shared" si="2"/>
        <v>28701.47</v>
      </c>
      <c r="P87" s="114">
        <v>0</v>
      </c>
      <c r="Q87" s="331">
        <f t="shared" si="3"/>
        <v>95972.5</v>
      </c>
    </row>
    <row r="88" spans="1:17" x14ac:dyDescent="0.2">
      <c r="A88" s="19" t="s">
        <v>191</v>
      </c>
      <c r="B88" s="12" t="s">
        <v>189</v>
      </c>
      <c r="C88" s="55" t="s">
        <v>192</v>
      </c>
      <c r="D88" s="436">
        <v>0</v>
      </c>
      <c r="E88" s="300">
        <v>0</v>
      </c>
      <c r="F88" s="114">
        <v>0</v>
      </c>
      <c r="G88" s="114">
        <v>55324.72</v>
      </c>
      <c r="H88" s="30"/>
      <c r="I88" s="436">
        <v>11758.58</v>
      </c>
      <c r="J88" s="359">
        <v>21404.3</v>
      </c>
      <c r="K88" s="331">
        <v>48122.8</v>
      </c>
      <c r="L88" s="288">
        <v>65391.4</v>
      </c>
      <c r="M88" s="97"/>
      <c r="N88" s="97"/>
      <c r="O88" s="114">
        <f t="shared" si="2"/>
        <v>11758.58</v>
      </c>
      <c r="P88" s="114">
        <v>0</v>
      </c>
      <c r="Q88" s="331">
        <f t="shared" si="3"/>
        <v>48122.8</v>
      </c>
    </row>
    <row r="89" spans="1:17" x14ac:dyDescent="0.2">
      <c r="A89" s="19" t="s">
        <v>193</v>
      </c>
      <c r="B89" s="12" t="s">
        <v>194</v>
      </c>
      <c r="C89" s="55" t="s">
        <v>195</v>
      </c>
      <c r="D89" s="436">
        <v>40793.460000000006</v>
      </c>
      <c r="E89" s="300">
        <v>66080.710000000006</v>
      </c>
      <c r="F89" s="114">
        <v>145723.95000000001</v>
      </c>
      <c r="G89" s="114">
        <v>173052.26</v>
      </c>
      <c r="H89" s="30"/>
      <c r="I89" s="436">
        <v>43431.689999999995</v>
      </c>
      <c r="J89" s="359">
        <v>45023.33</v>
      </c>
      <c r="K89" s="331">
        <v>92987.5</v>
      </c>
      <c r="L89" s="288">
        <v>170441.58</v>
      </c>
      <c r="M89" s="97"/>
      <c r="N89" s="97"/>
      <c r="O89" s="114">
        <f t="shared" si="2"/>
        <v>43431.689999999995</v>
      </c>
      <c r="P89" s="114">
        <v>0</v>
      </c>
      <c r="Q89" s="331">
        <f t="shared" si="3"/>
        <v>92987.5</v>
      </c>
    </row>
    <row r="90" spans="1:17" x14ac:dyDescent="0.2">
      <c r="A90" s="19" t="s">
        <v>196</v>
      </c>
      <c r="B90" s="12" t="s">
        <v>194</v>
      </c>
      <c r="C90" s="55" t="s">
        <v>197</v>
      </c>
      <c r="D90" s="436">
        <v>46524.23</v>
      </c>
      <c r="E90" s="300">
        <v>59536.880000000005</v>
      </c>
      <c r="F90" s="114">
        <v>124182.37</v>
      </c>
      <c r="G90" s="114">
        <v>161821.89000000001</v>
      </c>
      <c r="H90" s="30"/>
      <c r="I90" s="436">
        <v>44845.039999999994</v>
      </c>
      <c r="J90" s="359">
        <v>73721.23</v>
      </c>
      <c r="K90" s="331">
        <v>149622.87</v>
      </c>
      <c r="L90" s="288">
        <v>265313.88</v>
      </c>
      <c r="M90" s="97"/>
      <c r="N90" s="97"/>
      <c r="O90" s="114">
        <f t="shared" si="2"/>
        <v>44845.039999999994</v>
      </c>
      <c r="P90" s="114">
        <v>0</v>
      </c>
      <c r="Q90" s="331">
        <f t="shared" si="3"/>
        <v>149622.87</v>
      </c>
    </row>
    <row r="91" spans="1:17" x14ac:dyDescent="0.2">
      <c r="A91" s="19" t="s">
        <v>198</v>
      </c>
      <c r="B91" s="12" t="s">
        <v>194</v>
      </c>
      <c r="C91" s="55" t="s">
        <v>199</v>
      </c>
      <c r="D91" s="436">
        <v>20647.12</v>
      </c>
      <c r="E91" s="300">
        <v>32426.93</v>
      </c>
      <c r="F91" s="114">
        <v>72923.02</v>
      </c>
      <c r="G91" s="114">
        <v>187198.87</v>
      </c>
      <c r="H91" s="30"/>
      <c r="I91" s="436">
        <v>17572.64</v>
      </c>
      <c r="J91" s="359">
        <v>30728.61</v>
      </c>
      <c r="K91" s="331">
        <v>70986.17</v>
      </c>
      <c r="L91" s="288">
        <v>299056.63</v>
      </c>
      <c r="M91" s="97"/>
      <c r="N91" s="97"/>
      <c r="O91" s="114">
        <f t="shared" si="2"/>
        <v>17572.64</v>
      </c>
      <c r="P91" s="114">
        <v>0</v>
      </c>
      <c r="Q91" s="331">
        <f t="shared" si="3"/>
        <v>70986.17</v>
      </c>
    </row>
    <row r="92" spans="1:17" x14ac:dyDescent="0.2">
      <c r="A92" s="19" t="s">
        <v>200</v>
      </c>
      <c r="B92" s="12" t="s">
        <v>194</v>
      </c>
      <c r="C92" s="55" t="s">
        <v>201</v>
      </c>
      <c r="D92" s="436">
        <v>12411.21</v>
      </c>
      <c r="E92" s="300">
        <v>19725.330000000002</v>
      </c>
      <c r="F92" s="114">
        <v>41727.58</v>
      </c>
      <c r="G92" s="114">
        <v>59597.47</v>
      </c>
      <c r="H92" s="30"/>
      <c r="I92" s="436">
        <v>12868.94</v>
      </c>
      <c r="J92" s="359">
        <v>20018.419999999998</v>
      </c>
      <c r="K92" s="331">
        <v>36214.870000000003</v>
      </c>
      <c r="L92" s="288">
        <v>56935.53</v>
      </c>
      <c r="M92" s="97"/>
      <c r="N92" s="97"/>
      <c r="O92" s="114">
        <f t="shared" si="2"/>
        <v>12868.94</v>
      </c>
      <c r="P92" s="114">
        <v>0</v>
      </c>
      <c r="Q92" s="331">
        <f t="shared" si="3"/>
        <v>36214.870000000003</v>
      </c>
    </row>
    <row r="93" spans="1:17" x14ac:dyDescent="0.2">
      <c r="A93" s="19" t="s">
        <v>202</v>
      </c>
      <c r="B93" s="12" t="s">
        <v>194</v>
      </c>
      <c r="C93" s="55" t="s">
        <v>203</v>
      </c>
      <c r="D93" s="436">
        <v>44093.599999999999</v>
      </c>
      <c r="E93" s="300">
        <v>73511.37</v>
      </c>
      <c r="F93" s="114">
        <v>156367.66</v>
      </c>
      <c r="G93" s="114">
        <v>335331.75</v>
      </c>
      <c r="H93" s="30"/>
      <c r="I93" s="436">
        <v>55276.090000000004</v>
      </c>
      <c r="J93" s="359">
        <v>68310.210000000006</v>
      </c>
      <c r="K93" s="331">
        <v>149178.82</v>
      </c>
      <c r="L93" s="288">
        <v>278285.84999999998</v>
      </c>
      <c r="M93" s="97"/>
      <c r="N93" s="97"/>
      <c r="O93" s="114">
        <f t="shared" si="2"/>
        <v>55276.090000000004</v>
      </c>
      <c r="P93" s="114">
        <v>0</v>
      </c>
      <c r="Q93" s="331">
        <f t="shared" si="3"/>
        <v>149178.82</v>
      </c>
    </row>
    <row r="94" spans="1:17" x14ac:dyDescent="0.2">
      <c r="A94" s="19" t="s">
        <v>204</v>
      </c>
      <c r="B94" s="12" t="s">
        <v>205</v>
      </c>
      <c r="C94" s="55" t="s">
        <v>206</v>
      </c>
      <c r="D94" s="436">
        <v>77781.069999999992</v>
      </c>
      <c r="E94" s="300">
        <v>121101.58</v>
      </c>
      <c r="F94" s="114">
        <v>320247.93</v>
      </c>
      <c r="G94" s="114">
        <v>528129.65</v>
      </c>
      <c r="H94" s="30"/>
      <c r="I94" s="436">
        <v>72978.850000000006</v>
      </c>
      <c r="J94" s="359">
        <v>124142.06</v>
      </c>
      <c r="K94" s="331">
        <v>331216.92</v>
      </c>
      <c r="L94" s="288">
        <v>448939.20000000007</v>
      </c>
      <c r="M94" s="97"/>
      <c r="N94" s="97"/>
      <c r="O94" s="114">
        <f t="shared" si="2"/>
        <v>72978.850000000006</v>
      </c>
      <c r="P94" s="114">
        <v>0</v>
      </c>
      <c r="Q94" s="331">
        <f t="shared" si="3"/>
        <v>331216.92</v>
      </c>
    </row>
    <row r="95" spans="1:17" x14ac:dyDescent="0.2">
      <c r="A95" s="19" t="s">
        <v>207</v>
      </c>
      <c r="B95" s="12" t="s">
        <v>208</v>
      </c>
      <c r="C95" s="55" t="s">
        <v>209</v>
      </c>
      <c r="D95" s="436">
        <v>469263.91</v>
      </c>
      <c r="E95" s="300">
        <v>729671.17999999993</v>
      </c>
      <c r="F95" s="114">
        <v>1868394.55</v>
      </c>
      <c r="G95" s="114">
        <v>2543050.2199999993</v>
      </c>
      <c r="H95" s="30"/>
      <c r="I95" s="436">
        <v>380018.06</v>
      </c>
      <c r="J95" s="359">
        <v>648195.53</v>
      </c>
      <c r="K95" s="331">
        <v>1653486.55</v>
      </c>
      <c r="L95" s="288">
        <v>2561924.2799999993</v>
      </c>
      <c r="M95" s="97"/>
      <c r="N95" s="97"/>
      <c r="O95" s="114">
        <f t="shared" si="2"/>
        <v>380018.06</v>
      </c>
      <c r="P95" s="114">
        <v>0</v>
      </c>
      <c r="Q95" s="331">
        <f t="shared" si="3"/>
        <v>1653486.55</v>
      </c>
    </row>
    <row r="96" spans="1:17" x14ac:dyDescent="0.2">
      <c r="A96" s="19" t="s">
        <v>210</v>
      </c>
      <c r="B96" s="12" t="s">
        <v>208</v>
      </c>
      <c r="C96" s="55" t="s">
        <v>211</v>
      </c>
      <c r="D96" s="436">
        <v>122475.53</v>
      </c>
      <c r="E96" s="300">
        <v>156987.45000000001</v>
      </c>
      <c r="F96" s="114">
        <v>415882.28</v>
      </c>
      <c r="G96" s="114">
        <v>745306.13000000012</v>
      </c>
      <c r="H96" s="30"/>
      <c r="I96" s="436">
        <v>113320.06999999999</v>
      </c>
      <c r="J96" s="359">
        <v>194642.85</v>
      </c>
      <c r="K96" s="331">
        <v>523273.29</v>
      </c>
      <c r="L96" s="288">
        <v>953774.22</v>
      </c>
      <c r="M96" s="97"/>
      <c r="N96" s="97"/>
      <c r="O96" s="114">
        <f t="shared" si="2"/>
        <v>113320.06999999999</v>
      </c>
      <c r="P96" s="114">
        <v>0</v>
      </c>
      <c r="Q96" s="331">
        <f t="shared" si="3"/>
        <v>523273.29</v>
      </c>
    </row>
    <row r="97" spans="1:17" x14ac:dyDescent="0.2">
      <c r="A97" s="19" t="s">
        <v>212</v>
      </c>
      <c r="B97" s="12" t="s">
        <v>208</v>
      </c>
      <c r="C97" s="55" t="s">
        <v>213</v>
      </c>
      <c r="D97" s="436">
        <v>117582.59</v>
      </c>
      <c r="E97" s="300">
        <v>189152.94</v>
      </c>
      <c r="F97" s="114">
        <v>495919.98</v>
      </c>
      <c r="G97" s="114">
        <v>820535.86</v>
      </c>
      <c r="H97" s="30"/>
      <c r="I97" s="436">
        <v>119923.01999999999</v>
      </c>
      <c r="J97" s="359">
        <v>184178.36</v>
      </c>
      <c r="K97" s="331">
        <v>474849.35</v>
      </c>
      <c r="L97" s="288">
        <v>673187.97000000009</v>
      </c>
      <c r="M97" s="97"/>
      <c r="N97" s="97"/>
      <c r="O97" s="114">
        <f t="shared" si="2"/>
        <v>119923.01999999999</v>
      </c>
      <c r="P97" s="114">
        <v>0</v>
      </c>
      <c r="Q97" s="331">
        <f t="shared" si="3"/>
        <v>474849.35</v>
      </c>
    </row>
    <row r="98" spans="1:17" x14ac:dyDescent="0.2">
      <c r="A98" s="19" t="s">
        <v>214</v>
      </c>
      <c r="B98" s="12" t="s">
        <v>215</v>
      </c>
      <c r="C98" s="55" t="s">
        <v>216</v>
      </c>
      <c r="D98" s="436">
        <v>2663704.2399999998</v>
      </c>
      <c r="E98" s="300">
        <v>4168713.67</v>
      </c>
      <c r="F98" s="114">
        <v>10862474.85</v>
      </c>
      <c r="G98" s="114">
        <v>13606127.909999998</v>
      </c>
      <c r="H98" s="30"/>
      <c r="I98" s="436">
        <v>2297716.2799999998</v>
      </c>
      <c r="J98" s="359">
        <v>3863443.83</v>
      </c>
      <c r="K98" s="331">
        <v>10186988.5</v>
      </c>
      <c r="L98" s="288">
        <v>11228651.289999997</v>
      </c>
      <c r="M98" s="97"/>
      <c r="N98" s="97"/>
      <c r="O98" s="114">
        <f t="shared" si="2"/>
        <v>2297716.2799999998</v>
      </c>
      <c r="P98" s="114">
        <v>0</v>
      </c>
      <c r="Q98" s="331">
        <f t="shared" si="3"/>
        <v>10186988.5</v>
      </c>
    </row>
    <row r="99" spans="1:17" x14ac:dyDescent="0.2">
      <c r="A99" s="19" t="s">
        <v>217</v>
      </c>
      <c r="B99" s="12" t="s">
        <v>215</v>
      </c>
      <c r="C99" s="55" t="s">
        <v>218</v>
      </c>
      <c r="D99" s="436">
        <v>1385586.99</v>
      </c>
      <c r="E99" s="300">
        <v>2176089.52</v>
      </c>
      <c r="F99" s="114">
        <v>5812429.2999999998</v>
      </c>
      <c r="G99" s="114">
        <v>7673411.6499999994</v>
      </c>
      <c r="H99" s="30"/>
      <c r="I99" s="436">
        <v>1213058.3899999999</v>
      </c>
      <c r="J99" s="359">
        <v>2062018.76</v>
      </c>
      <c r="K99" s="331">
        <v>5443253.6900000004</v>
      </c>
      <c r="L99" s="288">
        <v>6045091.7499999981</v>
      </c>
      <c r="M99" s="97"/>
      <c r="N99" s="97"/>
      <c r="O99" s="114">
        <f t="shared" si="2"/>
        <v>1213058.3899999999</v>
      </c>
      <c r="P99" s="114">
        <v>0</v>
      </c>
      <c r="Q99" s="331">
        <f t="shared" si="3"/>
        <v>5443253.6900000004</v>
      </c>
    </row>
    <row r="100" spans="1:17" x14ac:dyDescent="0.2">
      <c r="A100" s="19" t="s">
        <v>219</v>
      </c>
      <c r="B100" s="12" t="s">
        <v>215</v>
      </c>
      <c r="C100" s="55" t="s">
        <v>220</v>
      </c>
      <c r="D100" s="436">
        <v>90748.47</v>
      </c>
      <c r="E100" s="300">
        <v>149263.29999999999</v>
      </c>
      <c r="F100" s="114">
        <v>393056.29</v>
      </c>
      <c r="G100" s="114">
        <v>556180.53</v>
      </c>
      <c r="H100" s="30"/>
      <c r="I100" s="436">
        <v>96717.33</v>
      </c>
      <c r="J100" s="359">
        <v>158476.31</v>
      </c>
      <c r="K100" s="331">
        <v>415599.62</v>
      </c>
      <c r="L100" s="288">
        <v>557591.10000000009</v>
      </c>
      <c r="M100" s="97"/>
      <c r="N100" s="97"/>
      <c r="O100" s="114">
        <f t="shared" si="2"/>
        <v>96717.33</v>
      </c>
      <c r="P100" s="114">
        <v>0</v>
      </c>
      <c r="Q100" s="331">
        <f t="shared" si="3"/>
        <v>415599.62</v>
      </c>
    </row>
    <row r="101" spans="1:17" x14ac:dyDescent="0.2">
      <c r="A101" s="19" t="s">
        <v>221</v>
      </c>
      <c r="B101" s="12" t="s">
        <v>222</v>
      </c>
      <c r="C101" s="55" t="s">
        <v>223</v>
      </c>
      <c r="D101" s="436">
        <v>71834.210000000006</v>
      </c>
      <c r="E101" s="300">
        <v>111995.9</v>
      </c>
      <c r="F101" s="114">
        <v>286079.75</v>
      </c>
      <c r="G101" s="114">
        <v>609375.6399999999</v>
      </c>
      <c r="H101" s="30"/>
      <c r="I101" s="436">
        <v>61578.609999999993</v>
      </c>
      <c r="J101" s="359">
        <v>101274.22</v>
      </c>
      <c r="K101" s="331">
        <v>260090.39</v>
      </c>
      <c r="L101" s="288">
        <v>594172.54</v>
      </c>
      <c r="M101" s="97"/>
      <c r="N101" s="97"/>
      <c r="O101" s="114">
        <f t="shared" si="2"/>
        <v>61578.609999999993</v>
      </c>
      <c r="P101" s="114">
        <v>0</v>
      </c>
      <c r="Q101" s="331">
        <f t="shared" si="3"/>
        <v>260090.39</v>
      </c>
    </row>
    <row r="102" spans="1:17" x14ac:dyDescent="0.2">
      <c r="A102" s="19" t="s">
        <v>224</v>
      </c>
      <c r="B102" s="12" t="s">
        <v>222</v>
      </c>
      <c r="C102" s="55" t="s">
        <v>225</v>
      </c>
      <c r="D102" s="436">
        <v>46987.780000000006</v>
      </c>
      <c r="E102" s="300">
        <v>73302.48</v>
      </c>
      <c r="F102" s="114">
        <v>181925.63</v>
      </c>
      <c r="G102" s="114">
        <v>959846.09</v>
      </c>
      <c r="H102" s="30"/>
      <c r="I102" s="436">
        <v>38788.770000000004</v>
      </c>
      <c r="J102" s="359">
        <v>64839.020000000004</v>
      </c>
      <c r="K102" s="331">
        <v>158911.19</v>
      </c>
      <c r="L102" s="288">
        <v>197112.15</v>
      </c>
      <c r="M102" s="97"/>
      <c r="N102" s="97"/>
      <c r="O102" s="114">
        <f t="shared" si="2"/>
        <v>38788.770000000004</v>
      </c>
      <c r="P102" s="114">
        <v>0</v>
      </c>
      <c r="Q102" s="331">
        <f t="shared" si="3"/>
        <v>158911.19</v>
      </c>
    </row>
    <row r="103" spans="1:17" x14ac:dyDescent="0.2">
      <c r="A103" s="19" t="s">
        <v>226</v>
      </c>
      <c r="B103" s="12" t="s">
        <v>222</v>
      </c>
      <c r="C103" s="55" t="s">
        <v>227</v>
      </c>
      <c r="D103" s="436">
        <v>44849.13</v>
      </c>
      <c r="E103" s="300">
        <v>58057.65</v>
      </c>
      <c r="F103" s="114">
        <v>146565.70000000001</v>
      </c>
      <c r="G103" s="114">
        <v>345073.77</v>
      </c>
      <c r="H103" s="30"/>
      <c r="I103" s="436">
        <v>42213.22</v>
      </c>
      <c r="J103" s="359">
        <v>71066.91</v>
      </c>
      <c r="K103" s="331">
        <v>187878.71</v>
      </c>
      <c r="L103" s="288">
        <v>202839.43</v>
      </c>
      <c r="M103" s="97"/>
      <c r="N103" s="97"/>
      <c r="O103" s="114">
        <f t="shared" si="2"/>
        <v>42213.22</v>
      </c>
      <c r="P103" s="114">
        <v>0</v>
      </c>
      <c r="Q103" s="331">
        <f t="shared" si="3"/>
        <v>187878.71</v>
      </c>
    </row>
    <row r="104" spans="1:17" x14ac:dyDescent="0.2">
      <c r="A104" s="19" t="s">
        <v>228</v>
      </c>
      <c r="B104" s="12" t="s">
        <v>222</v>
      </c>
      <c r="C104" s="55" t="s">
        <v>229</v>
      </c>
      <c r="D104" s="436">
        <v>18571.52</v>
      </c>
      <c r="E104" s="300">
        <v>29307.15</v>
      </c>
      <c r="F104" s="114">
        <v>71311.5</v>
      </c>
      <c r="G104" s="114">
        <v>175935.59999999998</v>
      </c>
      <c r="H104" s="30"/>
      <c r="I104" s="436">
        <v>16669.439999999999</v>
      </c>
      <c r="J104" s="359">
        <v>24081.71</v>
      </c>
      <c r="K104" s="331">
        <v>57390.48</v>
      </c>
      <c r="L104" s="288">
        <v>90725.1</v>
      </c>
      <c r="M104" s="97"/>
      <c r="N104" s="97"/>
      <c r="O104" s="114">
        <f t="shared" si="2"/>
        <v>16669.439999999999</v>
      </c>
      <c r="P104" s="114">
        <v>0</v>
      </c>
      <c r="Q104" s="331">
        <f t="shared" si="3"/>
        <v>57390.48</v>
      </c>
    </row>
    <row r="105" spans="1:17" x14ac:dyDescent="0.2">
      <c r="A105" s="19" t="s">
        <v>230</v>
      </c>
      <c r="B105" s="12" t="s">
        <v>222</v>
      </c>
      <c r="C105" s="55" t="s">
        <v>231</v>
      </c>
      <c r="D105" s="436">
        <v>17772.09</v>
      </c>
      <c r="E105" s="300">
        <v>24257.85</v>
      </c>
      <c r="F105" s="114">
        <v>47329</v>
      </c>
      <c r="G105" s="114">
        <v>186414.03</v>
      </c>
      <c r="H105" s="30"/>
      <c r="I105" s="436">
        <v>20003.84</v>
      </c>
      <c r="J105" s="359">
        <v>29059.600000000002</v>
      </c>
      <c r="K105" s="331">
        <v>70818.429999999993</v>
      </c>
      <c r="L105" s="288">
        <v>125594.54000000001</v>
      </c>
      <c r="M105" s="97"/>
      <c r="N105" s="97"/>
      <c r="O105" s="114">
        <f t="shared" si="2"/>
        <v>20003.84</v>
      </c>
      <c r="P105" s="114">
        <v>0</v>
      </c>
      <c r="Q105" s="331">
        <f t="shared" si="3"/>
        <v>70818.429999999993</v>
      </c>
    </row>
    <row r="106" spans="1:17" x14ac:dyDescent="0.2">
      <c r="A106" s="19" t="s">
        <v>232</v>
      </c>
      <c r="B106" s="12" t="s">
        <v>222</v>
      </c>
      <c r="C106" s="55" t="s">
        <v>233</v>
      </c>
      <c r="D106" s="436">
        <v>25684.15</v>
      </c>
      <c r="E106" s="300">
        <v>39842.800000000003</v>
      </c>
      <c r="F106" s="114">
        <v>55568.63</v>
      </c>
      <c r="G106" s="114">
        <v>70200.34</v>
      </c>
      <c r="H106" s="30"/>
      <c r="I106" s="436">
        <v>20302.060000000001</v>
      </c>
      <c r="J106" s="359">
        <v>31912.329999999998</v>
      </c>
      <c r="K106" s="331">
        <v>56438.85</v>
      </c>
      <c r="L106" s="288">
        <v>64914.930000000008</v>
      </c>
      <c r="M106" s="97"/>
      <c r="N106" s="97"/>
      <c r="O106" s="114">
        <f t="shared" si="2"/>
        <v>20302.060000000001</v>
      </c>
      <c r="P106" s="114">
        <v>0</v>
      </c>
      <c r="Q106" s="331">
        <f t="shared" si="3"/>
        <v>56438.85</v>
      </c>
    </row>
    <row r="107" spans="1:17" x14ac:dyDescent="0.2">
      <c r="A107" s="19" t="s">
        <v>234</v>
      </c>
      <c r="B107" s="12" t="s">
        <v>235</v>
      </c>
      <c r="C107" s="55" t="s">
        <v>236</v>
      </c>
      <c r="D107" s="436">
        <v>42443.92</v>
      </c>
      <c r="E107" s="300">
        <v>66032.31</v>
      </c>
      <c r="F107" s="114">
        <v>129042.19</v>
      </c>
      <c r="G107" s="114">
        <v>231778.13</v>
      </c>
      <c r="H107" s="30"/>
      <c r="I107" s="436">
        <v>34557.5</v>
      </c>
      <c r="J107" s="359">
        <v>58868.570000000007</v>
      </c>
      <c r="K107" s="331">
        <v>108886.73</v>
      </c>
      <c r="L107" s="288">
        <v>114977.41999999998</v>
      </c>
      <c r="M107" s="97"/>
      <c r="N107" s="97"/>
      <c r="O107" s="114">
        <f t="shared" si="2"/>
        <v>34557.5</v>
      </c>
      <c r="P107" s="114">
        <v>0</v>
      </c>
      <c r="Q107" s="331">
        <f t="shared" si="3"/>
        <v>108886.73</v>
      </c>
    </row>
    <row r="108" spans="1:17" x14ac:dyDescent="0.2">
      <c r="A108" s="19" t="s">
        <v>237</v>
      </c>
      <c r="B108" s="12" t="s">
        <v>235</v>
      </c>
      <c r="C108" s="55" t="s">
        <v>238</v>
      </c>
      <c r="D108" s="436">
        <v>76078.880000000005</v>
      </c>
      <c r="E108" s="300">
        <v>88608.98000000001</v>
      </c>
      <c r="F108" s="114">
        <v>188777.3</v>
      </c>
      <c r="G108" s="114">
        <v>360841.10000000003</v>
      </c>
      <c r="H108" s="30"/>
      <c r="I108" s="436">
        <v>75443.14</v>
      </c>
      <c r="J108" s="359">
        <v>120552.86</v>
      </c>
      <c r="K108" s="331">
        <v>164338.10999999999</v>
      </c>
      <c r="L108" s="288">
        <v>253837.88</v>
      </c>
      <c r="M108" s="97"/>
      <c r="N108" s="97"/>
      <c r="O108" s="114">
        <f t="shared" si="2"/>
        <v>75443.14</v>
      </c>
      <c r="P108" s="114">
        <v>0</v>
      </c>
      <c r="Q108" s="331">
        <f t="shared" si="3"/>
        <v>164338.10999999999</v>
      </c>
    </row>
    <row r="109" spans="1:17" x14ac:dyDescent="0.2">
      <c r="A109" s="19" t="s">
        <v>239</v>
      </c>
      <c r="B109" s="12" t="s">
        <v>235</v>
      </c>
      <c r="C109" s="55" t="s">
        <v>240</v>
      </c>
      <c r="D109" s="436">
        <v>17788.78</v>
      </c>
      <c r="E109" s="300">
        <v>28380.77</v>
      </c>
      <c r="F109" s="114">
        <v>49910.3</v>
      </c>
      <c r="G109" s="114">
        <v>84697.26</v>
      </c>
      <c r="H109" s="30"/>
      <c r="I109" s="436">
        <v>18389.280000000002</v>
      </c>
      <c r="J109" s="359">
        <v>29034.07</v>
      </c>
      <c r="K109" s="331">
        <v>49388.04</v>
      </c>
      <c r="L109" s="288">
        <v>79995.25</v>
      </c>
      <c r="M109" s="97"/>
      <c r="N109" s="97"/>
      <c r="O109" s="114">
        <f t="shared" si="2"/>
        <v>18389.280000000002</v>
      </c>
      <c r="P109" s="114">
        <v>0</v>
      </c>
      <c r="Q109" s="331">
        <f t="shared" si="3"/>
        <v>49388.04</v>
      </c>
    </row>
    <row r="110" spans="1:17" x14ac:dyDescent="0.2">
      <c r="A110" s="19" t="s">
        <v>241</v>
      </c>
      <c r="B110" s="12" t="s">
        <v>242</v>
      </c>
      <c r="C110" s="55" t="s">
        <v>243</v>
      </c>
      <c r="D110" s="436">
        <v>100960.35</v>
      </c>
      <c r="E110" s="300">
        <v>122312.37</v>
      </c>
      <c r="F110" s="114">
        <v>292217.15000000002</v>
      </c>
      <c r="G110" s="114">
        <v>1046905.8299999997</v>
      </c>
      <c r="H110" s="30"/>
      <c r="I110" s="436">
        <v>118855.65999999999</v>
      </c>
      <c r="J110" s="359">
        <v>166388.5</v>
      </c>
      <c r="K110" s="331">
        <v>410422.33</v>
      </c>
      <c r="L110" s="288">
        <v>639618.81000000006</v>
      </c>
      <c r="M110" s="97"/>
      <c r="N110" s="97"/>
      <c r="O110" s="114">
        <f t="shared" si="2"/>
        <v>118855.65999999999</v>
      </c>
      <c r="P110" s="114">
        <v>0</v>
      </c>
      <c r="Q110" s="331">
        <f t="shared" si="3"/>
        <v>410422.33</v>
      </c>
    </row>
    <row r="111" spans="1:17" x14ac:dyDescent="0.2">
      <c r="A111" s="19" t="s">
        <v>244</v>
      </c>
      <c r="B111" s="12" t="s">
        <v>242</v>
      </c>
      <c r="C111" s="55" t="s">
        <v>245</v>
      </c>
      <c r="D111" s="436">
        <v>30629.59</v>
      </c>
      <c r="E111" s="300">
        <v>48480.009999999995</v>
      </c>
      <c r="F111" s="114">
        <v>111847.15</v>
      </c>
      <c r="G111" s="114">
        <v>219285.46000000002</v>
      </c>
      <c r="H111" s="30"/>
      <c r="I111" s="436">
        <v>29430.739999999998</v>
      </c>
      <c r="J111" s="359">
        <v>48820.67</v>
      </c>
      <c r="K111" s="331">
        <v>114903.3</v>
      </c>
      <c r="L111" s="288">
        <v>161474.04999999999</v>
      </c>
      <c r="M111" s="97"/>
      <c r="N111" s="97"/>
      <c r="O111" s="114">
        <f t="shared" si="2"/>
        <v>29430.739999999998</v>
      </c>
      <c r="P111" s="114">
        <v>0</v>
      </c>
      <c r="Q111" s="331">
        <f t="shared" si="3"/>
        <v>114903.3</v>
      </c>
    </row>
    <row r="112" spans="1:17" x14ac:dyDescent="0.2">
      <c r="A112" s="19" t="s">
        <v>246</v>
      </c>
      <c r="B112" s="12" t="s">
        <v>242</v>
      </c>
      <c r="C112" s="55" t="s">
        <v>247</v>
      </c>
      <c r="D112" s="436">
        <v>44088.25</v>
      </c>
      <c r="E112" s="300">
        <v>67762.11</v>
      </c>
      <c r="F112" s="114">
        <v>162564.45000000001</v>
      </c>
      <c r="G112" s="114">
        <v>238577.63999999998</v>
      </c>
      <c r="H112" s="30"/>
      <c r="I112" s="436">
        <v>32331.239999999998</v>
      </c>
      <c r="J112" s="359">
        <v>54590.16</v>
      </c>
      <c r="K112" s="331">
        <v>124898.43</v>
      </c>
      <c r="L112" s="288">
        <v>183581.1</v>
      </c>
      <c r="M112" s="97"/>
      <c r="N112" s="97"/>
      <c r="O112" s="114">
        <f t="shared" si="2"/>
        <v>32331.239999999998</v>
      </c>
      <c r="P112" s="114">
        <v>0</v>
      </c>
      <c r="Q112" s="331">
        <f t="shared" si="3"/>
        <v>124898.43</v>
      </c>
    </row>
    <row r="113" spans="1:17" x14ac:dyDescent="0.2">
      <c r="A113" s="19" t="s">
        <v>248</v>
      </c>
      <c r="B113" s="12" t="s">
        <v>242</v>
      </c>
      <c r="C113" s="55" t="s">
        <v>249</v>
      </c>
      <c r="D113" s="436">
        <v>51384.12</v>
      </c>
      <c r="E113" s="300">
        <v>80676.33</v>
      </c>
      <c r="F113" s="114">
        <v>190556.99</v>
      </c>
      <c r="G113" s="114">
        <v>288125.53000000003</v>
      </c>
      <c r="H113" s="30"/>
      <c r="I113" s="436">
        <v>45562.51</v>
      </c>
      <c r="J113" s="359">
        <v>76309.3</v>
      </c>
      <c r="K113" s="331">
        <v>173720.13</v>
      </c>
      <c r="L113" s="288">
        <v>304554.93</v>
      </c>
      <c r="M113" s="97"/>
      <c r="N113" s="97"/>
      <c r="O113" s="114">
        <f t="shared" si="2"/>
        <v>45562.51</v>
      </c>
      <c r="P113" s="114">
        <v>0</v>
      </c>
      <c r="Q113" s="331">
        <f t="shared" si="3"/>
        <v>173720.13</v>
      </c>
    </row>
    <row r="114" spans="1:17" x14ac:dyDescent="0.2">
      <c r="A114" s="19" t="s">
        <v>250</v>
      </c>
      <c r="B114" s="12" t="s">
        <v>251</v>
      </c>
      <c r="C114" s="55" t="s">
        <v>252</v>
      </c>
      <c r="D114" s="436">
        <v>8651.91</v>
      </c>
      <c r="E114" s="300">
        <v>13268.24</v>
      </c>
      <c r="F114" s="114">
        <v>29413.52</v>
      </c>
      <c r="G114" s="114">
        <v>341154.24</v>
      </c>
      <c r="H114" s="30"/>
      <c r="I114" s="436">
        <v>5991.46</v>
      </c>
      <c r="J114" s="359">
        <v>10683.61</v>
      </c>
      <c r="K114" s="331">
        <v>26332.44</v>
      </c>
      <c r="L114" s="288">
        <v>174766.14</v>
      </c>
      <c r="M114" s="97"/>
      <c r="N114" s="97"/>
      <c r="O114" s="114">
        <f t="shared" si="2"/>
        <v>5991.46</v>
      </c>
      <c r="P114" s="114">
        <v>0</v>
      </c>
      <c r="Q114" s="331">
        <f t="shared" si="3"/>
        <v>26332.44</v>
      </c>
    </row>
    <row r="115" spans="1:17" x14ac:dyDescent="0.2">
      <c r="A115" s="19" t="s">
        <v>253</v>
      </c>
      <c r="B115" s="12" t="s">
        <v>251</v>
      </c>
      <c r="C115" s="55" t="s">
        <v>254</v>
      </c>
      <c r="D115" s="436">
        <v>29884.61</v>
      </c>
      <c r="E115" s="300">
        <v>46124.66</v>
      </c>
      <c r="F115" s="114">
        <v>120636.34</v>
      </c>
      <c r="G115" s="114">
        <v>213915.02</v>
      </c>
      <c r="H115" s="30"/>
      <c r="I115" s="436">
        <v>23149.86</v>
      </c>
      <c r="J115" s="359">
        <v>38923.1</v>
      </c>
      <c r="K115" s="331">
        <v>102504.6</v>
      </c>
      <c r="L115" s="288">
        <v>318786.88999999996</v>
      </c>
      <c r="M115" s="97"/>
      <c r="N115" s="97"/>
      <c r="O115" s="114">
        <f t="shared" si="2"/>
        <v>23149.86</v>
      </c>
      <c r="P115" s="114">
        <v>0</v>
      </c>
      <c r="Q115" s="331">
        <f t="shared" si="3"/>
        <v>102504.6</v>
      </c>
    </row>
    <row r="116" spans="1:17" x14ac:dyDescent="0.2">
      <c r="A116" s="19" t="s">
        <v>255</v>
      </c>
      <c r="B116" s="12" t="s">
        <v>251</v>
      </c>
      <c r="C116" s="55" t="s">
        <v>256</v>
      </c>
      <c r="D116" s="436">
        <v>1807026.45</v>
      </c>
      <c r="E116" s="300">
        <v>2881366.29</v>
      </c>
      <c r="F116" s="114">
        <v>7923539.0300000003</v>
      </c>
      <c r="G116" s="114">
        <v>7933434.4299999997</v>
      </c>
      <c r="H116" s="30"/>
      <c r="I116" s="436">
        <v>1771485.2300000002</v>
      </c>
      <c r="J116" s="359">
        <v>2697022.52</v>
      </c>
      <c r="K116" s="331">
        <v>7667315.7599999998</v>
      </c>
      <c r="L116" s="288">
        <v>7832054.2599999988</v>
      </c>
      <c r="M116" s="97"/>
      <c r="N116" s="97"/>
      <c r="O116" s="114">
        <f t="shared" si="2"/>
        <v>1771485.2300000002</v>
      </c>
      <c r="P116" s="114">
        <v>0</v>
      </c>
      <c r="Q116" s="331">
        <f t="shared" si="3"/>
        <v>7667315.7599999998</v>
      </c>
    </row>
    <row r="117" spans="1:17" x14ac:dyDescent="0.2">
      <c r="A117" s="19" t="s">
        <v>257</v>
      </c>
      <c r="B117" s="12" t="s">
        <v>258</v>
      </c>
      <c r="C117" s="55" t="s">
        <v>259</v>
      </c>
      <c r="D117" s="436">
        <v>12608.63</v>
      </c>
      <c r="E117" s="300">
        <v>18750.509999999998</v>
      </c>
      <c r="F117" s="114">
        <v>20833.900000000001</v>
      </c>
      <c r="G117" s="114">
        <v>55385.48</v>
      </c>
      <c r="H117" s="30"/>
      <c r="I117" s="436">
        <v>6734.72</v>
      </c>
      <c r="J117" s="359">
        <v>8788.17</v>
      </c>
      <c r="K117" s="331">
        <v>10162.530000000001</v>
      </c>
      <c r="L117" s="288">
        <v>38608.729999999996</v>
      </c>
      <c r="M117" s="97"/>
      <c r="N117" s="97"/>
      <c r="O117" s="114">
        <f t="shared" si="2"/>
        <v>6734.72</v>
      </c>
      <c r="P117" s="114">
        <v>0</v>
      </c>
      <c r="Q117" s="331">
        <f t="shared" si="3"/>
        <v>10162.530000000001</v>
      </c>
    </row>
    <row r="118" spans="1:17" x14ac:dyDescent="0.2">
      <c r="A118" s="19" t="s">
        <v>260</v>
      </c>
      <c r="B118" s="12" t="s">
        <v>261</v>
      </c>
      <c r="C118" s="55" t="s">
        <v>262</v>
      </c>
      <c r="D118" s="436">
        <v>147794</v>
      </c>
      <c r="E118" s="300">
        <v>138099.75</v>
      </c>
      <c r="F118" s="114">
        <v>346725.47</v>
      </c>
      <c r="G118" s="114">
        <v>789106.06</v>
      </c>
      <c r="H118" s="30"/>
      <c r="I118" s="436">
        <v>168483.4</v>
      </c>
      <c r="J118" s="359">
        <v>242194.86000000002</v>
      </c>
      <c r="K118" s="331">
        <v>605048.66</v>
      </c>
      <c r="L118" s="288">
        <v>784659.49000000011</v>
      </c>
      <c r="M118" s="97"/>
      <c r="N118" s="97"/>
      <c r="O118" s="114">
        <f t="shared" si="2"/>
        <v>168483.4</v>
      </c>
      <c r="P118" s="114">
        <v>0</v>
      </c>
      <c r="Q118" s="331">
        <f t="shared" si="3"/>
        <v>605048.66</v>
      </c>
    </row>
    <row r="119" spans="1:17" x14ac:dyDescent="0.2">
      <c r="A119" s="19" t="s">
        <v>263</v>
      </c>
      <c r="B119" s="12" t="s">
        <v>264</v>
      </c>
      <c r="C119" s="55" t="s">
        <v>265</v>
      </c>
      <c r="D119" s="436">
        <v>261758.62</v>
      </c>
      <c r="E119" s="300">
        <v>406647.55000000005</v>
      </c>
      <c r="F119" s="114">
        <v>1051265.3500000001</v>
      </c>
      <c r="G119" s="114">
        <v>1714434.8600000003</v>
      </c>
      <c r="H119" s="30"/>
      <c r="I119" s="436">
        <v>241758.37</v>
      </c>
      <c r="J119" s="359">
        <v>414776.74</v>
      </c>
      <c r="K119" s="331">
        <v>998284.77</v>
      </c>
      <c r="L119" s="288">
        <v>1216583.0999999999</v>
      </c>
      <c r="M119" s="97"/>
      <c r="N119" s="97"/>
      <c r="O119" s="114">
        <f t="shared" si="2"/>
        <v>241758.37</v>
      </c>
      <c r="P119" s="114">
        <v>0</v>
      </c>
      <c r="Q119" s="331">
        <f t="shared" si="3"/>
        <v>998284.77</v>
      </c>
    </row>
    <row r="120" spans="1:17" x14ac:dyDescent="0.2">
      <c r="A120" s="19" t="s">
        <v>266</v>
      </c>
      <c r="B120" s="12" t="s">
        <v>264</v>
      </c>
      <c r="C120" s="55" t="s">
        <v>267</v>
      </c>
      <c r="D120" s="436">
        <v>71593.56</v>
      </c>
      <c r="E120" s="300">
        <v>112535.56</v>
      </c>
      <c r="F120" s="114">
        <v>292215.86</v>
      </c>
      <c r="G120" s="114">
        <v>466990.85999999993</v>
      </c>
      <c r="H120" s="30"/>
      <c r="I120" s="436">
        <v>63729.170000000006</v>
      </c>
      <c r="J120" s="359">
        <v>107207</v>
      </c>
      <c r="K120" s="331">
        <v>266197.63</v>
      </c>
      <c r="L120" s="288">
        <v>476742.76</v>
      </c>
      <c r="M120" s="97"/>
      <c r="N120" s="97"/>
      <c r="O120" s="114">
        <f t="shared" si="2"/>
        <v>63729.170000000006</v>
      </c>
      <c r="P120" s="114">
        <v>0</v>
      </c>
      <c r="Q120" s="331">
        <f t="shared" si="3"/>
        <v>266197.63</v>
      </c>
    </row>
    <row r="121" spans="1:17" x14ac:dyDescent="0.2">
      <c r="A121" s="19" t="s">
        <v>268</v>
      </c>
      <c r="B121" s="12" t="s">
        <v>264</v>
      </c>
      <c r="C121" s="55" t="s">
        <v>269</v>
      </c>
      <c r="D121" s="436">
        <v>25950.280000000002</v>
      </c>
      <c r="E121" s="300">
        <v>43117.919999999998</v>
      </c>
      <c r="F121" s="114">
        <v>105876.39</v>
      </c>
      <c r="G121" s="114">
        <v>247337.86999999997</v>
      </c>
      <c r="H121" s="30"/>
      <c r="I121" s="436">
        <v>31949.96</v>
      </c>
      <c r="J121" s="359">
        <v>41520.81</v>
      </c>
      <c r="K121" s="331">
        <v>95863.93</v>
      </c>
      <c r="L121" s="288">
        <v>261024.86000000002</v>
      </c>
      <c r="M121" s="97"/>
      <c r="N121" s="97"/>
      <c r="O121" s="114">
        <f t="shared" si="2"/>
        <v>31949.96</v>
      </c>
      <c r="P121" s="114">
        <v>0</v>
      </c>
      <c r="Q121" s="331">
        <f t="shared" si="3"/>
        <v>95863.93</v>
      </c>
    </row>
    <row r="122" spans="1:17" x14ac:dyDescent="0.2">
      <c r="A122" s="19" t="s">
        <v>270</v>
      </c>
      <c r="B122" s="12" t="s">
        <v>271</v>
      </c>
      <c r="C122" s="55" t="s">
        <v>272</v>
      </c>
      <c r="D122" s="436">
        <v>391006.65</v>
      </c>
      <c r="E122" s="300">
        <v>598479.37</v>
      </c>
      <c r="F122" s="114">
        <v>1866965</v>
      </c>
      <c r="G122" s="114">
        <v>2066907.2399999998</v>
      </c>
      <c r="H122" s="30"/>
      <c r="I122" s="436">
        <v>362914.44</v>
      </c>
      <c r="J122" s="359">
        <v>619580.22</v>
      </c>
      <c r="K122" s="331">
        <v>1893002.14</v>
      </c>
      <c r="L122" s="288">
        <v>1985857.0599999998</v>
      </c>
      <c r="M122" s="97"/>
      <c r="N122" s="97"/>
      <c r="O122" s="114">
        <f t="shared" si="2"/>
        <v>362914.44</v>
      </c>
      <c r="P122" s="114">
        <v>0</v>
      </c>
      <c r="Q122" s="331">
        <f t="shared" si="3"/>
        <v>1893002.14</v>
      </c>
    </row>
    <row r="123" spans="1:17" x14ac:dyDescent="0.2">
      <c r="A123" s="19" t="s">
        <v>273</v>
      </c>
      <c r="B123" s="12" t="s">
        <v>271</v>
      </c>
      <c r="C123" s="55" t="s">
        <v>274</v>
      </c>
      <c r="D123" s="436">
        <v>51151.07</v>
      </c>
      <c r="E123" s="300">
        <v>71692.819999999992</v>
      </c>
      <c r="F123" s="114">
        <v>171155.20000000001</v>
      </c>
      <c r="G123" s="114">
        <v>456717.17</v>
      </c>
      <c r="H123" s="30"/>
      <c r="I123" s="436">
        <v>50489.07</v>
      </c>
      <c r="J123" s="359">
        <v>81865.320000000007</v>
      </c>
      <c r="K123" s="331">
        <v>201003.29</v>
      </c>
      <c r="L123" s="288">
        <v>290656.37</v>
      </c>
      <c r="M123" s="97"/>
      <c r="N123" s="97"/>
      <c r="O123" s="114">
        <f t="shared" si="2"/>
        <v>50489.07</v>
      </c>
      <c r="P123" s="114">
        <v>0</v>
      </c>
      <c r="Q123" s="331">
        <f t="shared" si="3"/>
        <v>201003.29</v>
      </c>
    </row>
    <row r="124" spans="1:17" x14ac:dyDescent="0.2">
      <c r="A124" s="19" t="s">
        <v>275</v>
      </c>
      <c r="B124" s="12" t="s">
        <v>276</v>
      </c>
      <c r="C124" s="55" t="s">
        <v>277</v>
      </c>
      <c r="D124" s="436">
        <v>127938.87</v>
      </c>
      <c r="E124" s="300">
        <v>202125.81</v>
      </c>
      <c r="F124" s="114">
        <v>524657.38</v>
      </c>
      <c r="G124" s="114">
        <v>1530264.42</v>
      </c>
      <c r="H124" s="30"/>
      <c r="I124" s="436">
        <v>118162.19</v>
      </c>
      <c r="J124" s="359">
        <v>198593.6</v>
      </c>
      <c r="K124" s="331">
        <v>501534.65</v>
      </c>
      <c r="L124" s="288">
        <v>1237140.71</v>
      </c>
      <c r="M124" s="97"/>
      <c r="N124" s="97"/>
      <c r="O124" s="114">
        <f t="shared" si="2"/>
        <v>118162.19</v>
      </c>
      <c r="P124" s="114">
        <v>0</v>
      </c>
      <c r="Q124" s="331">
        <f t="shared" si="3"/>
        <v>501534.65</v>
      </c>
    </row>
    <row r="125" spans="1:17" x14ac:dyDescent="0.2">
      <c r="A125" s="19" t="s">
        <v>278</v>
      </c>
      <c r="B125" s="12" t="s">
        <v>276</v>
      </c>
      <c r="C125" s="55" t="s">
        <v>279</v>
      </c>
      <c r="D125" s="436">
        <v>192059.71</v>
      </c>
      <c r="E125" s="300">
        <v>291239.65000000002</v>
      </c>
      <c r="F125" s="114">
        <v>756448.49</v>
      </c>
      <c r="G125" s="114">
        <v>995684.94999999984</v>
      </c>
      <c r="H125" s="30"/>
      <c r="I125" s="436">
        <v>209660.49</v>
      </c>
      <c r="J125" s="359">
        <v>312410.87</v>
      </c>
      <c r="K125" s="331">
        <v>817054.63</v>
      </c>
      <c r="L125" s="288">
        <v>1381759.29</v>
      </c>
      <c r="M125" s="97"/>
      <c r="N125" s="97"/>
      <c r="O125" s="114">
        <f t="shared" si="2"/>
        <v>209660.49</v>
      </c>
      <c r="P125" s="114">
        <v>0</v>
      </c>
      <c r="Q125" s="331">
        <f t="shared" si="3"/>
        <v>817054.63</v>
      </c>
    </row>
    <row r="126" spans="1:17" x14ac:dyDescent="0.2">
      <c r="A126" s="19" t="s">
        <v>280</v>
      </c>
      <c r="B126" s="12" t="s">
        <v>276</v>
      </c>
      <c r="C126" s="55" t="s">
        <v>281</v>
      </c>
      <c r="D126" s="436">
        <v>44743.509999999995</v>
      </c>
      <c r="E126" s="300">
        <v>66550.45</v>
      </c>
      <c r="F126" s="114">
        <v>159582.29</v>
      </c>
      <c r="G126" s="114">
        <v>170339.16</v>
      </c>
      <c r="H126" s="30"/>
      <c r="I126" s="436">
        <v>24142.53</v>
      </c>
      <c r="J126" s="359">
        <v>41088.9</v>
      </c>
      <c r="K126" s="331">
        <v>108414.01</v>
      </c>
      <c r="L126" s="288">
        <v>131945.71</v>
      </c>
      <c r="M126" s="97"/>
      <c r="N126" s="97"/>
      <c r="O126" s="114">
        <f t="shared" si="2"/>
        <v>24142.53</v>
      </c>
      <c r="P126" s="114">
        <v>0</v>
      </c>
      <c r="Q126" s="331">
        <f t="shared" si="3"/>
        <v>108414.01</v>
      </c>
    </row>
    <row r="127" spans="1:17" x14ac:dyDescent="0.2">
      <c r="A127" s="19" t="s">
        <v>282</v>
      </c>
      <c r="B127" s="12" t="s">
        <v>276</v>
      </c>
      <c r="C127" s="55" t="s">
        <v>283</v>
      </c>
      <c r="D127" s="436">
        <v>0</v>
      </c>
      <c r="E127" s="300">
        <v>0</v>
      </c>
      <c r="F127" s="114">
        <v>0</v>
      </c>
      <c r="G127" s="114">
        <v>208537.34</v>
      </c>
      <c r="H127" s="30"/>
      <c r="I127" s="436">
        <v>0</v>
      </c>
      <c r="J127" s="359">
        <v>0</v>
      </c>
      <c r="K127" s="331">
        <v>0</v>
      </c>
      <c r="L127" s="288">
        <v>103024.44999999998</v>
      </c>
      <c r="M127" s="97"/>
      <c r="N127" s="97"/>
      <c r="O127" s="114">
        <f t="shared" si="2"/>
        <v>0</v>
      </c>
      <c r="P127" s="114">
        <v>0</v>
      </c>
      <c r="Q127" s="331">
        <f t="shared" si="3"/>
        <v>0</v>
      </c>
    </row>
    <row r="128" spans="1:17" x14ac:dyDescent="0.2">
      <c r="A128" s="19" t="s">
        <v>284</v>
      </c>
      <c r="B128" s="12" t="s">
        <v>285</v>
      </c>
      <c r="C128" s="55" t="s">
        <v>286</v>
      </c>
      <c r="D128" s="436">
        <v>47665.54</v>
      </c>
      <c r="E128" s="300">
        <v>54695.320000000007</v>
      </c>
      <c r="F128" s="114">
        <v>134069.13</v>
      </c>
      <c r="G128" s="114">
        <v>357567.06999999995</v>
      </c>
      <c r="H128" s="30"/>
      <c r="I128" s="436">
        <v>51068.9</v>
      </c>
      <c r="J128" s="359">
        <v>77292.94</v>
      </c>
      <c r="K128" s="331">
        <v>182521.56</v>
      </c>
      <c r="L128" s="288">
        <v>377381.65</v>
      </c>
      <c r="M128" s="97"/>
      <c r="N128" s="97"/>
      <c r="O128" s="114">
        <f t="shared" si="2"/>
        <v>51068.9</v>
      </c>
      <c r="P128" s="114">
        <v>0</v>
      </c>
      <c r="Q128" s="331">
        <f t="shared" si="3"/>
        <v>182521.56</v>
      </c>
    </row>
    <row r="129" spans="1:17" x14ac:dyDescent="0.2">
      <c r="A129" s="19" t="s">
        <v>287</v>
      </c>
      <c r="B129" s="12" t="s">
        <v>285</v>
      </c>
      <c r="C129" s="55" t="s">
        <v>288</v>
      </c>
      <c r="D129" s="436">
        <v>36973.93</v>
      </c>
      <c r="E129" s="300">
        <v>60285.120000000003</v>
      </c>
      <c r="F129" s="114">
        <v>155816.63</v>
      </c>
      <c r="G129" s="114">
        <v>363222.3</v>
      </c>
      <c r="H129" s="30"/>
      <c r="I129" s="436">
        <v>40929.97</v>
      </c>
      <c r="J129" s="359">
        <v>59078.28</v>
      </c>
      <c r="K129" s="331">
        <v>151446.06</v>
      </c>
      <c r="L129" s="288">
        <v>343644.67</v>
      </c>
      <c r="M129" s="97"/>
      <c r="N129" s="97"/>
      <c r="O129" s="114">
        <f t="shared" si="2"/>
        <v>40929.97</v>
      </c>
      <c r="P129" s="114">
        <v>0</v>
      </c>
      <c r="Q129" s="331">
        <f t="shared" si="3"/>
        <v>151446.06</v>
      </c>
    </row>
    <row r="130" spans="1:17" x14ac:dyDescent="0.2">
      <c r="A130" s="19" t="s">
        <v>289</v>
      </c>
      <c r="B130" s="12" t="s">
        <v>285</v>
      </c>
      <c r="C130" s="55" t="s">
        <v>290</v>
      </c>
      <c r="D130" s="436">
        <v>14239.970000000001</v>
      </c>
      <c r="E130" s="300">
        <v>6826.37</v>
      </c>
      <c r="F130" s="114">
        <v>10699.19</v>
      </c>
      <c r="G130" s="114">
        <v>41692.19</v>
      </c>
      <c r="H130" s="30"/>
      <c r="I130" s="436">
        <v>14185.58</v>
      </c>
      <c r="J130" s="359">
        <v>22564.33</v>
      </c>
      <c r="K130" s="331">
        <v>61230.18</v>
      </c>
      <c r="L130" s="288">
        <v>109767.83</v>
      </c>
      <c r="M130" s="97"/>
      <c r="N130" s="97"/>
      <c r="O130" s="114">
        <f t="shared" si="2"/>
        <v>14185.58</v>
      </c>
      <c r="P130" s="114">
        <v>0</v>
      </c>
      <c r="Q130" s="331">
        <f t="shared" si="3"/>
        <v>61230.18</v>
      </c>
    </row>
    <row r="131" spans="1:17" x14ac:dyDescent="0.2">
      <c r="A131" s="19" t="s">
        <v>291</v>
      </c>
      <c r="B131" s="12" t="s">
        <v>285</v>
      </c>
      <c r="C131" s="55" t="s">
        <v>292</v>
      </c>
      <c r="D131" s="436">
        <v>25614.49</v>
      </c>
      <c r="E131" s="300">
        <v>41853.35</v>
      </c>
      <c r="F131" s="114">
        <v>94870.64</v>
      </c>
      <c r="G131" s="114">
        <v>217548.33</v>
      </c>
      <c r="H131" s="30"/>
      <c r="I131" s="436">
        <v>27693.25</v>
      </c>
      <c r="J131" s="359">
        <v>41032.97</v>
      </c>
      <c r="K131" s="331">
        <v>88559.57</v>
      </c>
      <c r="L131" s="288">
        <v>173354.14999999997</v>
      </c>
      <c r="M131" s="97"/>
      <c r="N131" s="97"/>
      <c r="O131" s="114">
        <f t="shared" si="2"/>
        <v>27693.25</v>
      </c>
      <c r="P131" s="114">
        <v>0</v>
      </c>
      <c r="Q131" s="331">
        <f t="shared" si="3"/>
        <v>88559.57</v>
      </c>
    </row>
    <row r="132" spans="1:17" x14ac:dyDescent="0.2">
      <c r="A132" s="19" t="s">
        <v>293</v>
      </c>
      <c r="B132" s="12" t="s">
        <v>285</v>
      </c>
      <c r="C132" s="55" t="s">
        <v>294</v>
      </c>
      <c r="D132" s="436">
        <v>17411.169999999998</v>
      </c>
      <c r="E132" s="300">
        <v>28660.739999999998</v>
      </c>
      <c r="F132" s="114">
        <v>71097.72</v>
      </c>
      <c r="G132" s="114">
        <v>133291.89000000001</v>
      </c>
      <c r="H132" s="30"/>
      <c r="I132" s="436">
        <v>20361.98</v>
      </c>
      <c r="J132" s="359">
        <v>24366.25</v>
      </c>
      <c r="K132" s="331">
        <v>59221.36</v>
      </c>
      <c r="L132" s="288">
        <v>119039.7</v>
      </c>
      <c r="M132" s="97"/>
      <c r="N132" s="97"/>
      <c r="O132" s="114">
        <f t="shared" si="2"/>
        <v>20361.98</v>
      </c>
      <c r="P132" s="114">
        <v>0</v>
      </c>
      <c r="Q132" s="331">
        <f t="shared" si="3"/>
        <v>59221.36</v>
      </c>
    </row>
    <row r="133" spans="1:17" x14ac:dyDescent="0.2">
      <c r="A133" s="19" t="s">
        <v>295</v>
      </c>
      <c r="B133" s="12" t="s">
        <v>285</v>
      </c>
      <c r="C133" s="55" t="s">
        <v>296</v>
      </c>
      <c r="D133" s="436">
        <v>11237.140000000001</v>
      </c>
      <c r="E133" s="300">
        <v>18510.55</v>
      </c>
      <c r="F133" s="114">
        <v>44020.67</v>
      </c>
      <c r="G133" s="114">
        <v>184799.26</v>
      </c>
      <c r="H133" s="30"/>
      <c r="I133" s="436">
        <v>13193.36</v>
      </c>
      <c r="J133" s="359">
        <v>16865.739999999998</v>
      </c>
      <c r="K133" s="331">
        <v>36408.25</v>
      </c>
      <c r="L133" s="288">
        <v>79476.340000000011</v>
      </c>
      <c r="M133" s="97"/>
      <c r="N133" s="97"/>
      <c r="O133" s="114">
        <f t="shared" si="2"/>
        <v>13193.36</v>
      </c>
      <c r="P133" s="114">
        <v>0</v>
      </c>
      <c r="Q133" s="331">
        <f t="shared" si="3"/>
        <v>36408.25</v>
      </c>
    </row>
    <row r="134" spans="1:17" x14ac:dyDescent="0.2">
      <c r="A134" s="19" t="s">
        <v>297</v>
      </c>
      <c r="B134" s="12" t="s">
        <v>298</v>
      </c>
      <c r="C134" s="55" t="s">
        <v>299</v>
      </c>
      <c r="D134" s="436">
        <v>8144.5</v>
      </c>
      <c r="E134" s="300">
        <v>10916.67</v>
      </c>
      <c r="F134" s="114">
        <v>24449.360000000001</v>
      </c>
      <c r="G134" s="114">
        <v>56971.549999999996</v>
      </c>
      <c r="H134" s="30"/>
      <c r="I134" s="436">
        <v>7563.75</v>
      </c>
      <c r="J134" s="359">
        <v>12905.59</v>
      </c>
      <c r="K134" s="331">
        <v>31966.29</v>
      </c>
      <c r="L134" s="288">
        <v>63189</v>
      </c>
      <c r="M134" s="97"/>
      <c r="N134" s="97"/>
      <c r="O134" s="114">
        <f t="shared" si="2"/>
        <v>7563.75</v>
      </c>
      <c r="P134" s="114">
        <v>0</v>
      </c>
      <c r="Q134" s="331">
        <f t="shared" si="3"/>
        <v>31966.29</v>
      </c>
    </row>
    <row r="135" spans="1:17" x14ac:dyDescent="0.2">
      <c r="A135" s="19" t="s">
        <v>300</v>
      </c>
      <c r="B135" s="12" t="s">
        <v>298</v>
      </c>
      <c r="C135" s="55" t="s">
        <v>301</v>
      </c>
      <c r="D135" s="436">
        <v>53135.63</v>
      </c>
      <c r="E135" s="300">
        <v>77864.709999999992</v>
      </c>
      <c r="F135" s="114">
        <v>205614.72</v>
      </c>
      <c r="G135" s="114">
        <v>270287.64999999997</v>
      </c>
      <c r="H135" s="30"/>
      <c r="I135" s="436">
        <v>50155.040000000001</v>
      </c>
      <c r="J135" s="359">
        <v>84467.74</v>
      </c>
      <c r="K135" s="331">
        <v>203308.76</v>
      </c>
      <c r="L135" s="288">
        <v>232848.46</v>
      </c>
      <c r="M135" s="97"/>
      <c r="N135" s="97"/>
      <c r="O135" s="114">
        <f t="shared" si="2"/>
        <v>50155.040000000001</v>
      </c>
      <c r="P135" s="114">
        <v>0</v>
      </c>
      <c r="Q135" s="331">
        <f t="shared" si="3"/>
        <v>203308.76</v>
      </c>
    </row>
    <row r="136" spans="1:17" x14ac:dyDescent="0.2">
      <c r="A136" s="19" t="s">
        <v>302</v>
      </c>
      <c r="B136" s="12" t="s">
        <v>303</v>
      </c>
      <c r="C136" s="55" t="s">
        <v>304</v>
      </c>
      <c r="D136" s="436">
        <v>229596.08000000002</v>
      </c>
      <c r="E136" s="300">
        <v>348967.08999999997</v>
      </c>
      <c r="F136" s="114">
        <v>925673.1</v>
      </c>
      <c r="G136" s="114">
        <v>968189.74999999988</v>
      </c>
      <c r="H136" s="30"/>
      <c r="I136" s="436">
        <v>154150.53</v>
      </c>
      <c r="J136" s="359">
        <v>262034.25</v>
      </c>
      <c r="K136" s="331">
        <v>673917.76</v>
      </c>
      <c r="L136" s="288">
        <v>802290.54</v>
      </c>
      <c r="M136" s="97"/>
      <c r="N136" s="97"/>
      <c r="O136" s="114">
        <f t="shared" si="2"/>
        <v>154150.53</v>
      </c>
      <c r="P136" s="114">
        <v>0</v>
      </c>
      <c r="Q136" s="331">
        <f t="shared" si="3"/>
        <v>673917.76</v>
      </c>
    </row>
    <row r="137" spans="1:17" x14ac:dyDescent="0.2">
      <c r="A137" s="19" t="s">
        <v>305</v>
      </c>
      <c r="B137" s="12" t="s">
        <v>303</v>
      </c>
      <c r="C137" s="55" t="s">
        <v>306</v>
      </c>
      <c r="D137" s="436">
        <v>51290.51</v>
      </c>
      <c r="E137" s="300">
        <v>89227.05</v>
      </c>
      <c r="F137" s="114">
        <v>239522.72</v>
      </c>
      <c r="G137" s="114">
        <v>273979.2</v>
      </c>
      <c r="H137" s="30"/>
      <c r="I137" s="436">
        <v>50271.11</v>
      </c>
      <c r="J137" s="359">
        <v>80080.539999999994</v>
      </c>
      <c r="K137" s="331">
        <v>197692</v>
      </c>
      <c r="L137" s="288">
        <v>252058.58</v>
      </c>
      <c r="M137" s="97"/>
      <c r="N137" s="97"/>
      <c r="O137" s="114">
        <f t="shared" si="2"/>
        <v>50271.11</v>
      </c>
      <c r="P137" s="114">
        <v>0</v>
      </c>
      <c r="Q137" s="331">
        <f t="shared" si="3"/>
        <v>197692</v>
      </c>
    </row>
    <row r="138" spans="1:17" x14ac:dyDescent="0.2">
      <c r="A138" s="19" t="s">
        <v>307</v>
      </c>
      <c r="B138" s="12" t="s">
        <v>308</v>
      </c>
      <c r="C138" s="55" t="s">
        <v>309</v>
      </c>
      <c r="D138" s="436">
        <v>56382.1</v>
      </c>
      <c r="E138" s="300">
        <v>89759.13</v>
      </c>
      <c r="F138" s="114">
        <v>220717.78</v>
      </c>
      <c r="G138" s="114">
        <v>369327.14999999997</v>
      </c>
      <c r="H138" s="30"/>
      <c r="I138" s="436">
        <v>53741.36</v>
      </c>
      <c r="J138" s="359">
        <v>81272.100000000006</v>
      </c>
      <c r="K138" s="331">
        <v>191511.13</v>
      </c>
      <c r="L138" s="288">
        <v>294771.99</v>
      </c>
      <c r="M138" s="97"/>
      <c r="N138" s="97"/>
      <c r="O138" s="114">
        <f t="shared" ref="O138:O201" si="4">I138</f>
        <v>53741.36</v>
      </c>
      <c r="P138" s="114">
        <v>0</v>
      </c>
      <c r="Q138" s="331">
        <f t="shared" ref="Q138:Q201" si="5">K138</f>
        <v>191511.13</v>
      </c>
    </row>
    <row r="139" spans="1:17" x14ac:dyDescent="0.2">
      <c r="A139" s="19" t="s">
        <v>310</v>
      </c>
      <c r="B139" s="12" t="s">
        <v>308</v>
      </c>
      <c r="C139" s="55" t="s">
        <v>311</v>
      </c>
      <c r="D139" s="436">
        <v>40092.240000000005</v>
      </c>
      <c r="E139" s="300">
        <v>58782.840000000004</v>
      </c>
      <c r="F139" s="114">
        <v>142171.39000000001</v>
      </c>
      <c r="G139" s="114">
        <v>181531.36000000002</v>
      </c>
      <c r="H139" s="30"/>
      <c r="I139" s="436">
        <v>37743.490000000005</v>
      </c>
      <c r="J139" s="359">
        <v>63529.24</v>
      </c>
      <c r="K139" s="331">
        <v>140613.13</v>
      </c>
      <c r="L139" s="288">
        <v>185626.03000000003</v>
      </c>
      <c r="M139" s="97"/>
      <c r="N139" s="97"/>
      <c r="O139" s="114">
        <f t="shared" si="4"/>
        <v>37743.490000000005</v>
      </c>
      <c r="P139" s="114">
        <v>0</v>
      </c>
      <c r="Q139" s="331">
        <f t="shared" si="5"/>
        <v>140613.13</v>
      </c>
    </row>
    <row r="140" spans="1:17" x14ac:dyDescent="0.2">
      <c r="A140" s="19" t="s">
        <v>312</v>
      </c>
      <c r="B140" s="12" t="s">
        <v>313</v>
      </c>
      <c r="C140" s="55" t="s">
        <v>314</v>
      </c>
      <c r="D140" s="436">
        <v>235930.71</v>
      </c>
      <c r="E140" s="300">
        <v>333389.28000000003</v>
      </c>
      <c r="F140" s="114">
        <v>904944.38</v>
      </c>
      <c r="G140" s="114">
        <v>3403571.87</v>
      </c>
      <c r="H140" s="30"/>
      <c r="I140" s="436">
        <v>248204.90999999997</v>
      </c>
      <c r="J140" s="359">
        <v>412011.65</v>
      </c>
      <c r="K140" s="331">
        <v>961194.02</v>
      </c>
      <c r="L140" s="288">
        <v>1838170.2100000004</v>
      </c>
      <c r="M140" s="97"/>
      <c r="N140" s="97"/>
      <c r="O140" s="114">
        <f t="shared" si="4"/>
        <v>248204.90999999997</v>
      </c>
      <c r="P140" s="114">
        <v>0</v>
      </c>
      <c r="Q140" s="331">
        <f t="shared" si="5"/>
        <v>961194.02</v>
      </c>
    </row>
    <row r="141" spans="1:17" x14ac:dyDescent="0.2">
      <c r="A141" s="19" t="s">
        <v>315</v>
      </c>
      <c r="B141" s="12" t="s">
        <v>316</v>
      </c>
      <c r="C141" s="55" t="s">
        <v>317</v>
      </c>
      <c r="D141" s="436">
        <v>16820.62</v>
      </c>
      <c r="E141" s="300">
        <v>26367.43</v>
      </c>
      <c r="F141" s="114">
        <v>59686.34</v>
      </c>
      <c r="G141" s="114">
        <v>138027.19</v>
      </c>
      <c r="H141" s="30"/>
      <c r="I141" s="436">
        <v>14623.26</v>
      </c>
      <c r="J141" s="359">
        <v>24691.89</v>
      </c>
      <c r="K141" s="331">
        <v>58723.23</v>
      </c>
      <c r="L141" s="288">
        <v>116215.02</v>
      </c>
      <c r="M141" s="97"/>
      <c r="N141" s="97"/>
      <c r="O141" s="114">
        <f t="shared" si="4"/>
        <v>14623.26</v>
      </c>
      <c r="P141" s="114">
        <v>0</v>
      </c>
      <c r="Q141" s="331">
        <f t="shared" si="5"/>
        <v>58723.23</v>
      </c>
    </row>
    <row r="142" spans="1:17" x14ac:dyDescent="0.2">
      <c r="A142" s="19" t="s">
        <v>318</v>
      </c>
      <c r="B142" s="12" t="s">
        <v>316</v>
      </c>
      <c r="C142" s="55" t="s">
        <v>319</v>
      </c>
      <c r="D142" s="436">
        <v>49462.180000000008</v>
      </c>
      <c r="E142" s="300">
        <v>71366.880000000005</v>
      </c>
      <c r="F142" s="114">
        <v>167864.83</v>
      </c>
      <c r="G142" s="114">
        <v>397382.24999999994</v>
      </c>
      <c r="H142" s="30"/>
      <c r="I142" s="436">
        <v>45869.079999999994</v>
      </c>
      <c r="J142" s="359">
        <v>78376.639999999999</v>
      </c>
      <c r="K142" s="331">
        <v>186150.74</v>
      </c>
      <c r="L142" s="288">
        <v>350718.06</v>
      </c>
      <c r="M142" s="97"/>
      <c r="N142" s="97"/>
      <c r="O142" s="114">
        <f t="shared" si="4"/>
        <v>45869.079999999994</v>
      </c>
      <c r="P142" s="114">
        <v>0</v>
      </c>
      <c r="Q142" s="331">
        <f t="shared" si="5"/>
        <v>186150.74</v>
      </c>
    </row>
    <row r="143" spans="1:17" x14ac:dyDescent="0.2">
      <c r="A143" s="19" t="s">
        <v>320</v>
      </c>
      <c r="B143" s="12" t="s">
        <v>316</v>
      </c>
      <c r="C143" s="55" t="s">
        <v>321</v>
      </c>
      <c r="D143" s="436">
        <v>0</v>
      </c>
      <c r="E143" s="300">
        <v>0</v>
      </c>
      <c r="F143" s="114">
        <v>0</v>
      </c>
      <c r="G143" s="114">
        <v>204893.28</v>
      </c>
      <c r="H143" s="30"/>
      <c r="I143" s="436">
        <v>27761.86</v>
      </c>
      <c r="J143" s="359">
        <v>34721.82</v>
      </c>
      <c r="K143" s="331">
        <v>68496.72</v>
      </c>
      <c r="L143" s="288">
        <v>206872.23</v>
      </c>
      <c r="M143" s="97"/>
      <c r="N143" s="97"/>
      <c r="O143" s="114">
        <f t="shared" si="4"/>
        <v>27761.86</v>
      </c>
      <c r="P143" s="114">
        <v>0</v>
      </c>
      <c r="Q143" s="331">
        <f t="shared" si="5"/>
        <v>68496.72</v>
      </c>
    </row>
    <row r="144" spans="1:17" x14ac:dyDescent="0.2">
      <c r="A144" s="19" t="s">
        <v>322</v>
      </c>
      <c r="B144" s="12" t="s">
        <v>316</v>
      </c>
      <c r="C144" s="55" t="s">
        <v>323</v>
      </c>
      <c r="D144" s="436">
        <v>17154.3</v>
      </c>
      <c r="E144" s="300">
        <v>26727.14</v>
      </c>
      <c r="F144" s="114">
        <v>65670.55</v>
      </c>
      <c r="G144" s="114">
        <v>147169.15</v>
      </c>
      <c r="H144" s="30"/>
      <c r="I144" s="436">
        <v>14024.64</v>
      </c>
      <c r="J144" s="359">
        <v>17431.39</v>
      </c>
      <c r="K144" s="331">
        <v>41545.800000000003</v>
      </c>
      <c r="L144" s="288">
        <v>104817.96</v>
      </c>
      <c r="M144" s="97"/>
      <c r="N144" s="97"/>
      <c r="O144" s="114">
        <f t="shared" si="4"/>
        <v>14024.64</v>
      </c>
      <c r="P144" s="114">
        <v>0</v>
      </c>
      <c r="Q144" s="331">
        <f t="shared" si="5"/>
        <v>41545.800000000003</v>
      </c>
    </row>
    <row r="145" spans="1:17" x14ac:dyDescent="0.2">
      <c r="A145" s="19" t="s">
        <v>324</v>
      </c>
      <c r="B145" s="12" t="s">
        <v>325</v>
      </c>
      <c r="C145" s="55" t="s">
        <v>326</v>
      </c>
      <c r="D145" s="436">
        <v>608022.88</v>
      </c>
      <c r="E145" s="300">
        <v>953640.01</v>
      </c>
      <c r="F145" s="114">
        <v>2889992.35</v>
      </c>
      <c r="G145" s="114">
        <v>3019247.01</v>
      </c>
      <c r="H145" s="30"/>
      <c r="I145" s="436">
        <v>525905.65</v>
      </c>
      <c r="J145" s="359">
        <v>896140.96000000008</v>
      </c>
      <c r="K145" s="331">
        <v>2752167.69</v>
      </c>
      <c r="L145" s="288">
        <v>2916750.6299999994</v>
      </c>
      <c r="M145" s="97"/>
      <c r="N145" s="97"/>
      <c r="O145" s="114">
        <f t="shared" si="4"/>
        <v>525905.65</v>
      </c>
      <c r="P145" s="114">
        <v>0</v>
      </c>
      <c r="Q145" s="331">
        <f t="shared" si="5"/>
        <v>2752167.69</v>
      </c>
    </row>
    <row r="146" spans="1:17" x14ac:dyDescent="0.2">
      <c r="A146" s="19" t="s">
        <v>327</v>
      </c>
      <c r="B146" s="12" t="s">
        <v>325</v>
      </c>
      <c r="C146" s="55" t="s">
        <v>328</v>
      </c>
      <c r="D146" s="436">
        <v>848422.49</v>
      </c>
      <c r="E146" s="300">
        <v>1336743.3600000001</v>
      </c>
      <c r="F146" s="114">
        <v>3523358.5</v>
      </c>
      <c r="G146" s="114">
        <v>3769935.9699999997</v>
      </c>
      <c r="H146" s="30"/>
      <c r="I146" s="436">
        <v>776817.37</v>
      </c>
      <c r="J146" s="359">
        <v>1291960.8899999999</v>
      </c>
      <c r="K146" s="331">
        <v>3315861.53</v>
      </c>
      <c r="L146" s="288">
        <v>3496081.01</v>
      </c>
      <c r="M146" s="97"/>
      <c r="N146" s="97"/>
      <c r="O146" s="114">
        <f t="shared" si="4"/>
        <v>776817.37</v>
      </c>
      <c r="P146" s="114">
        <v>0</v>
      </c>
      <c r="Q146" s="331">
        <f t="shared" si="5"/>
        <v>3315861.53</v>
      </c>
    </row>
    <row r="147" spans="1:17" x14ac:dyDescent="0.2">
      <c r="A147" s="19" t="s">
        <v>329</v>
      </c>
      <c r="B147" s="12" t="s">
        <v>330</v>
      </c>
      <c r="C147" s="55" t="s">
        <v>331</v>
      </c>
      <c r="D147" s="436">
        <v>60135.14</v>
      </c>
      <c r="E147" s="300">
        <v>95185.079999999987</v>
      </c>
      <c r="F147" s="114">
        <v>239506.02</v>
      </c>
      <c r="G147" s="114">
        <v>309179.96999999997</v>
      </c>
      <c r="H147" s="30"/>
      <c r="I147" s="436">
        <v>55629.49</v>
      </c>
      <c r="J147" s="359">
        <v>94577.94</v>
      </c>
      <c r="K147" s="331">
        <v>223165.8</v>
      </c>
      <c r="L147" s="288">
        <v>391443.95999999996</v>
      </c>
      <c r="M147" s="97"/>
      <c r="N147" s="97"/>
      <c r="O147" s="114">
        <f t="shared" si="4"/>
        <v>55629.49</v>
      </c>
      <c r="P147" s="114">
        <v>0</v>
      </c>
      <c r="Q147" s="331">
        <f t="shared" si="5"/>
        <v>223165.8</v>
      </c>
    </row>
    <row r="148" spans="1:17" x14ac:dyDescent="0.2">
      <c r="A148" s="19" t="s">
        <v>332</v>
      </c>
      <c r="B148" s="12" t="s">
        <v>330</v>
      </c>
      <c r="C148" s="55" t="s">
        <v>333</v>
      </c>
      <c r="D148" s="436">
        <v>59012.95</v>
      </c>
      <c r="E148" s="300">
        <v>91893.609999999986</v>
      </c>
      <c r="F148" s="114">
        <v>222638.09</v>
      </c>
      <c r="G148" s="114">
        <v>404887.49000000005</v>
      </c>
      <c r="H148" s="30"/>
      <c r="I148" s="436">
        <v>48042.14</v>
      </c>
      <c r="J148" s="359">
        <v>77895.47</v>
      </c>
      <c r="K148" s="331">
        <v>188870.44</v>
      </c>
      <c r="L148" s="288">
        <v>321565.3</v>
      </c>
      <c r="M148" s="97"/>
      <c r="N148" s="97"/>
      <c r="O148" s="114">
        <f t="shared" si="4"/>
        <v>48042.14</v>
      </c>
      <c r="P148" s="114">
        <v>0</v>
      </c>
      <c r="Q148" s="331">
        <f t="shared" si="5"/>
        <v>188870.44</v>
      </c>
    </row>
    <row r="149" spans="1:17" x14ac:dyDescent="0.2">
      <c r="A149" s="19" t="s">
        <v>334</v>
      </c>
      <c r="B149" s="12" t="s">
        <v>335</v>
      </c>
      <c r="C149" s="55" t="s">
        <v>336</v>
      </c>
      <c r="D149" s="436">
        <v>35974.65</v>
      </c>
      <c r="E149" s="300">
        <v>56934.78</v>
      </c>
      <c r="F149" s="114">
        <v>133297.85999999999</v>
      </c>
      <c r="G149" s="114">
        <v>357412.05</v>
      </c>
      <c r="H149" s="30"/>
      <c r="I149" s="436">
        <v>33175.919999999998</v>
      </c>
      <c r="J149" s="359">
        <v>56525.929999999993</v>
      </c>
      <c r="K149" s="331">
        <v>142150.57</v>
      </c>
      <c r="L149" s="288">
        <v>234834.13</v>
      </c>
      <c r="M149" s="97"/>
      <c r="N149" s="97"/>
      <c r="O149" s="114">
        <f t="shared" si="4"/>
        <v>33175.919999999998</v>
      </c>
      <c r="P149" s="114">
        <v>0</v>
      </c>
      <c r="Q149" s="331">
        <f t="shared" si="5"/>
        <v>142150.57</v>
      </c>
    </row>
    <row r="150" spans="1:17" x14ac:dyDescent="0.2">
      <c r="A150" s="19" t="s">
        <v>337</v>
      </c>
      <c r="B150" s="12" t="s">
        <v>335</v>
      </c>
      <c r="C150" s="55" t="s">
        <v>338</v>
      </c>
      <c r="D150" s="436">
        <v>47453.729999999996</v>
      </c>
      <c r="E150" s="300">
        <v>68183.48000000001</v>
      </c>
      <c r="F150" s="114">
        <v>180874.01</v>
      </c>
      <c r="G150" s="114">
        <v>410469.23999999993</v>
      </c>
      <c r="H150" s="30"/>
      <c r="I150" s="436">
        <v>43913.659999999996</v>
      </c>
      <c r="J150" s="359">
        <v>75194.100000000006</v>
      </c>
      <c r="K150" s="331">
        <v>197718.73</v>
      </c>
      <c r="L150" s="288">
        <v>324257.18000000005</v>
      </c>
      <c r="M150" s="97"/>
      <c r="N150" s="97"/>
      <c r="O150" s="114">
        <f t="shared" si="4"/>
        <v>43913.659999999996</v>
      </c>
      <c r="P150" s="114">
        <v>0</v>
      </c>
      <c r="Q150" s="331">
        <f t="shared" si="5"/>
        <v>197718.73</v>
      </c>
    </row>
    <row r="151" spans="1:17" x14ac:dyDescent="0.2">
      <c r="A151" s="19" t="s">
        <v>339</v>
      </c>
      <c r="B151" s="12" t="s">
        <v>335</v>
      </c>
      <c r="C151" s="55" t="s">
        <v>340</v>
      </c>
      <c r="D151" s="436">
        <v>24451.78</v>
      </c>
      <c r="E151" s="300">
        <v>29058.370000000003</v>
      </c>
      <c r="F151" s="114">
        <v>69601</v>
      </c>
      <c r="G151" s="114">
        <v>155063.26</v>
      </c>
      <c r="H151" s="30"/>
      <c r="I151" s="436">
        <v>27989.72</v>
      </c>
      <c r="J151" s="359">
        <v>40098.71</v>
      </c>
      <c r="K151" s="331">
        <v>102086.31</v>
      </c>
      <c r="L151" s="288">
        <v>211968.63000000003</v>
      </c>
      <c r="M151" s="97"/>
      <c r="N151" s="97"/>
      <c r="O151" s="114">
        <f t="shared" si="4"/>
        <v>27989.72</v>
      </c>
      <c r="P151" s="114">
        <v>0</v>
      </c>
      <c r="Q151" s="331">
        <f t="shared" si="5"/>
        <v>102086.31</v>
      </c>
    </row>
    <row r="152" spans="1:17" x14ac:dyDescent="0.2">
      <c r="A152" s="19" t="s">
        <v>341</v>
      </c>
      <c r="B152" s="12" t="s">
        <v>342</v>
      </c>
      <c r="C152" s="55" t="s">
        <v>343</v>
      </c>
      <c r="D152" s="436">
        <v>41319.850000000006</v>
      </c>
      <c r="E152" s="300">
        <v>65145.2</v>
      </c>
      <c r="F152" s="114">
        <v>169807.11</v>
      </c>
      <c r="G152" s="114">
        <v>604144.83999999985</v>
      </c>
      <c r="H152" s="30"/>
      <c r="I152" s="436">
        <v>38239.299999999996</v>
      </c>
      <c r="J152" s="359">
        <v>65474.49</v>
      </c>
      <c r="K152" s="331">
        <v>170641.78</v>
      </c>
      <c r="L152" s="288">
        <v>234649.79000000004</v>
      </c>
      <c r="M152" s="97"/>
      <c r="N152" s="97"/>
      <c r="O152" s="114">
        <f t="shared" si="4"/>
        <v>38239.299999999996</v>
      </c>
      <c r="P152" s="114">
        <v>0</v>
      </c>
      <c r="Q152" s="331">
        <f t="shared" si="5"/>
        <v>170641.78</v>
      </c>
    </row>
    <row r="153" spans="1:17" x14ac:dyDescent="0.2">
      <c r="A153" s="19" t="s">
        <v>344</v>
      </c>
      <c r="B153" s="12" t="s">
        <v>342</v>
      </c>
      <c r="C153" s="55" t="s">
        <v>345</v>
      </c>
      <c r="D153" s="436">
        <v>211769.38</v>
      </c>
      <c r="E153" s="300">
        <v>327093</v>
      </c>
      <c r="F153" s="114">
        <v>888506.47</v>
      </c>
      <c r="G153" s="114">
        <v>3869971.63</v>
      </c>
      <c r="H153" s="30"/>
      <c r="I153" s="436">
        <v>196151.39</v>
      </c>
      <c r="J153" s="359">
        <v>335564.93</v>
      </c>
      <c r="K153" s="331">
        <v>895588.02</v>
      </c>
      <c r="L153" s="288">
        <v>2227041.9800000004</v>
      </c>
      <c r="M153" s="97"/>
      <c r="N153" s="97"/>
      <c r="O153" s="114">
        <f t="shared" si="4"/>
        <v>196151.39</v>
      </c>
      <c r="P153" s="114">
        <v>0</v>
      </c>
      <c r="Q153" s="331">
        <f t="shared" si="5"/>
        <v>895588.02</v>
      </c>
    </row>
    <row r="154" spans="1:17" x14ac:dyDescent="0.2">
      <c r="A154" s="19" t="s">
        <v>346</v>
      </c>
      <c r="B154" s="12" t="s">
        <v>342</v>
      </c>
      <c r="C154" s="55" t="s">
        <v>347</v>
      </c>
      <c r="D154" s="436">
        <v>43829.4</v>
      </c>
      <c r="E154" s="300">
        <v>61782.61</v>
      </c>
      <c r="F154" s="114">
        <v>152724.14000000001</v>
      </c>
      <c r="G154" s="114">
        <v>625426.27</v>
      </c>
      <c r="H154" s="30"/>
      <c r="I154" s="436">
        <v>81567.19</v>
      </c>
      <c r="J154" s="359">
        <v>79733.22</v>
      </c>
      <c r="K154" s="331">
        <v>198750.18</v>
      </c>
      <c r="L154" s="288">
        <v>436389.6</v>
      </c>
      <c r="M154" s="97"/>
      <c r="N154" s="97"/>
      <c r="O154" s="114">
        <f t="shared" si="4"/>
        <v>81567.19</v>
      </c>
      <c r="P154" s="114">
        <v>0</v>
      </c>
      <c r="Q154" s="331">
        <f t="shared" si="5"/>
        <v>198750.18</v>
      </c>
    </row>
    <row r="155" spans="1:17" x14ac:dyDescent="0.2">
      <c r="A155" s="19" t="s">
        <v>348</v>
      </c>
      <c r="B155" s="12" t="s">
        <v>349</v>
      </c>
      <c r="C155" s="55" t="s">
        <v>350</v>
      </c>
      <c r="D155" s="436">
        <v>32169.79</v>
      </c>
      <c r="E155" s="300">
        <v>50286.01</v>
      </c>
      <c r="F155" s="114">
        <v>125893.87</v>
      </c>
      <c r="G155" s="114">
        <v>178551.59</v>
      </c>
      <c r="H155" s="30"/>
      <c r="I155" s="436">
        <v>26956.25</v>
      </c>
      <c r="J155" s="359">
        <v>39376.46</v>
      </c>
      <c r="K155" s="331">
        <v>92312.94</v>
      </c>
      <c r="L155" s="288">
        <v>322692.19999999995</v>
      </c>
      <c r="M155" s="97"/>
      <c r="N155" s="97"/>
      <c r="O155" s="114">
        <f t="shared" si="4"/>
        <v>26956.25</v>
      </c>
      <c r="P155" s="114">
        <v>0</v>
      </c>
      <c r="Q155" s="331">
        <f t="shared" si="5"/>
        <v>92312.94</v>
      </c>
    </row>
    <row r="156" spans="1:17" x14ac:dyDescent="0.2">
      <c r="A156" s="19" t="s">
        <v>351</v>
      </c>
      <c r="B156" s="12" t="s">
        <v>349</v>
      </c>
      <c r="C156" s="55" t="s">
        <v>352</v>
      </c>
      <c r="D156" s="436">
        <v>41137.760000000002</v>
      </c>
      <c r="E156" s="300">
        <v>66073.47</v>
      </c>
      <c r="F156" s="114">
        <v>161788.94</v>
      </c>
      <c r="G156" s="114">
        <v>243038.27</v>
      </c>
      <c r="H156" s="30"/>
      <c r="I156" s="436">
        <v>41540.67</v>
      </c>
      <c r="J156" s="359">
        <v>62510.07</v>
      </c>
      <c r="K156" s="331">
        <v>154827.51999999999</v>
      </c>
      <c r="L156" s="288">
        <v>288725.2</v>
      </c>
      <c r="M156" s="97"/>
      <c r="N156" s="97"/>
      <c r="O156" s="114">
        <f t="shared" si="4"/>
        <v>41540.67</v>
      </c>
      <c r="P156" s="114">
        <v>0</v>
      </c>
      <c r="Q156" s="331">
        <f t="shared" si="5"/>
        <v>154827.51999999999</v>
      </c>
    </row>
    <row r="157" spans="1:17" x14ac:dyDescent="0.2">
      <c r="A157" s="19" t="s">
        <v>353</v>
      </c>
      <c r="B157" s="12" t="s">
        <v>349</v>
      </c>
      <c r="C157" s="55" t="s">
        <v>354</v>
      </c>
      <c r="D157" s="436">
        <v>41016.33</v>
      </c>
      <c r="E157" s="300">
        <v>63787.32</v>
      </c>
      <c r="F157" s="114">
        <v>159328.78</v>
      </c>
      <c r="G157" s="114">
        <v>359383.18</v>
      </c>
      <c r="H157" s="30"/>
      <c r="I157" s="436">
        <v>32061.5</v>
      </c>
      <c r="J157" s="359">
        <v>56723.92</v>
      </c>
      <c r="K157" s="331">
        <v>150668.99</v>
      </c>
      <c r="L157" s="288">
        <v>425254.79</v>
      </c>
      <c r="M157" s="97"/>
      <c r="N157" s="97"/>
      <c r="O157" s="114">
        <f t="shared" si="4"/>
        <v>32061.5</v>
      </c>
      <c r="P157" s="114">
        <v>0</v>
      </c>
      <c r="Q157" s="331">
        <f t="shared" si="5"/>
        <v>150668.99</v>
      </c>
    </row>
    <row r="158" spans="1:17" x14ac:dyDescent="0.2">
      <c r="A158" s="19" t="s">
        <v>355</v>
      </c>
      <c r="B158" s="12" t="s">
        <v>356</v>
      </c>
      <c r="C158" s="55" t="s">
        <v>357</v>
      </c>
      <c r="D158" s="436">
        <v>0</v>
      </c>
      <c r="E158" s="300">
        <v>0</v>
      </c>
      <c r="F158" s="114">
        <v>0</v>
      </c>
      <c r="G158" s="114">
        <v>21709.66</v>
      </c>
      <c r="H158" s="30"/>
      <c r="I158" s="436">
        <v>0</v>
      </c>
      <c r="J158" s="359">
        <v>0</v>
      </c>
      <c r="K158" s="331">
        <v>0</v>
      </c>
      <c r="L158" s="288">
        <v>14237.99</v>
      </c>
      <c r="M158" s="97"/>
      <c r="N158" s="97"/>
      <c r="O158" s="114">
        <f t="shared" si="4"/>
        <v>0</v>
      </c>
      <c r="P158" s="114">
        <v>0</v>
      </c>
      <c r="Q158" s="331">
        <f t="shared" si="5"/>
        <v>0</v>
      </c>
    </row>
    <row r="159" spans="1:17" x14ac:dyDescent="0.2">
      <c r="A159" s="19" t="s">
        <v>358</v>
      </c>
      <c r="B159" s="12" t="s">
        <v>359</v>
      </c>
      <c r="C159" s="55" t="s">
        <v>360</v>
      </c>
      <c r="D159" s="436">
        <v>30591.759999999998</v>
      </c>
      <c r="E159" s="300">
        <v>51079.19</v>
      </c>
      <c r="F159" s="114">
        <v>134939.82999999999</v>
      </c>
      <c r="G159" s="114">
        <v>349738.29999999993</v>
      </c>
      <c r="H159" s="30"/>
      <c r="I159" s="436">
        <v>38660.340000000004</v>
      </c>
      <c r="J159" s="359">
        <v>46947</v>
      </c>
      <c r="K159" s="331">
        <v>121198.98</v>
      </c>
      <c r="L159" s="288">
        <v>370729.25000000006</v>
      </c>
      <c r="M159" s="97"/>
      <c r="N159" s="97"/>
      <c r="O159" s="114">
        <f t="shared" si="4"/>
        <v>38660.340000000004</v>
      </c>
      <c r="P159" s="114">
        <v>0</v>
      </c>
      <c r="Q159" s="331">
        <f t="shared" si="5"/>
        <v>121198.98</v>
      </c>
    </row>
    <row r="160" spans="1:17" x14ac:dyDescent="0.2">
      <c r="A160" s="19" t="s">
        <v>361</v>
      </c>
      <c r="B160" s="12" t="s">
        <v>359</v>
      </c>
      <c r="C160" s="55" t="s">
        <v>362</v>
      </c>
      <c r="D160" s="436">
        <v>20589.89</v>
      </c>
      <c r="E160" s="300">
        <v>32958.229999999996</v>
      </c>
      <c r="F160" s="114">
        <v>80418.679999999993</v>
      </c>
      <c r="G160" s="114">
        <v>155070.71999999997</v>
      </c>
      <c r="H160" s="30"/>
      <c r="I160" s="436">
        <v>20343.05</v>
      </c>
      <c r="J160" s="359">
        <v>27069.56</v>
      </c>
      <c r="K160" s="331">
        <v>63947.25</v>
      </c>
      <c r="L160" s="288">
        <v>121960.48000000001</v>
      </c>
      <c r="M160" s="97"/>
      <c r="N160" s="97"/>
      <c r="O160" s="114">
        <f t="shared" si="4"/>
        <v>20343.05</v>
      </c>
      <c r="P160" s="114">
        <v>0</v>
      </c>
      <c r="Q160" s="331">
        <f t="shared" si="5"/>
        <v>63947.25</v>
      </c>
    </row>
    <row r="161" spans="1:17" x14ac:dyDescent="0.2">
      <c r="A161" s="19" t="s">
        <v>363</v>
      </c>
      <c r="B161" s="12" t="s">
        <v>364</v>
      </c>
      <c r="C161" s="55" t="s">
        <v>365</v>
      </c>
      <c r="D161" s="436">
        <v>12523.66</v>
      </c>
      <c r="E161" s="300">
        <v>19297.63</v>
      </c>
      <c r="F161" s="114">
        <v>40649.660000000003</v>
      </c>
      <c r="G161" s="114">
        <v>80627.34</v>
      </c>
      <c r="H161" s="30"/>
      <c r="I161" s="436">
        <v>9070.94</v>
      </c>
      <c r="J161" s="359">
        <v>13353.97</v>
      </c>
      <c r="K161" s="331">
        <v>29785.38</v>
      </c>
      <c r="L161" s="288">
        <v>74946.489999999991</v>
      </c>
      <c r="M161" s="97"/>
      <c r="N161" s="97"/>
      <c r="O161" s="114">
        <f t="shared" si="4"/>
        <v>9070.94</v>
      </c>
      <c r="P161" s="114">
        <v>0</v>
      </c>
      <c r="Q161" s="331">
        <f t="shared" si="5"/>
        <v>29785.38</v>
      </c>
    </row>
    <row r="162" spans="1:17" x14ac:dyDescent="0.2">
      <c r="A162" s="19" t="s">
        <v>366</v>
      </c>
      <c r="B162" s="12" t="s">
        <v>364</v>
      </c>
      <c r="C162" s="55" t="s">
        <v>367</v>
      </c>
      <c r="D162" s="436">
        <v>15952.3</v>
      </c>
      <c r="E162" s="300">
        <v>26022.9</v>
      </c>
      <c r="F162" s="114">
        <v>58180.24</v>
      </c>
      <c r="G162" s="114">
        <v>168616.96999999997</v>
      </c>
      <c r="H162" s="30"/>
      <c r="I162" s="436">
        <v>17711.300000000003</v>
      </c>
      <c r="J162" s="359">
        <v>25090.620000000003</v>
      </c>
      <c r="K162" s="331">
        <v>57886.37</v>
      </c>
      <c r="L162" s="288">
        <v>94429.37</v>
      </c>
      <c r="M162" s="97"/>
      <c r="N162" s="97"/>
      <c r="O162" s="114">
        <f t="shared" si="4"/>
        <v>17711.300000000003</v>
      </c>
      <c r="P162" s="114">
        <v>0</v>
      </c>
      <c r="Q162" s="331">
        <f t="shared" si="5"/>
        <v>57886.37</v>
      </c>
    </row>
    <row r="163" spans="1:17" x14ac:dyDescent="0.2">
      <c r="A163" s="19" t="s">
        <v>368</v>
      </c>
      <c r="B163" s="12" t="s">
        <v>369</v>
      </c>
      <c r="C163" s="55" t="s">
        <v>370</v>
      </c>
      <c r="D163" s="436">
        <v>300723.03000000003</v>
      </c>
      <c r="E163" s="300">
        <v>469663.44</v>
      </c>
      <c r="F163" s="114">
        <v>1265085.69</v>
      </c>
      <c r="G163" s="114">
        <v>2017453.22</v>
      </c>
      <c r="H163" s="30"/>
      <c r="I163" s="436">
        <v>249905.12999999998</v>
      </c>
      <c r="J163" s="359">
        <v>429519.66</v>
      </c>
      <c r="K163" s="331">
        <v>1167927.76</v>
      </c>
      <c r="L163" s="288">
        <v>1755138.1099999996</v>
      </c>
      <c r="M163" s="97"/>
      <c r="N163" s="97"/>
      <c r="O163" s="114">
        <f t="shared" si="4"/>
        <v>249905.12999999998</v>
      </c>
      <c r="P163" s="114">
        <v>0</v>
      </c>
      <c r="Q163" s="331">
        <f t="shared" si="5"/>
        <v>1167927.76</v>
      </c>
    </row>
    <row r="164" spans="1:17" x14ac:dyDescent="0.2">
      <c r="A164" s="19" t="s">
        <v>371</v>
      </c>
      <c r="B164" s="12" t="s">
        <v>372</v>
      </c>
      <c r="C164" s="55" t="s">
        <v>373</v>
      </c>
      <c r="D164" s="436">
        <v>89633.77</v>
      </c>
      <c r="E164" s="300">
        <v>154536.33000000002</v>
      </c>
      <c r="F164" s="114">
        <v>390010.51</v>
      </c>
      <c r="G164" s="114">
        <v>418899.77</v>
      </c>
      <c r="H164" s="30"/>
      <c r="I164" s="436">
        <v>82931.23</v>
      </c>
      <c r="J164" s="359">
        <v>121514.58</v>
      </c>
      <c r="K164" s="331">
        <v>324935.65999999997</v>
      </c>
      <c r="L164" s="288">
        <v>392046.39</v>
      </c>
      <c r="M164" s="97"/>
      <c r="N164" s="97"/>
      <c r="O164" s="114">
        <f t="shared" si="4"/>
        <v>82931.23</v>
      </c>
      <c r="P164" s="114">
        <v>0</v>
      </c>
      <c r="Q164" s="331">
        <f t="shared" si="5"/>
        <v>324935.65999999997</v>
      </c>
    </row>
    <row r="165" spans="1:17" x14ac:dyDescent="0.2">
      <c r="A165" s="19" t="s">
        <v>374</v>
      </c>
      <c r="B165" s="12" t="s">
        <v>372</v>
      </c>
      <c r="C165" s="55" t="s">
        <v>375</v>
      </c>
      <c r="D165" s="436">
        <v>262469.05</v>
      </c>
      <c r="E165" s="300">
        <v>415110.17000000004</v>
      </c>
      <c r="F165" s="114">
        <v>1230940.04</v>
      </c>
      <c r="G165" s="114">
        <v>1345868.5999999999</v>
      </c>
      <c r="H165" s="30"/>
      <c r="I165" s="436">
        <v>241164.47</v>
      </c>
      <c r="J165" s="359">
        <v>410470.60000000003</v>
      </c>
      <c r="K165" s="331">
        <v>1197676.5</v>
      </c>
      <c r="L165" s="288">
        <v>1373495.87</v>
      </c>
      <c r="M165" s="97"/>
      <c r="N165" s="97"/>
      <c r="O165" s="114">
        <f t="shared" si="4"/>
        <v>241164.47</v>
      </c>
      <c r="P165" s="114">
        <v>0</v>
      </c>
      <c r="Q165" s="331">
        <f t="shared" si="5"/>
        <v>1197676.5</v>
      </c>
    </row>
    <row r="166" spans="1:17" x14ac:dyDescent="0.2">
      <c r="A166" s="19" t="s">
        <v>376</v>
      </c>
      <c r="B166" s="12" t="s">
        <v>377</v>
      </c>
      <c r="C166" s="55" t="s">
        <v>378</v>
      </c>
      <c r="D166" s="436">
        <v>66293.25</v>
      </c>
      <c r="E166" s="300">
        <v>104817.32</v>
      </c>
      <c r="F166" s="114">
        <v>245659.03</v>
      </c>
      <c r="G166" s="114">
        <v>325777.07999999996</v>
      </c>
      <c r="H166" s="30"/>
      <c r="I166" s="436">
        <v>62179.95</v>
      </c>
      <c r="J166" s="359">
        <v>105296.98999999999</v>
      </c>
      <c r="K166" s="331">
        <v>245029.47</v>
      </c>
      <c r="L166" s="288">
        <v>297046.5</v>
      </c>
      <c r="M166" s="97"/>
      <c r="N166" s="97"/>
      <c r="O166" s="114">
        <f t="shared" si="4"/>
        <v>62179.95</v>
      </c>
      <c r="P166" s="114">
        <v>0</v>
      </c>
      <c r="Q166" s="331">
        <f t="shared" si="5"/>
        <v>245029.47</v>
      </c>
    </row>
    <row r="167" spans="1:17" x14ac:dyDescent="0.2">
      <c r="A167" s="19" t="s">
        <v>379</v>
      </c>
      <c r="B167" s="12" t="s">
        <v>377</v>
      </c>
      <c r="C167" s="55" t="s">
        <v>380</v>
      </c>
      <c r="D167" s="436">
        <v>43156.2</v>
      </c>
      <c r="E167" s="300">
        <v>53747.33</v>
      </c>
      <c r="F167" s="114">
        <v>107343.29</v>
      </c>
      <c r="G167" s="114">
        <v>220398.82</v>
      </c>
      <c r="H167" s="30"/>
      <c r="I167" s="436">
        <v>40958.379999999997</v>
      </c>
      <c r="J167" s="359">
        <v>68384.33</v>
      </c>
      <c r="K167" s="331">
        <v>145830.07</v>
      </c>
      <c r="L167" s="288">
        <v>254428.5</v>
      </c>
      <c r="M167" s="97"/>
      <c r="N167" s="97"/>
      <c r="O167" s="114">
        <f t="shared" si="4"/>
        <v>40958.379999999997</v>
      </c>
      <c r="P167" s="114">
        <v>0</v>
      </c>
      <c r="Q167" s="331">
        <f t="shared" si="5"/>
        <v>145830.07</v>
      </c>
    </row>
    <row r="168" spans="1:17" x14ac:dyDescent="0.2">
      <c r="A168" s="19" t="s">
        <v>381</v>
      </c>
      <c r="B168" s="12" t="s">
        <v>377</v>
      </c>
      <c r="C168" s="55" t="s">
        <v>382</v>
      </c>
      <c r="D168" s="436">
        <v>40204.370000000003</v>
      </c>
      <c r="E168" s="300">
        <v>62393.08</v>
      </c>
      <c r="F168" s="114">
        <v>160799.60999999999</v>
      </c>
      <c r="G168" s="114">
        <v>209772.05000000005</v>
      </c>
      <c r="H168" s="30"/>
      <c r="I168" s="436">
        <v>31479.649999999998</v>
      </c>
      <c r="J168" s="359">
        <v>54699.49</v>
      </c>
      <c r="K168" s="331">
        <v>145630.87</v>
      </c>
      <c r="L168" s="288">
        <v>185802.79999999996</v>
      </c>
      <c r="M168" s="97"/>
      <c r="N168" s="97"/>
      <c r="O168" s="114">
        <f t="shared" si="4"/>
        <v>31479.649999999998</v>
      </c>
      <c r="P168" s="114">
        <v>0</v>
      </c>
      <c r="Q168" s="331">
        <f t="shared" si="5"/>
        <v>145630.87</v>
      </c>
    </row>
    <row r="169" spans="1:17" x14ac:dyDescent="0.2">
      <c r="A169" s="19" t="s">
        <v>383</v>
      </c>
      <c r="B169" s="12" t="s">
        <v>377</v>
      </c>
      <c r="C169" s="55" t="s">
        <v>384</v>
      </c>
      <c r="D169" s="436">
        <v>25744.75</v>
      </c>
      <c r="E169" s="300">
        <v>40059.4</v>
      </c>
      <c r="F169" s="114">
        <v>84947.07</v>
      </c>
      <c r="G169" s="114">
        <v>177096.16999999998</v>
      </c>
      <c r="H169" s="30"/>
      <c r="I169" s="436">
        <v>20839.879999999997</v>
      </c>
      <c r="J169" s="359">
        <v>34448.240000000005</v>
      </c>
      <c r="K169" s="331">
        <v>75727.72</v>
      </c>
      <c r="L169" s="288">
        <v>101694.44</v>
      </c>
      <c r="M169" s="97"/>
      <c r="N169" s="97"/>
      <c r="O169" s="114">
        <f t="shared" si="4"/>
        <v>20839.879999999997</v>
      </c>
      <c r="P169" s="114">
        <v>0</v>
      </c>
      <c r="Q169" s="331">
        <f t="shared" si="5"/>
        <v>75727.72</v>
      </c>
    </row>
    <row r="170" spans="1:17" x14ac:dyDescent="0.2">
      <c r="A170" s="19" t="s">
        <v>385</v>
      </c>
      <c r="B170" s="12" t="s">
        <v>377</v>
      </c>
      <c r="C170" s="55" t="s">
        <v>386</v>
      </c>
      <c r="D170" s="436">
        <v>52702.780000000006</v>
      </c>
      <c r="E170" s="300">
        <v>80474.070000000007</v>
      </c>
      <c r="F170" s="114">
        <v>166481.51999999999</v>
      </c>
      <c r="G170" s="114">
        <v>184913.31</v>
      </c>
      <c r="H170" s="30"/>
      <c r="I170" s="436">
        <v>37697.530000000006</v>
      </c>
      <c r="J170" s="359">
        <v>62686.729999999996</v>
      </c>
      <c r="K170" s="331">
        <v>133334.32999999999</v>
      </c>
      <c r="L170" s="288">
        <v>224660.3</v>
      </c>
      <c r="M170" s="97"/>
      <c r="N170" s="97"/>
      <c r="O170" s="114">
        <f t="shared" si="4"/>
        <v>37697.530000000006</v>
      </c>
      <c r="P170" s="114">
        <v>0</v>
      </c>
      <c r="Q170" s="331">
        <f t="shared" si="5"/>
        <v>133334.32999999999</v>
      </c>
    </row>
    <row r="171" spans="1:17" x14ac:dyDescent="0.2">
      <c r="A171" s="19" t="s">
        <v>387</v>
      </c>
      <c r="B171" s="12" t="s">
        <v>388</v>
      </c>
      <c r="C171" s="55" t="s">
        <v>389</v>
      </c>
      <c r="D171" s="436">
        <v>151997.9</v>
      </c>
      <c r="E171" s="300">
        <v>238597.55</v>
      </c>
      <c r="F171" s="114">
        <v>567100.30000000005</v>
      </c>
      <c r="G171" s="114">
        <v>795628.39999999991</v>
      </c>
      <c r="H171" s="30"/>
      <c r="I171" s="436">
        <v>144002.06</v>
      </c>
      <c r="J171" s="359">
        <v>240852.40999999997</v>
      </c>
      <c r="K171" s="331">
        <v>599465.12</v>
      </c>
      <c r="L171" s="288">
        <v>946021.64000000025</v>
      </c>
      <c r="M171" s="97"/>
      <c r="N171" s="97"/>
      <c r="O171" s="114">
        <f t="shared" si="4"/>
        <v>144002.06</v>
      </c>
      <c r="P171" s="114">
        <v>0</v>
      </c>
      <c r="Q171" s="331">
        <f t="shared" si="5"/>
        <v>599465.12</v>
      </c>
    </row>
    <row r="172" spans="1:17" x14ac:dyDescent="0.2">
      <c r="A172" s="19" t="s">
        <v>390</v>
      </c>
      <c r="B172" s="12" t="s">
        <v>388</v>
      </c>
      <c r="C172" s="55" t="s">
        <v>391</v>
      </c>
      <c r="D172" s="436">
        <v>138772.42000000001</v>
      </c>
      <c r="E172" s="300">
        <v>237858.49000000002</v>
      </c>
      <c r="F172" s="114">
        <v>598308.02</v>
      </c>
      <c r="G172" s="114">
        <v>725292.31</v>
      </c>
      <c r="H172" s="30"/>
      <c r="I172" s="436">
        <v>118404.45</v>
      </c>
      <c r="J172" s="359">
        <v>210300.53</v>
      </c>
      <c r="K172" s="331">
        <v>520786.02</v>
      </c>
      <c r="L172" s="288">
        <v>637178.65000000014</v>
      </c>
      <c r="M172" s="97"/>
      <c r="N172" s="97"/>
      <c r="O172" s="114">
        <f t="shared" si="4"/>
        <v>118404.45</v>
      </c>
      <c r="P172" s="114">
        <v>0</v>
      </c>
      <c r="Q172" s="331">
        <f t="shared" si="5"/>
        <v>520786.02</v>
      </c>
    </row>
    <row r="173" spans="1:17" x14ac:dyDescent="0.2">
      <c r="A173" s="19" t="s">
        <v>392</v>
      </c>
      <c r="B173" s="12" t="s">
        <v>388</v>
      </c>
      <c r="C173" s="55" t="s">
        <v>393</v>
      </c>
      <c r="D173" s="436">
        <v>237051.26</v>
      </c>
      <c r="E173" s="300">
        <v>413127.23</v>
      </c>
      <c r="F173" s="114">
        <v>1048166.35</v>
      </c>
      <c r="G173" s="114">
        <v>1780213.16</v>
      </c>
      <c r="H173" s="30"/>
      <c r="I173" s="436">
        <v>237482.82</v>
      </c>
      <c r="J173" s="359">
        <v>407956.11</v>
      </c>
      <c r="K173" s="331">
        <v>1022280.31</v>
      </c>
      <c r="L173" s="288">
        <v>1452516.06</v>
      </c>
      <c r="M173" s="97"/>
      <c r="N173" s="97"/>
      <c r="O173" s="114">
        <f t="shared" si="4"/>
        <v>237482.82</v>
      </c>
      <c r="P173" s="114">
        <v>0</v>
      </c>
      <c r="Q173" s="331">
        <f t="shared" si="5"/>
        <v>1022280.31</v>
      </c>
    </row>
    <row r="174" spans="1:17" x14ac:dyDescent="0.2">
      <c r="A174" s="19" t="s">
        <v>394</v>
      </c>
      <c r="B174" s="12" t="s">
        <v>388</v>
      </c>
      <c r="C174" s="55" t="s">
        <v>395</v>
      </c>
      <c r="D174" s="436">
        <v>613198.11</v>
      </c>
      <c r="E174" s="300">
        <v>953510.53</v>
      </c>
      <c r="F174" s="114">
        <v>2494903.71</v>
      </c>
      <c r="G174" s="114">
        <v>3041447.1</v>
      </c>
      <c r="H174" s="30"/>
      <c r="I174" s="436">
        <v>511512.92</v>
      </c>
      <c r="J174" s="359">
        <v>847232.60000000009</v>
      </c>
      <c r="K174" s="331">
        <v>2235451.63</v>
      </c>
      <c r="L174" s="288">
        <v>2507781.0299999993</v>
      </c>
      <c r="M174" s="97"/>
      <c r="N174" s="97"/>
      <c r="O174" s="114">
        <f t="shared" si="4"/>
        <v>511512.92</v>
      </c>
      <c r="P174" s="114">
        <v>0</v>
      </c>
      <c r="Q174" s="331">
        <f t="shared" si="5"/>
        <v>2235451.63</v>
      </c>
    </row>
    <row r="175" spans="1:17" x14ac:dyDescent="0.2">
      <c r="A175" s="19" t="s">
        <v>396</v>
      </c>
      <c r="B175" s="12" t="s">
        <v>388</v>
      </c>
      <c r="C175" s="55" t="s">
        <v>397</v>
      </c>
      <c r="D175" s="436">
        <v>286134.03999999998</v>
      </c>
      <c r="E175" s="300">
        <v>440772.38</v>
      </c>
      <c r="F175" s="114">
        <v>1153266.8799999999</v>
      </c>
      <c r="G175" s="114">
        <v>1675824.1</v>
      </c>
      <c r="H175" s="30"/>
      <c r="I175" s="436">
        <v>276944.38</v>
      </c>
      <c r="J175" s="359">
        <v>453401.47000000003</v>
      </c>
      <c r="K175" s="331">
        <v>1203195.03</v>
      </c>
      <c r="L175" s="288">
        <v>1657141.4699999997</v>
      </c>
      <c r="M175" s="97"/>
      <c r="N175" s="97"/>
      <c r="O175" s="114">
        <f t="shared" si="4"/>
        <v>276944.38</v>
      </c>
      <c r="P175" s="114">
        <v>0</v>
      </c>
      <c r="Q175" s="331">
        <f t="shared" si="5"/>
        <v>1203195.03</v>
      </c>
    </row>
    <row r="176" spans="1:17" x14ac:dyDescent="0.2">
      <c r="A176" s="19" t="s">
        <v>398</v>
      </c>
      <c r="B176" s="12" t="s">
        <v>388</v>
      </c>
      <c r="C176" s="55" t="s">
        <v>399</v>
      </c>
      <c r="D176" s="436">
        <v>1350126</v>
      </c>
      <c r="E176" s="300">
        <v>2085269.39</v>
      </c>
      <c r="F176" s="114">
        <v>5791369.9699999997</v>
      </c>
      <c r="G176" s="114">
        <v>8324264.7100000018</v>
      </c>
      <c r="H176" s="30"/>
      <c r="I176" s="436">
        <v>1026835.54</v>
      </c>
      <c r="J176" s="359">
        <v>1768415.7999999998</v>
      </c>
      <c r="K176" s="331">
        <v>4856557.78</v>
      </c>
      <c r="L176" s="288">
        <v>7282077.5399999963</v>
      </c>
      <c r="M176" s="97"/>
      <c r="N176" s="97"/>
      <c r="O176" s="114">
        <f t="shared" si="4"/>
        <v>1026835.54</v>
      </c>
      <c r="P176" s="114">
        <v>0</v>
      </c>
      <c r="Q176" s="331">
        <f t="shared" si="5"/>
        <v>4856557.78</v>
      </c>
    </row>
    <row r="177" spans="1:17" x14ac:dyDescent="0.2">
      <c r="A177" s="19" t="s">
        <v>400</v>
      </c>
      <c r="B177" s="12" t="s">
        <v>388</v>
      </c>
      <c r="C177" s="55" t="s">
        <v>401</v>
      </c>
      <c r="D177" s="436">
        <v>0</v>
      </c>
      <c r="E177" s="300">
        <v>0</v>
      </c>
      <c r="F177" s="114">
        <v>0</v>
      </c>
      <c r="G177" s="114">
        <v>1047891.03</v>
      </c>
      <c r="H177" s="30"/>
      <c r="I177" s="436">
        <v>123482.39</v>
      </c>
      <c r="J177" s="359">
        <v>199012.79</v>
      </c>
      <c r="K177" s="331">
        <v>511010.67</v>
      </c>
      <c r="L177" s="288">
        <v>861052.3</v>
      </c>
      <c r="M177" s="97"/>
      <c r="N177" s="97"/>
      <c r="O177" s="114">
        <f t="shared" si="4"/>
        <v>123482.39</v>
      </c>
      <c r="P177" s="114">
        <v>0</v>
      </c>
      <c r="Q177" s="331">
        <f t="shared" si="5"/>
        <v>511010.67</v>
      </c>
    </row>
    <row r="178" spans="1:17" x14ac:dyDescent="0.2">
      <c r="A178" s="19" t="s">
        <v>402</v>
      </c>
      <c r="B178" s="12" t="s">
        <v>388</v>
      </c>
      <c r="C178" s="55" t="s">
        <v>403</v>
      </c>
      <c r="D178" s="436">
        <v>246062.96000000002</v>
      </c>
      <c r="E178" s="300">
        <v>393908.41</v>
      </c>
      <c r="F178" s="114">
        <v>1017845.13</v>
      </c>
      <c r="G178" s="114">
        <v>1047010.8400000002</v>
      </c>
      <c r="H178" s="30"/>
      <c r="I178" s="436">
        <v>243254.49000000002</v>
      </c>
      <c r="J178" s="359">
        <v>374660.24</v>
      </c>
      <c r="K178" s="331">
        <v>950302.45</v>
      </c>
      <c r="L178" s="288">
        <v>938534.1399999999</v>
      </c>
      <c r="M178" s="97"/>
      <c r="N178" s="97"/>
      <c r="O178" s="114">
        <f t="shared" si="4"/>
        <v>243254.49000000002</v>
      </c>
      <c r="P178" s="114">
        <v>0</v>
      </c>
      <c r="Q178" s="331">
        <f t="shared" si="5"/>
        <v>950302.45</v>
      </c>
    </row>
    <row r="179" spans="1:17" x14ac:dyDescent="0.2">
      <c r="A179" s="19" t="s">
        <v>404</v>
      </c>
      <c r="B179" s="12" t="s">
        <v>388</v>
      </c>
      <c r="C179" s="55" t="s">
        <v>405</v>
      </c>
      <c r="D179" s="436">
        <v>159404.06</v>
      </c>
      <c r="E179" s="300">
        <v>273256.08</v>
      </c>
      <c r="F179" s="114">
        <v>672467.93</v>
      </c>
      <c r="G179" s="114">
        <v>834935.65000000014</v>
      </c>
      <c r="H179" s="30"/>
      <c r="I179" s="436">
        <v>140943.26999999999</v>
      </c>
      <c r="J179" s="359">
        <v>201128.22999999998</v>
      </c>
      <c r="K179" s="331">
        <v>457058.47</v>
      </c>
      <c r="L179" s="288">
        <v>827182.21000000008</v>
      </c>
      <c r="M179" s="97"/>
      <c r="N179" s="97"/>
      <c r="O179" s="114">
        <f t="shared" si="4"/>
        <v>140943.26999999999</v>
      </c>
      <c r="P179" s="114">
        <v>0</v>
      </c>
      <c r="Q179" s="331">
        <f t="shared" si="5"/>
        <v>457058.47</v>
      </c>
    </row>
    <row r="180" spans="1:17" x14ac:dyDescent="0.2">
      <c r="A180" s="19" t="s">
        <v>406</v>
      </c>
      <c r="B180" s="12" t="s">
        <v>388</v>
      </c>
      <c r="C180" s="55" t="s">
        <v>407</v>
      </c>
      <c r="D180" s="436">
        <v>0</v>
      </c>
      <c r="E180" s="300">
        <v>0</v>
      </c>
      <c r="F180" s="114">
        <v>0</v>
      </c>
      <c r="G180" s="114">
        <v>220931.72999999998</v>
      </c>
      <c r="H180" s="30"/>
      <c r="I180" s="436">
        <v>44167.97</v>
      </c>
      <c r="J180" s="359">
        <v>74498.97</v>
      </c>
      <c r="K180" s="331">
        <v>166767.57</v>
      </c>
      <c r="L180" s="288">
        <v>243999.29</v>
      </c>
      <c r="M180" s="97"/>
      <c r="N180" s="97"/>
      <c r="O180" s="114">
        <f t="shared" si="4"/>
        <v>44167.97</v>
      </c>
      <c r="P180" s="114">
        <v>0</v>
      </c>
      <c r="Q180" s="331">
        <f t="shared" si="5"/>
        <v>166767.57</v>
      </c>
    </row>
    <row r="181" spans="1:17" x14ac:dyDescent="0.2">
      <c r="A181" s="19" t="s">
        <v>408</v>
      </c>
      <c r="B181" s="12" t="s">
        <v>388</v>
      </c>
      <c r="C181" s="55" t="s">
        <v>409</v>
      </c>
      <c r="D181" s="436">
        <v>38709.270000000004</v>
      </c>
      <c r="E181" s="300">
        <v>60794.97</v>
      </c>
      <c r="F181" s="114">
        <v>150414.48000000001</v>
      </c>
      <c r="G181" s="114">
        <v>253166.16</v>
      </c>
      <c r="H181" s="30"/>
      <c r="I181" s="436">
        <v>33582.049999999996</v>
      </c>
      <c r="J181" s="359">
        <v>44014.909999999996</v>
      </c>
      <c r="K181" s="331">
        <v>105173.77</v>
      </c>
      <c r="L181" s="288">
        <v>150165.45000000001</v>
      </c>
      <c r="M181" s="97"/>
      <c r="N181" s="97"/>
      <c r="O181" s="114">
        <f t="shared" si="4"/>
        <v>33582.049999999996</v>
      </c>
      <c r="P181" s="114">
        <v>0</v>
      </c>
      <c r="Q181" s="331">
        <f t="shared" si="5"/>
        <v>105173.77</v>
      </c>
    </row>
    <row r="182" spans="1:17" x14ac:dyDescent="0.2">
      <c r="A182" s="19" t="s">
        <v>410</v>
      </c>
      <c r="B182" s="12" t="s">
        <v>388</v>
      </c>
      <c r="C182" s="55" t="s">
        <v>411</v>
      </c>
      <c r="D182" s="436">
        <v>32418.11</v>
      </c>
      <c r="E182" s="300">
        <v>55216.53</v>
      </c>
      <c r="F182" s="114">
        <v>127783.76</v>
      </c>
      <c r="G182" s="114">
        <v>196031.86</v>
      </c>
      <c r="H182" s="30"/>
      <c r="I182" s="436">
        <v>34316.379999999997</v>
      </c>
      <c r="J182" s="359">
        <v>57256.31</v>
      </c>
      <c r="K182" s="331">
        <v>132599.63</v>
      </c>
      <c r="L182" s="288">
        <v>199000.57999999993</v>
      </c>
      <c r="M182" s="97"/>
      <c r="N182" s="97"/>
      <c r="O182" s="114">
        <f t="shared" si="4"/>
        <v>34316.379999999997</v>
      </c>
      <c r="P182" s="114">
        <v>0</v>
      </c>
      <c r="Q182" s="331">
        <f t="shared" si="5"/>
        <v>132599.63</v>
      </c>
    </row>
    <row r="183" spans="1:17" x14ac:dyDescent="0.2">
      <c r="A183" s="23" t="s">
        <v>412</v>
      </c>
      <c r="B183" s="12" t="s">
        <v>413</v>
      </c>
      <c r="C183" s="55" t="s">
        <v>414</v>
      </c>
      <c r="D183" s="436">
        <v>69621.56</v>
      </c>
      <c r="E183" s="300">
        <v>72283.450000000012</v>
      </c>
      <c r="F183" s="114">
        <v>150829.76999999999</v>
      </c>
      <c r="G183" s="114">
        <v>357145.63000000006</v>
      </c>
      <c r="H183" s="30"/>
      <c r="I183" s="436">
        <v>67526.259999999995</v>
      </c>
      <c r="J183" s="359">
        <v>110320.73</v>
      </c>
      <c r="K183" s="331">
        <v>223319.55</v>
      </c>
      <c r="L183" s="288">
        <v>441743.58</v>
      </c>
      <c r="M183" s="97"/>
      <c r="N183" s="97"/>
      <c r="O183" s="114">
        <f t="shared" si="4"/>
        <v>67526.259999999995</v>
      </c>
      <c r="P183" s="114">
        <v>0</v>
      </c>
      <c r="Q183" s="331">
        <f t="shared" si="5"/>
        <v>223319.55</v>
      </c>
    </row>
    <row r="184" spans="1:17" x14ac:dyDescent="0.2">
      <c r="A184" s="23" t="s">
        <v>415</v>
      </c>
      <c r="B184" s="12" t="s">
        <v>413</v>
      </c>
      <c r="C184" s="55" t="s">
        <v>416</v>
      </c>
      <c r="D184" s="436">
        <v>110404.76999999999</v>
      </c>
      <c r="E184" s="300">
        <v>174997.09</v>
      </c>
      <c r="F184" s="114">
        <v>409571.69</v>
      </c>
      <c r="G184" s="114">
        <v>596441.06000000006</v>
      </c>
      <c r="H184" s="30"/>
      <c r="I184" s="436">
        <v>102176.81</v>
      </c>
      <c r="J184" s="359">
        <v>157155.10999999999</v>
      </c>
      <c r="K184" s="331">
        <v>347932.34</v>
      </c>
      <c r="L184" s="288">
        <v>588744.80999999994</v>
      </c>
      <c r="M184" s="97"/>
      <c r="N184" s="97"/>
      <c r="O184" s="114">
        <f t="shared" si="4"/>
        <v>102176.81</v>
      </c>
      <c r="P184" s="114">
        <v>0</v>
      </c>
      <c r="Q184" s="331">
        <f t="shared" si="5"/>
        <v>347932.34</v>
      </c>
    </row>
    <row r="185" spans="1:17" x14ac:dyDescent="0.2">
      <c r="A185" s="23" t="s">
        <v>417</v>
      </c>
      <c r="B185" s="12" t="s">
        <v>413</v>
      </c>
      <c r="C185" s="55" t="s">
        <v>418</v>
      </c>
      <c r="D185" s="436">
        <v>52656.180000000008</v>
      </c>
      <c r="E185" s="300">
        <v>79627.41</v>
      </c>
      <c r="F185" s="114">
        <v>182179.88</v>
      </c>
      <c r="G185" s="114">
        <v>221603.71000000002</v>
      </c>
      <c r="H185" s="30"/>
      <c r="I185" s="436">
        <v>49491.86</v>
      </c>
      <c r="J185" s="359">
        <v>83652.850000000006</v>
      </c>
      <c r="K185" s="331">
        <v>181700.64</v>
      </c>
      <c r="L185" s="288">
        <v>210444.82999999996</v>
      </c>
      <c r="M185" s="97"/>
      <c r="N185" s="97"/>
      <c r="O185" s="114">
        <f t="shared" si="4"/>
        <v>49491.86</v>
      </c>
      <c r="P185" s="114">
        <v>0</v>
      </c>
      <c r="Q185" s="331">
        <f t="shared" si="5"/>
        <v>181700.64</v>
      </c>
    </row>
    <row r="186" spans="1:17" x14ac:dyDescent="0.2">
      <c r="A186" s="23" t="s">
        <v>419</v>
      </c>
      <c r="B186" s="12" t="s">
        <v>413</v>
      </c>
      <c r="C186" s="55" t="s">
        <v>420</v>
      </c>
      <c r="D186" s="436">
        <v>21652.36</v>
      </c>
      <c r="E186" s="300">
        <v>34113.61</v>
      </c>
      <c r="F186" s="114">
        <v>76885.460000000006</v>
      </c>
      <c r="G186" s="114">
        <v>106086.20000000001</v>
      </c>
      <c r="H186" s="30"/>
      <c r="I186" s="436">
        <v>19673.589999999997</v>
      </c>
      <c r="J186" s="359">
        <v>32964.49</v>
      </c>
      <c r="K186" s="331">
        <v>76266.960000000006</v>
      </c>
      <c r="L186" s="288">
        <v>142860.46</v>
      </c>
      <c r="M186" s="97"/>
      <c r="N186" s="97"/>
      <c r="O186" s="114">
        <f t="shared" si="4"/>
        <v>19673.589999999997</v>
      </c>
      <c r="P186" s="114">
        <v>0</v>
      </c>
      <c r="Q186" s="331">
        <f t="shared" si="5"/>
        <v>76266.960000000006</v>
      </c>
    </row>
    <row r="187" spans="1:17" x14ac:dyDescent="0.2">
      <c r="A187" s="23" t="s">
        <v>421</v>
      </c>
      <c r="B187" s="12"/>
      <c r="C187" s="55" t="s">
        <v>422</v>
      </c>
      <c r="D187" s="436">
        <v>491738</v>
      </c>
      <c r="E187" s="300">
        <v>757209.99</v>
      </c>
      <c r="F187" s="114">
        <v>1991743.67</v>
      </c>
      <c r="G187" s="114">
        <v>3091544.68</v>
      </c>
      <c r="H187" s="30"/>
      <c r="I187" s="436">
        <v>363704.69</v>
      </c>
      <c r="J187" s="359">
        <v>628455.42000000004</v>
      </c>
      <c r="K187" s="331">
        <v>1629488.18</v>
      </c>
      <c r="L187" s="288">
        <v>3007149.0699999994</v>
      </c>
      <c r="M187" s="97"/>
      <c r="N187" s="97"/>
      <c r="O187" s="114">
        <f t="shared" si="4"/>
        <v>363704.69</v>
      </c>
      <c r="P187" s="114">
        <v>0</v>
      </c>
      <c r="Q187" s="331">
        <f t="shared" si="5"/>
        <v>1629488.18</v>
      </c>
    </row>
    <row r="188" spans="1:17" x14ac:dyDescent="0.2">
      <c r="A188" s="41" t="s">
        <v>423</v>
      </c>
      <c r="B188" s="42"/>
      <c r="C188" s="42" t="s">
        <v>424</v>
      </c>
      <c r="D188" s="436">
        <v>0</v>
      </c>
      <c r="E188" s="300" t="s">
        <v>660</v>
      </c>
      <c r="F188" s="114" t="s">
        <v>660</v>
      </c>
      <c r="G188" s="114">
        <v>0</v>
      </c>
      <c r="H188" s="30"/>
      <c r="I188" s="436">
        <v>0</v>
      </c>
      <c r="J188" s="359" t="s">
        <v>660</v>
      </c>
      <c r="K188" s="357" t="s">
        <v>660</v>
      </c>
      <c r="L188" s="288">
        <v>0</v>
      </c>
      <c r="M188" s="97"/>
      <c r="N188" s="97"/>
      <c r="O188" s="114">
        <f t="shared" si="4"/>
        <v>0</v>
      </c>
      <c r="P188" s="114">
        <v>0</v>
      </c>
      <c r="Q188" s="331" t="str">
        <f t="shared" si="5"/>
        <v>-</v>
      </c>
    </row>
    <row r="189" spans="1:17" x14ac:dyDescent="0.2">
      <c r="A189" s="41" t="s">
        <v>425</v>
      </c>
      <c r="B189" s="42"/>
      <c r="C189" s="42" t="s">
        <v>426</v>
      </c>
      <c r="D189" s="436">
        <v>0</v>
      </c>
      <c r="E189" s="300" t="s">
        <v>660</v>
      </c>
      <c r="F189" s="114" t="s">
        <v>660</v>
      </c>
      <c r="G189" s="114">
        <v>0</v>
      </c>
      <c r="H189" s="30"/>
      <c r="I189" s="436">
        <v>0</v>
      </c>
      <c r="J189" s="359" t="s">
        <v>660</v>
      </c>
      <c r="K189" s="357" t="s">
        <v>660</v>
      </c>
      <c r="L189" s="288">
        <v>33408.85</v>
      </c>
      <c r="M189" s="97"/>
      <c r="N189" s="97"/>
      <c r="O189" s="114">
        <f t="shared" si="4"/>
        <v>0</v>
      </c>
      <c r="P189" s="114">
        <v>0</v>
      </c>
      <c r="Q189" s="331" t="str">
        <f t="shared" si="5"/>
        <v>-</v>
      </c>
    </row>
    <row r="190" spans="1:17" x14ac:dyDescent="0.2">
      <c r="A190" s="41" t="s">
        <v>427</v>
      </c>
      <c r="B190" s="42"/>
      <c r="C190" s="42" t="s">
        <v>428</v>
      </c>
      <c r="D190" s="436">
        <v>0</v>
      </c>
      <c r="E190" s="300" t="s">
        <v>660</v>
      </c>
      <c r="F190" s="114" t="s">
        <v>660</v>
      </c>
      <c r="G190" s="114">
        <v>0</v>
      </c>
      <c r="H190" s="30"/>
      <c r="I190" s="436">
        <v>0</v>
      </c>
      <c r="J190" s="359" t="s">
        <v>660</v>
      </c>
      <c r="K190" s="357" t="s">
        <v>660</v>
      </c>
      <c r="L190" s="288">
        <v>0</v>
      </c>
      <c r="M190" s="97"/>
      <c r="N190" s="97"/>
      <c r="O190" s="114">
        <f t="shared" si="4"/>
        <v>0</v>
      </c>
      <c r="P190" s="114">
        <v>0</v>
      </c>
      <c r="Q190" s="331" t="str">
        <f t="shared" si="5"/>
        <v>-</v>
      </c>
    </row>
    <row r="191" spans="1:17" x14ac:dyDescent="0.2">
      <c r="A191" s="41" t="s">
        <v>429</v>
      </c>
      <c r="B191" s="42"/>
      <c r="C191" s="42" t="s">
        <v>430</v>
      </c>
      <c r="D191" s="436">
        <v>0</v>
      </c>
      <c r="E191" s="300" t="s">
        <v>660</v>
      </c>
      <c r="F191" s="114" t="s">
        <v>660</v>
      </c>
      <c r="G191" s="114">
        <v>0</v>
      </c>
      <c r="H191" s="30"/>
      <c r="I191" s="436">
        <v>0</v>
      </c>
      <c r="J191" s="359" t="s">
        <v>660</v>
      </c>
      <c r="K191" s="357" t="s">
        <v>660</v>
      </c>
      <c r="L191" s="288">
        <v>0</v>
      </c>
      <c r="M191" s="97"/>
      <c r="N191" s="97"/>
      <c r="O191" s="114">
        <f t="shared" si="4"/>
        <v>0</v>
      </c>
      <c r="P191" s="114">
        <v>0</v>
      </c>
      <c r="Q191" s="331" t="str">
        <f t="shared" si="5"/>
        <v>-</v>
      </c>
    </row>
    <row r="192" spans="1:17" x14ac:dyDescent="0.2">
      <c r="A192" s="41" t="s">
        <v>431</v>
      </c>
      <c r="B192" s="42"/>
      <c r="C192" s="42" t="s">
        <v>432</v>
      </c>
      <c r="D192" s="436">
        <v>0</v>
      </c>
      <c r="E192" s="300" t="s">
        <v>660</v>
      </c>
      <c r="F192" s="114" t="s">
        <v>660</v>
      </c>
      <c r="G192" s="114">
        <v>338.44000000000005</v>
      </c>
      <c r="H192" s="30"/>
      <c r="I192" s="436">
        <v>0</v>
      </c>
      <c r="J192" s="359" t="s">
        <v>660</v>
      </c>
      <c r="K192" s="357" t="s">
        <v>660</v>
      </c>
      <c r="L192" s="288">
        <v>297.70999999999998</v>
      </c>
      <c r="M192" s="97"/>
      <c r="N192" s="97"/>
      <c r="O192" s="114">
        <f t="shared" si="4"/>
        <v>0</v>
      </c>
      <c r="P192" s="114">
        <v>0</v>
      </c>
      <c r="Q192" s="331" t="str">
        <f t="shared" si="5"/>
        <v>-</v>
      </c>
    </row>
    <row r="193" spans="1:17" x14ac:dyDescent="0.2">
      <c r="A193" s="43" t="s">
        <v>433</v>
      </c>
      <c r="B193" s="42"/>
      <c r="C193" s="42" t="s">
        <v>434</v>
      </c>
      <c r="D193" s="436">
        <v>0</v>
      </c>
      <c r="E193" s="300" t="s">
        <v>660</v>
      </c>
      <c r="F193" s="114" t="s">
        <v>660</v>
      </c>
      <c r="G193" s="114">
        <v>0</v>
      </c>
      <c r="H193" s="30"/>
      <c r="I193" s="436">
        <v>0</v>
      </c>
      <c r="J193" s="359" t="s">
        <v>660</v>
      </c>
      <c r="K193" s="357" t="s">
        <v>660</v>
      </c>
      <c r="L193" s="288">
        <v>0</v>
      </c>
      <c r="M193" s="97"/>
      <c r="N193" s="97"/>
      <c r="O193" s="114">
        <f t="shared" si="4"/>
        <v>0</v>
      </c>
      <c r="P193" s="114">
        <v>0</v>
      </c>
      <c r="Q193" s="331" t="str">
        <f t="shared" si="5"/>
        <v>-</v>
      </c>
    </row>
    <row r="194" spans="1:17" x14ac:dyDescent="0.2">
      <c r="A194" s="41" t="s">
        <v>435</v>
      </c>
      <c r="B194" s="42"/>
      <c r="C194" s="42" t="s">
        <v>436</v>
      </c>
      <c r="D194" s="436">
        <v>0</v>
      </c>
      <c r="E194" s="300" t="s">
        <v>660</v>
      </c>
      <c r="F194" s="114" t="s">
        <v>660</v>
      </c>
      <c r="G194" s="114">
        <v>4111.82</v>
      </c>
      <c r="H194" s="30"/>
      <c r="I194" s="436">
        <v>0</v>
      </c>
      <c r="J194" s="359" t="s">
        <v>660</v>
      </c>
      <c r="K194" s="357" t="s">
        <v>660</v>
      </c>
      <c r="L194" s="288">
        <v>2877</v>
      </c>
      <c r="M194" s="97"/>
      <c r="N194" s="97"/>
      <c r="O194" s="114">
        <f t="shared" si="4"/>
        <v>0</v>
      </c>
      <c r="P194" s="114">
        <v>0</v>
      </c>
      <c r="Q194" s="331" t="str">
        <f t="shared" si="5"/>
        <v>-</v>
      </c>
    </row>
    <row r="195" spans="1:17" x14ac:dyDescent="0.2">
      <c r="A195" s="41" t="s">
        <v>437</v>
      </c>
      <c r="B195" s="42"/>
      <c r="C195" s="42" t="s">
        <v>438</v>
      </c>
      <c r="D195" s="436">
        <v>0</v>
      </c>
      <c r="E195" s="300" t="s">
        <v>660</v>
      </c>
      <c r="F195" s="114" t="s">
        <v>660</v>
      </c>
      <c r="G195" s="114">
        <v>0</v>
      </c>
      <c r="H195" s="30"/>
      <c r="I195" s="436">
        <v>0</v>
      </c>
      <c r="J195" s="359" t="s">
        <v>660</v>
      </c>
      <c r="K195" s="357" t="s">
        <v>660</v>
      </c>
      <c r="L195" s="288">
        <v>0</v>
      </c>
      <c r="M195" s="97"/>
      <c r="N195" s="97"/>
      <c r="O195" s="114">
        <f t="shared" si="4"/>
        <v>0</v>
      </c>
      <c r="P195" s="114">
        <v>0</v>
      </c>
      <c r="Q195" s="331" t="str">
        <f t="shared" si="5"/>
        <v>-</v>
      </c>
    </row>
    <row r="196" spans="1:17" x14ac:dyDescent="0.2">
      <c r="A196" s="41" t="s">
        <v>439</v>
      </c>
      <c r="B196" s="42"/>
      <c r="C196" s="42" t="s">
        <v>440</v>
      </c>
      <c r="D196" s="436">
        <v>0</v>
      </c>
      <c r="E196" s="300" t="s">
        <v>660</v>
      </c>
      <c r="F196" s="114" t="s">
        <v>660</v>
      </c>
      <c r="G196" s="114">
        <v>0</v>
      </c>
      <c r="H196" s="30"/>
      <c r="I196" s="436">
        <v>0</v>
      </c>
      <c r="J196" s="359" t="s">
        <v>660</v>
      </c>
      <c r="K196" s="357" t="s">
        <v>660</v>
      </c>
      <c r="L196" s="288">
        <v>0</v>
      </c>
      <c r="M196" s="97"/>
      <c r="N196" s="97"/>
      <c r="O196" s="114">
        <f t="shared" si="4"/>
        <v>0</v>
      </c>
      <c r="P196" s="114">
        <v>0</v>
      </c>
      <c r="Q196" s="331" t="str">
        <f t="shared" si="5"/>
        <v>-</v>
      </c>
    </row>
    <row r="197" spans="1:17" x14ac:dyDescent="0.2">
      <c r="A197" s="41" t="s">
        <v>441</v>
      </c>
      <c r="B197" s="42"/>
      <c r="C197" s="42" t="s">
        <v>442</v>
      </c>
      <c r="D197" s="436">
        <v>0</v>
      </c>
      <c r="E197" s="300" t="s">
        <v>660</v>
      </c>
      <c r="F197" s="114" t="s">
        <v>660</v>
      </c>
      <c r="G197" s="114">
        <v>0</v>
      </c>
      <c r="H197" s="30"/>
      <c r="I197" s="436">
        <v>0</v>
      </c>
      <c r="J197" s="359" t="s">
        <v>660</v>
      </c>
      <c r="K197" s="357" t="s">
        <v>660</v>
      </c>
      <c r="L197" s="288">
        <v>0</v>
      </c>
      <c r="M197" s="97"/>
      <c r="N197" s="97"/>
      <c r="O197" s="114">
        <f t="shared" si="4"/>
        <v>0</v>
      </c>
      <c r="P197" s="114">
        <v>0</v>
      </c>
      <c r="Q197" s="331" t="str">
        <f t="shared" si="5"/>
        <v>-</v>
      </c>
    </row>
    <row r="198" spans="1:17" x14ac:dyDescent="0.2">
      <c r="A198" s="41" t="s">
        <v>443</v>
      </c>
      <c r="B198" s="42"/>
      <c r="C198" s="42" t="s">
        <v>444</v>
      </c>
      <c r="D198" s="436">
        <v>0</v>
      </c>
      <c r="E198" s="300" t="s">
        <v>660</v>
      </c>
      <c r="F198" s="114" t="s">
        <v>660</v>
      </c>
      <c r="G198" s="114">
        <v>0</v>
      </c>
      <c r="H198" s="30"/>
      <c r="I198" s="436">
        <v>0</v>
      </c>
      <c r="J198" s="359" t="s">
        <v>660</v>
      </c>
      <c r="K198" s="357" t="s">
        <v>660</v>
      </c>
      <c r="L198" s="288">
        <v>0</v>
      </c>
      <c r="M198" s="97"/>
      <c r="N198" s="97"/>
      <c r="O198" s="114">
        <f t="shared" si="4"/>
        <v>0</v>
      </c>
      <c r="P198" s="114">
        <v>0</v>
      </c>
      <c r="Q198" s="331" t="str">
        <f t="shared" si="5"/>
        <v>-</v>
      </c>
    </row>
    <row r="199" spans="1:17" x14ac:dyDescent="0.2">
      <c r="A199" s="41" t="s">
        <v>445</v>
      </c>
      <c r="B199" s="42"/>
      <c r="C199" s="42" t="s">
        <v>446</v>
      </c>
      <c r="D199" s="436">
        <v>0</v>
      </c>
      <c r="E199" s="300" t="s">
        <v>660</v>
      </c>
      <c r="F199" s="114" t="s">
        <v>660</v>
      </c>
      <c r="G199" s="114">
        <v>0</v>
      </c>
      <c r="H199" s="30"/>
      <c r="I199" s="436">
        <v>0</v>
      </c>
      <c r="J199" s="359" t="s">
        <v>660</v>
      </c>
      <c r="K199" s="357" t="s">
        <v>660</v>
      </c>
      <c r="L199" s="288">
        <v>0</v>
      </c>
      <c r="M199" s="97"/>
      <c r="N199" s="97"/>
      <c r="O199" s="114">
        <f t="shared" si="4"/>
        <v>0</v>
      </c>
      <c r="P199" s="114">
        <v>0</v>
      </c>
      <c r="Q199" s="331" t="str">
        <f t="shared" si="5"/>
        <v>-</v>
      </c>
    </row>
    <row r="200" spans="1:17" x14ac:dyDescent="0.2">
      <c r="A200" s="2" t="s">
        <v>447</v>
      </c>
      <c r="B200" s="42"/>
      <c r="C200" s="42" t="s">
        <v>448</v>
      </c>
      <c r="D200" s="436">
        <v>0</v>
      </c>
      <c r="E200" s="300" t="s">
        <v>660</v>
      </c>
      <c r="F200" s="114" t="s">
        <v>660</v>
      </c>
      <c r="G200" s="114">
        <v>0</v>
      </c>
      <c r="H200" s="30"/>
      <c r="I200" s="436">
        <v>0</v>
      </c>
      <c r="J200" s="359" t="s">
        <v>660</v>
      </c>
      <c r="K200" s="357" t="s">
        <v>660</v>
      </c>
      <c r="L200" s="288">
        <v>0</v>
      </c>
      <c r="M200" s="97"/>
      <c r="N200" s="97"/>
      <c r="O200" s="114">
        <f t="shared" si="4"/>
        <v>0</v>
      </c>
      <c r="P200" s="114">
        <v>0</v>
      </c>
      <c r="Q200" s="331" t="str">
        <f t="shared" si="5"/>
        <v>-</v>
      </c>
    </row>
    <row r="201" spans="1:17" x14ac:dyDescent="0.2">
      <c r="A201" s="2" t="s">
        <v>449</v>
      </c>
      <c r="B201" s="42"/>
      <c r="C201" s="42" t="s">
        <v>450</v>
      </c>
      <c r="D201" s="436">
        <v>0</v>
      </c>
      <c r="E201" s="300" t="s">
        <v>660</v>
      </c>
      <c r="F201" s="114" t="s">
        <v>660</v>
      </c>
      <c r="G201" s="114">
        <v>0</v>
      </c>
      <c r="H201" s="30"/>
      <c r="I201" s="436">
        <v>0</v>
      </c>
      <c r="J201" s="359" t="s">
        <v>660</v>
      </c>
      <c r="K201" s="357" t="s">
        <v>660</v>
      </c>
      <c r="L201" s="288">
        <v>0</v>
      </c>
      <c r="M201" s="97"/>
      <c r="N201" s="97"/>
      <c r="O201" s="114">
        <f t="shared" si="4"/>
        <v>0</v>
      </c>
      <c r="P201" s="114">
        <v>0</v>
      </c>
      <c r="Q201" s="331" t="str">
        <f t="shared" si="5"/>
        <v>-</v>
      </c>
    </row>
    <row r="202" spans="1:17" x14ac:dyDescent="0.2">
      <c r="A202" s="41" t="s">
        <v>451</v>
      </c>
      <c r="B202" s="42"/>
      <c r="C202" s="42" t="s">
        <v>452</v>
      </c>
      <c r="D202" s="436">
        <v>0</v>
      </c>
      <c r="E202" s="300" t="s">
        <v>660</v>
      </c>
      <c r="F202" s="114" t="s">
        <v>660</v>
      </c>
      <c r="G202" s="114">
        <v>0</v>
      </c>
      <c r="H202" s="30"/>
      <c r="I202" s="436">
        <v>0</v>
      </c>
      <c r="J202" s="359" t="s">
        <v>660</v>
      </c>
      <c r="K202" s="357" t="s">
        <v>660</v>
      </c>
      <c r="L202" s="288">
        <v>0</v>
      </c>
      <c r="M202" s="97"/>
      <c r="N202" s="97"/>
      <c r="O202" s="114">
        <f t="shared" ref="O202:O208" si="6">I202</f>
        <v>0</v>
      </c>
      <c r="P202" s="114">
        <v>0</v>
      </c>
      <c r="Q202" s="331" t="str">
        <f t="shared" ref="Q202:Q208" si="7">K202</f>
        <v>-</v>
      </c>
    </row>
    <row r="203" spans="1:17" x14ac:dyDescent="0.2">
      <c r="A203" s="41" t="s">
        <v>453</v>
      </c>
      <c r="B203" s="42"/>
      <c r="C203" s="42" t="s">
        <v>454</v>
      </c>
      <c r="D203" s="436">
        <v>0</v>
      </c>
      <c r="E203" s="300" t="s">
        <v>660</v>
      </c>
      <c r="F203" s="114" t="s">
        <v>660</v>
      </c>
      <c r="G203" s="114">
        <v>0</v>
      </c>
      <c r="H203" s="30"/>
      <c r="I203" s="436">
        <v>0</v>
      </c>
      <c r="J203" s="359" t="s">
        <v>660</v>
      </c>
      <c r="K203" s="357" t="s">
        <v>660</v>
      </c>
      <c r="L203" s="288">
        <v>0</v>
      </c>
      <c r="M203" s="97"/>
      <c r="N203" s="97"/>
      <c r="O203" s="114">
        <f t="shared" si="6"/>
        <v>0</v>
      </c>
      <c r="P203" s="114">
        <v>0</v>
      </c>
      <c r="Q203" s="331" t="str">
        <f t="shared" si="7"/>
        <v>-</v>
      </c>
    </row>
    <row r="204" spans="1:17" x14ac:dyDescent="0.2">
      <c r="A204" s="41" t="s">
        <v>455</v>
      </c>
      <c r="B204" s="42"/>
      <c r="C204" s="42" t="s">
        <v>456</v>
      </c>
      <c r="D204" s="436">
        <v>0</v>
      </c>
      <c r="E204" s="300" t="s">
        <v>660</v>
      </c>
      <c r="F204" s="114" t="s">
        <v>660</v>
      </c>
      <c r="G204" s="114">
        <v>0</v>
      </c>
      <c r="H204" s="30"/>
      <c r="I204" s="436">
        <v>0</v>
      </c>
      <c r="J204" s="359" t="s">
        <v>660</v>
      </c>
      <c r="K204" s="357" t="s">
        <v>660</v>
      </c>
      <c r="L204" s="288">
        <v>0</v>
      </c>
      <c r="M204" s="97"/>
      <c r="N204" s="97"/>
      <c r="O204" s="114">
        <f t="shared" si="6"/>
        <v>0</v>
      </c>
      <c r="P204" s="114">
        <v>0</v>
      </c>
      <c r="Q204" s="331" t="str">
        <f t="shared" si="7"/>
        <v>-</v>
      </c>
    </row>
    <row r="205" spans="1:17" x14ac:dyDescent="0.2">
      <c r="A205" s="43" t="s">
        <v>457</v>
      </c>
      <c r="B205" s="42"/>
      <c r="C205" s="42" t="s">
        <v>458</v>
      </c>
      <c r="D205" s="436">
        <v>0</v>
      </c>
      <c r="E205" s="300" t="s">
        <v>660</v>
      </c>
      <c r="F205" s="114" t="s">
        <v>660</v>
      </c>
      <c r="G205" s="114">
        <v>0</v>
      </c>
      <c r="H205" s="30"/>
      <c r="I205" s="436">
        <v>0</v>
      </c>
      <c r="J205" s="359" t="s">
        <v>660</v>
      </c>
      <c r="K205" s="357" t="s">
        <v>660</v>
      </c>
      <c r="L205" s="288">
        <v>0</v>
      </c>
      <c r="M205" s="97"/>
      <c r="N205" s="97"/>
      <c r="O205" s="114">
        <f t="shared" si="6"/>
        <v>0</v>
      </c>
      <c r="P205" s="114">
        <v>0</v>
      </c>
      <c r="Q205" s="331" t="str">
        <f t="shared" si="7"/>
        <v>-</v>
      </c>
    </row>
    <row r="206" spans="1:17" x14ac:dyDescent="0.2">
      <c r="A206" s="43" t="s">
        <v>459</v>
      </c>
      <c r="B206" s="42"/>
      <c r="C206" s="42" t="s">
        <v>460</v>
      </c>
      <c r="D206" s="436">
        <v>0</v>
      </c>
      <c r="E206" s="300" t="s">
        <v>660</v>
      </c>
      <c r="F206" s="114" t="s">
        <v>660</v>
      </c>
      <c r="G206" s="114">
        <v>0</v>
      </c>
      <c r="H206" s="30"/>
      <c r="I206" s="436">
        <v>0</v>
      </c>
      <c r="J206" s="359" t="s">
        <v>660</v>
      </c>
      <c r="K206" s="357" t="s">
        <v>660</v>
      </c>
      <c r="L206" s="288">
        <v>0</v>
      </c>
      <c r="M206" s="97"/>
      <c r="N206" s="97"/>
      <c r="O206" s="114">
        <f t="shared" si="6"/>
        <v>0</v>
      </c>
      <c r="P206" s="114">
        <v>0</v>
      </c>
      <c r="Q206" s="331" t="str">
        <f t="shared" si="7"/>
        <v>-</v>
      </c>
    </row>
    <row r="207" spans="1:17" x14ac:dyDescent="0.2">
      <c r="A207" s="43" t="s">
        <v>552</v>
      </c>
      <c r="B207" s="42"/>
      <c r="C207" s="42" t="s">
        <v>558</v>
      </c>
      <c r="D207" s="436">
        <v>0</v>
      </c>
      <c r="E207" s="300" t="s">
        <v>660</v>
      </c>
      <c r="F207" s="114" t="s">
        <v>660</v>
      </c>
      <c r="G207" s="114">
        <v>0</v>
      </c>
      <c r="H207" s="30"/>
      <c r="I207" s="436">
        <v>0</v>
      </c>
      <c r="J207" s="359" t="s">
        <v>660</v>
      </c>
      <c r="K207" s="357" t="s">
        <v>660</v>
      </c>
      <c r="L207" s="288">
        <v>0</v>
      </c>
      <c r="M207" s="97"/>
      <c r="N207" s="97"/>
      <c r="O207" s="114">
        <f t="shared" si="6"/>
        <v>0</v>
      </c>
      <c r="P207" s="114">
        <v>0</v>
      </c>
      <c r="Q207" s="331" t="str">
        <f t="shared" si="7"/>
        <v>-</v>
      </c>
    </row>
    <row r="208" spans="1:17" ht="13.5" thickBot="1" x14ac:dyDescent="0.25">
      <c r="A208" s="50" t="s">
        <v>569</v>
      </c>
      <c r="B208" s="42"/>
      <c r="C208" s="12" t="s">
        <v>570</v>
      </c>
      <c r="D208" s="436">
        <v>0</v>
      </c>
      <c r="E208" s="300" t="s">
        <v>660</v>
      </c>
      <c r="F208" s="114" t="s">
        <v>660</v>
      </c>
      <c r="G208" s="114">
        <v>207233.52</v>
      </c>
      <c r="H208" s="30"/>
      <c r="I208" s="436">
        <v>0</v>
      </c>
      <c r="J208" s="359" t="s">
        <v>660</v>
      </c>
      <c r="K208" s="357" t="s">
        <v>660</v>
      </c>
      <c r="L208" s="288">
        <v>225519.57</v>
      </c>
      <c r="M208" s="97"/>
      <c r="N208" s="97"/>
      <c r="O208" s="114">
        <f t="shared" si="6"/>
        <v>0</v>
      </c>
      <c r="P208" s="114">
        <v>0</v>
      </c>
      <c r="Q208" s="331" t="str">
        <f t="shared" si="7"/>
        <v>-</v>
      </c>
    </row>
    <row r="209" spans="1:17" ht="13.5" thickBot="1" x14ac:dyDescent="0.25">
      <c r="A209" s="89"/>
      <c r="B209" s="90"/>
      <c r="C209" s="51"/>
      <c r="D209" s="438">
        <f>SUM(D9:D208)</f>
        <v>74404440.990000069</v>
      </c>
      <c r="E209" s="358">
        <f>SUM(E9:E208)</f>
        <v>115901091.17000002</v>
      </c>
      <c r="F209" s="358">
        <f>SUM(F9:F208)</f>
        <v>314202701.72000015</v>
      </c>
      <c r="G209" s="358">
        <f>SUM(G9:G208)</f>
        <v>397005600.92999977</v>
      </c>
      <c r="H209" s="37"/>
      <c r="I209" s="438">
        <f>SUM(I9:I208)</f>
        <v>64439895.280000001</v>
      </c>
      <c r="J209" s="358">
        <f>SUM(J9:J208)</f>
        <v>108195711.13999987</v>
      </c>
      <c r="K209" s="360">
        <f>SUM(K9:K208)</f>
        <v>290292950.44999993</v>
      </c>
      <c r="L209" s="358">
        <f>SUM(L9:L208)</f>
        <v>344509521.15999991</v>
      </c>
      <c r="M209" s="97"/>
      <c r="N209" s="97"/>
      <c r="O209" s="358">
        <f>SUM(O9:O208)</f>
        <v>64439895.280000001</v>
      </c>
      <c r="P209" s="358">
        <f>SUM(P9:P208)</f>
        <v>0</v>
      </c>
      <c r="Q209" s="360">
        <f>SUM(Q9:Q208)</f>
        <v>290292950.44999993</v>
      </c>
    </row>
  </sheetData>
  <phoneticPr fontId="9" type="noConversion"/>
  <conditionalFormatting sqref="O9:Q208">
    <cfRule type="cellIs" dxfId="13" priority="1" stopIfTrue="1" operator="equal">
      <formula>0</formula>
    </cfRule>
  </conditionalFormatting>
  <pageMargins left="0.75" right="0.75" top="1" bottom="1" header="0.5" footer="0.5"/>
  <pageSetup scale="50" fitToHeight="0" orientation="landscape" r:id="rId1"/>
  <headerFooter alignWithMargins="0">
    <oddFooter>&amp;LCDE, Public School Finance&amp;C&amp;P&amp;R&amp;D</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10"/>
  <sheetViews>
    <sheetView workbookViewId="0">
      <pane ySplit="4" topLeftCell="A5" activePane="bottomLeft" state="frozen"/>
      <selection activeCell="B1" sqref="B1"/>
      <selection pane="bottomLeft" activeCell="A207" sqref="A207:XFD212"/>
    </sheetView>
  </sheetViews>
  <sheetFormatPr defaultRowHeight="12.75" x14ac:dyDescent="0.2"/>
  <cols>
    <col min="1" max="1" width="10" style="1" bestFit="1" customWidth="1"/>
    <col min="2" max="2" width="14.42578125" style="1" bestFit="1" customWidth="1"/>
    <col min="3" max="3" width="45.42578125" style="1" bestFit="1" customWidth="1"/>
    <col min="4" max="4" width="14.42578125" customWidth="1"/>
    <col min="5" max="5" width="2.42578125" customWidth="1"/>
    <col min="6" max="6" width="14.42578125" customWidth="1"/>
  </cols>
  <sheetData>
    <row r="1" spans="1:7" x14ac:dyDescent="0.2">
      <c r="C1" s="94"/>
      <c r="D1" s="130"/>
      <c r="F1" s="130"/>
    </row>
    <row r="2" spans="1:7" ht="13.5" thickBot="1" x14ac:dyDescent="0.25">
      <c r="C2" s="94"/>
      <c r="D2" s="368"/>
      <c r="F2" s="130"/>
    </row>
    <row r="3" spans="1:7" x14ac:dyDescent="0.2">
      <c r="A3" s="7"/>
      <c r="B3" s="8"/>
      <c r="C3" s="8"/>
      <c r="D3" s="4" t="s">
        <v>654</v>
      </c>
      <c r="E3" s="80"/>
      <c r="F3" s="4" t="s">
        <v>645</v>
      </c>
    </row>
    <row r="4" spans="1:7" ht="54" customHeight="1" thickBot="1" x14ac:dyDescent="0.25">
      <c r="A4" s="38" t="s">
        <v>0</v>
      </c>
      <c r="B4" s="39" t="s">
        <v>1</v>
      </c>
      <c r="C4" s="39" t="s">
        <v>2</v>
      </c>
      <c r="D4" s="15" t="s">
        <v>611</v>
      </c>
      <c r="E4" s="81"/>
      <c r="F4" s="15" t="s">
        <v>611</v>
      </c>
      <c r="G4" s="128"/>
    </row>
    <row r="5" spans="1:7" x14ac:dyDescent="0.2">
      <c r="A5" s="19" t="s">
        <v>3</v>
      </c>
      <c r="B5" s="12" t="s">
        <v>4</v>
      </c>
      <c r="C5" s="55" t="s">
        <v>5</v>
      </c>
      <c r="D5" s="114">
        <v>0</v>
      </c>
      <c r="E5" s="115"/>
      <c r="F5" s="114">
        <v>0</v>
      </c>
    </row>
    <row r="6" spans="1:7" x14ac:dyDescent="0.2">
      <c r="A6" s="19" t="s">
        <v>6</v>
      </c>
      <c r="B6" s="12" t="s">
        <v>4</v>
      </c>
      <c r="C6" s="55" t="s">
        <v>7</v>
      </c>
      <c r="D6" s="114">
        <v>0</v>
      </c>
      <c r="E6" s="115"/>
      <c r="F6" s="114">
        <v>0</v>
      </c>
    </row>
    <row r="7" spans="1:7" x14ac:dyDescent="0.2">
      <c r="A7" s="19" t="s">
        <v>8</v>
      </c>
      <c r="B7" s="12" t="s">
        <v>4</v>
      </c>
      <c r="C7" s="55" t="s">
        <v>9</v>
      </c>
      <c r="D7" s="114">
        <v>0</v>
      </c>
      <c r="E7" s="115"/>
      <c r="F7" s="114">
        <v>0</v>
      </c>
    </row>
    <row r="8" spans="1:7" x14ac:dyDescent="0.2">
      <c r="A8" s="19" t="s">
        <v>10</v>
      </c>
      <c r="B8" s="12" t="s">
        <v>4</v>
      </c>
      <c r="C8" s="55" t="s">
        <v>11</v>
      </c>
      <c r="D8" s="114">
        <v>0</v>
      </c>
      <c r="E8" s="115"/>
      <c r="F8" s="114">
        <v>0</v>
      </c>
    </row>
    <row r="9" spans="1:7" x14ac:dyDescent="0.2">
      <c r="A9" s="19" t="s">
        <v>12</v>
      </c>
      <c r="B9" s="12" t="s">
        <v>4</v>
      </c>
      <c r="C9" s="55" t="s">
        <v>13</v>
      </c>
      <c r="D9" s="114">
        <v>0</v>
      </c>
      <c r="E9" s="115"/>
      <c r="F9" s="114">
        <v>0</v>
      </c>
    </row>
    <row r="10" spans="1:7" x14ac:dyDescent="0.2">
      <c r="A10" s="19" t="s">
        <v>14</v>
      </c>
      <c r="B10" s="12" t="s">
        <v>4</v>
      </c>
      <c r="C10" s="55" t="s">
        <v>15</v>
      </c>
      <c r="D10" s="114">
        <v>0</v>
      </c>
      <c r="E10" s="115"/>
      <c r="F10" s="114">
        <v>0</v>
      </c>
    </row>
    <row r="11" spans="1:7" x14ac:dyDescent="0.2">
      <c r="A11" s="19" t="s">
        <v>16</v>
      </c>
      <c r="B11" s="12" t="s">
        <v>4</v>
      </c>
      <c r="C11" s="55" t="s">
        <v>17</v>
      </c>
      <c r="D11" s="114">
        <v>0</v>
      </c>
      <c r="E11" s="115"/>
      <c r="F11" s="114">
        <v>0</v>
      </c>
    </row>
    <row r="12" spans="1:7" x14ac:dyDescent="0.2">
      <c r="A12" s="19" t="s">
        <v>18</v>
      </c>
      <c r="B12" s="12" t="s">
        <v>19</v>
      </c>
      <c r="C12" s="55" t="s">
        <v>20</v>
      </c>
      <c r="D12" s="114">
        <v>0</v>
      </c>
      <c r="E12" s="115"/>
      <c r="F12" s="114">
        <v>0</v>
      </c>
    </row>
    <row r="13" spans="1:7" x14ac:dyDescent="0.2">
      <c r="A13" s="19" t="s">
        <v>21</v>
      </c>
      <c r="B13" s="12" t="s">
        <v>19</v>
      </c>
      <c r="C13" s="55" t="s">
        <v>22</v>
      </c>
      <c r="D13" s="114">
        <v>0</v>
      </c>
      <c r="E13" s="115"/>
      <c r="F13" s="114">
        <v>0</v>
      </c>
    </row>
    <row r="14" spans="1:7" x14ac:dyDescent="0.2">
      <c r="A14" s="19" t="s">
        <v>23</v>
      </c>
      <c r="B14" s="12" t="s">
        <v>24</v>
      </c>
      <c r="C14" s="55" t="s">
        <v>25</v>
      </c>
      <c r="D14" s="114">
        <v>0</v>
      </c>
      <c r="E14" s="115"/>
      <c r="F14" s="114">
        <v>0</v>
      </c>
    </row>
    <row r="15" spans="1:7" x14ac:dyDescent="0.2">
      <c r="A15" s="19" t="s">
        <v>26</v>
      </c>
      <c r="B15" s="12" t="s">
        <v>24</v>
      </c>
      <c r="C15" s="55" t="s">
        <v>27</v>
      </c>
      <c r="D15" s="114">
        <v>0</v>
      </c>
      <c r="E15" s="115"/>
      <c r="F15" s="114">
        <v>0</v>
      </c>
    </row>
    <row r="16" spans="1:7" x14ac:dyDescent="0.2">
      <c r="A16" s="19" t="s">
        <v>28</v>
      </c>
      <c r="B16" s="12" t="s">
        <v>24</v>
      </c>
      <c r="C16" s="55" t="s">
        <v>29</v>
      </c>
      <c r="D16" s="114">
        <v>0</v>
      </c>
      <c r="E16" s="115"/>
      <c r="F16" s="114">
        <v>0</v>
      </c>
    </row>
    <row r="17" spans="1:6" x14ac:dyDescent="0.2">
      <c r="A17" s="19" t="s">
        <v>30</v>
      </c>
      <c r="B17" s="12" t="s">
        <v>24</v>
      </c>
      <c r="C17" s="55" t="s">
        <v>31</v>
      </c>
      <c r="D17" s="114">
        <v>0</v>
      </c>
      <c r="E17" s="115"/>
      <c r="F17" s="114">
        <v>0</v>
      </c>
    </row>
    <row r="18" spans="1:6" x14ac:dyDescent="0.2">
      <c r="A18" s="19" t="s">
        <v>32</v>
      </c>
      <c r="B18" s="12" t="s">
        <v>24</v>
      </c>
      <c r="C18" s="55" t="s">
        <v>33</v>
      </c>
      <c r="D18" s="114">
        <v>0</v>
      </c>
      <c r="E18" s="115"/>
      <c r="F18" s="114">
        <v>0</v>
      </c>
    </row>
    <row r="19" spans="1:6" x14ac:dyDescent="0.2">
      <c r="A19" s="19" t="s">
        <v>34</v>
      </c>
      <c r="B19" s="12" t="s">
        <v>24</v>
      </c>
      <c r="C19" s="55" t="s">
        <v>35</v>
      </c>
      <c r="D19" s="114">
        <v>0</v>
      </c>
      <c r="E19" s="115"/>
      <c r="F19" s="114">
        <v>0</v>
      </c>
    </row>
    <row r="20" spans="1:6" x14ac:dyDescent="0.2">
      <c r="A20" s="19" t="s">
        <v>36</v>
      </c>
      <c r="B20" s="12" t="s">
        <v>24</v>
      </c>
      <c r="C20" s="55" t="s">
        <v>37</v>
      </c>
      <c r="D20" s="114">
        <v>0</v>
      </c>
      <c r="E20" s="115"/>
      <c r="F20" s="114">
        <v>0</v>
      </c>
    </row>
    <row r="21" spans="1:6" x14ac:dyDescent="0.2">
      <c r="A21" s="19" t="s">
        <v>38</v>
      </c>
      <c r="B21" s="12" t="s">
        <v>39</v>
      </c>
      <c r="C21" s="55" t="s">
        <v>40</v>
      </c>
      <c r="D21" s="114">
        <v>0</v>
      </c>
      <c r="E21" s="115"/>
      <c r="F21" s="114">
        <v>0</v>
      </c>
    </row>
    <row r="22" spans="1:6" x14ac:dyDescent="0.2">
      <c r="A22" s="19" t="s">
        <v>41</v>
      </c>
      <c r="B22" s="12" t="s">
        <v>42</v>
      </c>
      <c r="C22" s="55" t="s">
        <v>43</v>
      </c>
      <c r="D22" s="114">
        <v>0</v>
      </c>
      <c r="E22" s="115"/>
      <c r="F22" s="114">
        <v>0</v>
      </c>
    </row>
    <row r="23" spans="1:6" x14ac:dyDescent="0.2">
      <c r="A23" s="19" t="s">
        <v>44</v>
      </c>
      <c r="B23" s="12" t="s">
        <v>42</v>
      </c>
      <c r="C23" s="55" t="s">
        <v>45</v>
      </c>
      <c r="D23" s="114">
        <v>0</v>
      </c>
      <c r="E23" s="115"/>
      <c r="F23" s="114">
        <v>0</v>
      </c>
    </row>
    <row r="24" spans="1:6" x14ac:dyDescent="0.2">
      <c r="A24" s="19" t="s">
        <v>46</v>
      </c>
      <c r="B24" s="12" t="s">
        <v>42</v>
      </c>
      <c r="C24" s="55" t="s">
        <v>47</v>
      </c>
      <c r="D24" s="114">
        <v>0</v>
      </c>
      <c r="E24" s="115"/>
      <c r="F24" s="114">
        <v>0</v>
      </c>
    </row>
    <row r="25" spans="1:6" x14ac:dyDescent="0.2">
      <c r="A25" s="19" t="s">
        <v>48</v>
      </c>
      <c r="B25" s="12" t="s">
        <v>42</v>
      </c>
      <c r="C25" s="55" t="s">
        <v>49</v>
      </c>
      <c r="D25" s="114">
        <v>0</v>
      </c>
      <c r="E25" s="115"/>
      <c r="F25" s="114">
        <v>0</v>
      </c>
    </row>
    <row r="26" spans="1:6" x14ac:dyDescent="0.2">
      <c r="A26" s="19" t="s">
        <v>50</v>
      </c>
      <c r="B26" s="12" t="s">
        <v>42</v>
      </c>
      <c r="C26" s="55" t="s">
        <v>51</v>
      </c>
      <c r="D26" s="114">
        <v>0</v>
      </c>
      <c r="E26" s="115"/>
      <c r="F26" s="114">
        <v>0</v>
      </c>
    </row>
    <row r="27" spans="1:6" x14ac:dyDescent="0.2">
      <c r="A27" s="19" t="s">
        <v>52</v>
      </c>
      <c r="B27" s="12" t="s">
        <v>53</v>
      </c>
      <c r="C27" s="55" t="s">
        <v>54</v>
      </c>
      <c r="D27" s="114">
        <v>0</v>
      </c>
      <c r="E27" s="115"/>
      <c r="F27" s="114">
        <v>0</v>
      </c>
    </row>
    <row r="28" spans="1:6" x14ac:dyDescent="0.2">
      <c r="A28" s="19" t="s">
        <v>55</v>
      </c>
      <c r="B28" s="12" t="s">
        <v>53</v>
      </c>
      <c r="C28" s="55" t="s">
        <v>56</v>
      </c>
      <c r="D28" s="114">
        <v>0</v>
      </c>
      <c r="E28" s="115"/>
      <c r="F28" s="114">
        <v>0</v>
      </c>
    </row>
    <row r="29" spans="1:6" x14ac:dyDescent="0.2">
      <c r="A29" s="19" t="s">
        <v>57</v>
      </c>
      <c r="B29" s="12" t="s">
        <v>58</v>
      </c>
      <c r="C29" s="55" t="s">
        <v>59</v>
      </c>
      <c r="D29" s="114">
        <v>0</v>
      </c>
      <c r="E29" s="115"/>
      <c r="F29" s="114">
        <v>0</v>
      </c>
    </row>
    <row r="30" spans="1:6" x14ac:dyDescent="0.2">
      <c r="A30" s="19" t="s">
        <v>60</v>
      </c>
      <c r="B30" s="12" t="s">
        <v>58</v>
      </c>
      <c r="C30" s="55" t="s">
        <v>61</v>
      </c>
      <c r="D30" s="114">
        <v>0</v>
      </c>
      <c r="E30" s="115"/>
      <c r="F30" s="114">
        <v>0</v>
      </c>
    </row>
    <row r="31" spans="1:6" x14ac:dyDescent="0.2">
      <c r="A31" s="19" t="s">
        <v>62</v>
      </c>
      <c r="B31" s="12" t="s">
        <v>63</v>
      </c>
      <c r="C31" s="55" t="s">
        <v>64</v>
      </c>
      <c r="D31" s="114">
        <v>0</v>
      </c>
      <c r="E31" s="115"/>
      <c r="F31" s="114">
        <v>0</v>
      </c>
    </row>
    <row r="32" spans="1:6" x14ac:dyDescent="0.2">
      <c r="A32" s="19" t="s">
        <v>65</v>
      </c>
      <c r="B32" s="12" t="s">
        <v>63</v>
      </c>
      <c r="C32" s="55" t="s">
        <v>66</v>
      </c>
      <c r="D32" s="114">
        <v>0</v>
      </c>
      <c r="E32" s="115"/>
      <c r="F32" s="114">
        <v>0</v>
      </c>
    </row>
    <row r="33" spans="1:6" x14ac:dyDescent="0.2">
      <c r="A33" s="19" t="s">
        <v>67</v>
      </c>
      <c r="B33" s="12" t="s">
        <v>68</v>
      </c>
      <c r="C33" s="55" t="s">
        <v>69</v>
      </c>
      <c r="D33" s="114">
        <v>0</v>
      </c>
      <c r="E33" s="115"/>
      <c r="F33" s="114">
        <v>0</v>
      </c>
    </row>
    <row r="34" spans="1:6" x14ac:dyDescent="0.2">
      <c r="A34" s="19" t="s">
        <v>70</v>
      </c>
      <c r="B34" s="12" t="s">
        <v>68</v>
      </c>
      <c r="C34" s="55" t="s">
        <v>71</v>
      </c>
      <c r="D34" s="114">
        <v>0</v>
      </c>
      <c r="E34" s="115"/>
      <c r="F34" s="114">
        <v>0</v>
      </c>
    </row>
    <row r="35" spans="1:6" x14ac:dyDescent="0.2">
      <c r="A35" s="19" t="s">
        <v>72</v>
      </c>
      <c r="B35" s="12" t="s">
        <v>73</v>
      </c>
      <c r="C35" s="55" t="s">
        <v>74</v>
      </c>
      <c r="D35" s="114">
        <v>0</v>
      </c>
      <c r="E35" s="115"/>
      <c r="F35" s="114">
        <v>0</v>
      </c>
    </row>
    <row r="36" spans="1:6" x14ac:dyDescent="0.2">
      <c r="A36" s="19" t="s">
        <v>75</v>
      </c>
      <c r="B36" s="12" t="s">
        <v>76</v>
      </c>
      <c r="C36" s="55" t="s">
        <v>77</v>
      </c>
      <c r="D36" s="114">
        <v>0</v>
      </c>
      <c r="E36" s="115"/>
      <c r="F36" s="114">
        <v>0</v>
      </c>
    </row>
    <row r="37" spans="1:6" x14ac:dyDescent="0.2">
      <c r="A37" s="19" t="s">
        <v>78</v>
      </c>
      <c r="B37" s="12" t="s">
        <v>76</v>
      </c>
      <c r="C37" s="55" t="s">
        <v>79</v>
      </c>
      <c r="D37" s="114">
        <v>0</v>
      </c>
      <c r="E37" s="115"/>
      <c r="F37" s="114">
        <v>0</v>
      </c>
    </row>
    <row r="38" spans="1:6" x14ac:dyDescent="0.2">
      <c r="A38" s="19" t="s">
        <v>80</v>
      </c>
      <c r="B38" s="12" t="s">
        <v>76</v>
      </c>
      <c r="C38" s="55" t="s">
        <v>81</v>
      </c>
      <c r="D38" s="114">
        <v>0</v>
      </c>
      <c r="E38" s="115"/>
      <c r="F38" s="114">
        <v>0</v>
      </c>
    </row>
    <row r="39" spans="1:6" x14ac:dyDescent="0.2">
      <c r="A39" s="19" t="s">
        <v>82</v>
      </c>
      <c r="B39" s="12" t="s">
        <v>83</v>
      </c>
      <c r="C39" s="55" t="s">
        <v>84</v>
      </c>
      <c r="D39" s="114">
        <v>0</v>
      </c>
      <c r="E39" s="115"/>
      <c r="F39" s="114">
        <v>0</v>
      </c>
    </row>
    <row r="40" spans="1:6" x14ac:dyDescent="0.2">
      <c r="A40" s="19" t="s">
        <v>85</v>
      </c>
      <c r="B40" s="12" t="s">
        <v>83</v>
      </c>
      <c r="C40" s="55" t="s">
        <v>86</v>
      </c>
      <c r="D40" s="114">
        <v>0</v>
      </c>
      <c r="E40" s="115"/>
      <c r="F40" s="114">
        <v>0</v>
      </c>
    </row>
    <row r="41" spans="1:6" x14ac:dyDescent="0.2">
      <c r="A41" s="19" t="s">
        <v>87</v>
      </c>
      <c r="B41" s="12" t="s">
        <v>88</v>
      </c>
      <c r="C41" s="55" t="s">
        <v>89</v>
      </c>
      <c r="D41" s="114">
        <v>0</v>
      </c>
      <c r="E41" s="115"/>
      <c r="F41" s="114">
        <v>0</v>
      </c>
    </row>
    <row r="42" spans="1:6" x14ac:dyDescent="0.2">
      <c r="A42" s="19" t="s">
        <v>90</v>
      </c>
      <c r="B42" s="12" t="s">
        <v>91</v>
      </c>
      <c r="C42" s="1" t="s">
        <v>92</v>
      </c>
      <c r="D42" s="114">
        <v>0</v>
      </c>
      <c r="E42" s="115"/>
      <c r="F42" s="114">
        <v>0</v>
      </c>
    </row>
    <row r="43" spans="1:6" x14ac:dyDescent="0.2">
      <c r="A43" s="19" t="s">
        <v>93</v>
      </c>
      <c r="B43" s="12" t="s">
        <v>94</v>
      </c>
      <c r="C43" s="55" t="s">
        <v>95</v>
      </c>
      <c r="D43" s="114">
        <v>0</v>
      </c>
      <c r="E43" s="115"/>
      <c r="F43" s="114">
        <v>0</v>
      </c>
    </row>
    <row r="44" spans="1:6" x14ac:dyDescent="0.2">
      <c r="A44" s="19" t="s">
        <v>96</v>
      </c>
      <c r="B44" s="12" t="s">
        <v>97</v>
      </c>
      <c r="C44" s="55" t="s">
        <v>98</v>
      </c>
      <c r="D44" s="114">
        <v>0</v>
      </c>
      <c r="E44" s="115"/>
      <c r="F44" s="114">
        <v>0</v>
      </c>
    </row>
    <row r="45" spans="1:6" x14ac:dyDescent="0.2">
      <c r="A45" s="19" t="s">
        <v>99</v>
      </c>
      <c r="B45" s="12" t="s">
        <v>100</v>
      </c>
      <c r="C45" s="55" t="s">
        <v>101</v>
      </c>
      <c r="D45" s="114">
        <v>0</v>
      </c>
      <c r="E45" s="115"/>
      <c r="F45" s="114">
        <v>0</v>
      </c>
    </row>
    <row r="46" spans="1:6" x14ac:dyDescent="0.2">
      <c r="A46" s="19" t="s">
        <v>102</v>
      </c>
      <c r="B46" s="12" t="s">
        <v>103</v>
      </c>
      <c r="C46" s="55" t="s">
        <v>104</v>
      </c>
      <c r="D46" s="114">
        <v>0</v>
      </c>
      <c r="E46" s="115"/>
      <c r="F46" s="114">
        <v>0</v>
      </c>
    </row>
    <row r="47" spans="1:6" x14ac:dyDescent="0.2">
      <c r="A47" s="19" t="s">
        <v>105</v>
      </c>
      <c r="B47" s="12" t="s">
        <v>106</v>
      </c>
      <c r="C47" s="55" t="s">
        <v>107</v>
      </c>
      <c r="D47" s="114">
        <v>0</v>
      </c>
      <c r="E47" s="115"/>
      <c r="F47" s="114">
        <v>0</v>
      </c>
    </row>
    <row r="48" spans="1:6" x14ac:dyDescent="0.2">
      <c r="A48" s="22" t="s">
        <v>108</v>
      </c>
      <c r="B48" s="12" t="s">
        <v>109</v>
      </c>
      <c r="C48" s="55" t="s">
        <v>110</v>
      </c>
      <c r="D48" s="114">
        <v>0</v>
      </c>
      <c r="E48" s="115"/>
      <c r="F48" s="114">
        <v>0</v>
      </c>
    </row>
    <row r="49" spans="1:6" x14ac:dyDescent="0.2">
      <c r="A49" s="19" t="s">
        <v>111</v>
      </c>
      <c r="B49" s="12" t="s">
        <v>109</v>
      </c>
      <c r="C49" s="55" t="s">
        <v>112</v>
      </c>
      <c r="D49" s="114">
        <v>0</v>
      </c>
      <c r="E49" s="115"/>
      <c r="F49" s="114">
        <v>0</v>
      </c>
    </row>
    <row r="50" spans="1:6" x14ac:dyDescent="0.2">
      <c r="A50" s="19" t="s">
        <v>113</v>
      </c>
      <c r="B50" s="12" t="s">
        <v>109</v>
      </c>
      <c r="C50" s="55" t="s">
        <v>114</v>
      </c>
      <c r="D50" s="114">
        <v>0</v>
      </c>
      <c r="E50" s="115"/>
      <c r="F50" s="114">
        <v>0</v>
      </c>
    </row>
    <row r="51" spans="1:6" x14ac:dyDescent="0.2">
      <c r="A51" s="19" t="s">
        <v>115</v>
      </c>
      <c r="B51" s="12" t="s">
        <v>109</v>
      </c>
      <c r="C51" s="55" t="s">
        <v>116</v>
      </c>
      <c r="D51" s="114">
        <v>0</v>
      </c>
      <c r="E51" s="115"/>
      <c r="F51" s="114">
        <v>0</v>
      </c>
    </row>
    <row r="52" spans="1:6" x14ac:dyDescent="0.2">
      <c r="A52" s="19" t="s">
        <v>117</v>
      </c>
      <c r="B52" s="12" t="s">
        <v>109</v>
      </c>
      <c r="C52" s="55" t="s">
        <v>118</v>
      </c>
      <c r="D52" s="114">
        <v>0</v>
      </c>
      <c r="E52" s="115"/>
      <c r="F52" s="114">
        <v>0</v>
      </c>
    </row>
    <row r="53" spans="1:6" x14ac:dyDescent="0.2">
      <c r="A53" s="19" t="s">
        <v>119</v>
      </c>
      <c r="B53" s="12" t="s">
        <v>120</v>
      </c>
      <c r="C53" s="55" t="s">
        <v>121</v>
      </c>
      <c r="D53" s="114">
        <v>0</v>
      </c>
      <c r="E53" s="115"/>
      <c r="F53" s="114">
        <v>0</v>
      </c>
    </row>
    <row r="54" spans="1:6" x14ac:dyDescent="0.2">
      <c r="A54" s="19" t="s">
        <v>122</v>
      </c>
      <c r="B54" s="12" t="s">
        <v>120</v>
      </c>
      <c r="C54" s="55" t="s">
        <v>123</v>
      </c>
      <c r="D54" s="114">
        <v>0</v>
      </c>
      <c r="E54" s="115"/>
      <c r="F54" s="114">
        <v>0</v>
      </c>
    </row>
    <row r="55" spans="1:6" x14ac:dyDescent="0.2">
      <c r="A55" s="19" t="s">
        <v>124</v>
      </c>
      <c r="B55" s="12" t="s">
        <v>120</v>
      </c>
      <c r="C55" s="55" t="s">
        <v>125</v>
      </c>
      <c r="D55" s="114">
        <v>0</v>
      </c>
      <c r="E55" s="115"/>
      <c r="F55" s="114">
        <v>0</v>
      </c>
    </row>
    <row r="56" spans="1:6" x14ac:dyDescent="0.2">
      <c r="A56" s="19" t="s">
        <v>126</v>
      </c>
      <c r="B56" s="12" t="s">
        <v>120</v>
      </c>
      <c r="C56" s="55" t="s">
        <v>127</v>
      </c>
      <c r="D56" s="114">
        <v>0</v>
      </c>
      <c r="E56" s="115"/>
      <c r="F56" s="114">
        <v>0</v>
      </c>
    </row>
    <row r="57" spans="1:6" x14ac:dyDescent="0.2">
      <c r="A57" s="19" t="s">
        <v>128</v>
      </c>
      <c r="B57" s="12" t="s">
        <v>120</v>
      </c>
      <c r="C57" s="55" t="s">
        <v>129</v>
      </c>
      <c r="D57" s="114">
        <v>0</v>
      </c>
      <c r="E57" s="115"/>
      <c r="F57" s="114">
        <v>0</v>
      </c>
    </row>
    <row r="58" spans="1:6" x14ac:dyDescent="0.2">
      <c r="A58" s="19" t="s">
        <v>130</v>
      </c>
      <c r="B58" s="12" t="s">
        <v>120</v>
      </c>
      <c r="C58" s="55" t="s">
        <v>131</v>
      </c>
      <c r="D58" s="114">
        <v>0</v>
      </c>
      <c r="E58" s="115"/>
      <c r="F58" s="114">
        <v>0</v>
      </c>
    </row>
    <row r="59" spans="1:6" x14ac:dyDescent="0.2">
      <c r="A59" s="19" t="s">
        <v>132</v>
      </c>
      <c r="B59" s="12" t="s">
        <v>120</v>
      </c>
      <c r="C59" s="55" t="s">
        <v>133</v>
      </c>
      <c r="D59" s="114">
        <v>0</v>
      </c>
      <c r="E59" s="115"/>
      <c r="F59" s="114">
        <v>0</v>
      </c>
    </row>
    <row r="60" spans="1:6" x14ac:dyDescent="0.2">
      <c r="A60" s="19" t="s">
        <v>134</v>
      </c>
      <c r="B60" s="12" t="s">
        <v>120</v>
      </c>
      <c r="C60" s="55" t="s">
        <v>135</v>
      </c>
      <c r="D60" s="114">
        <v>0</v>
      </c>
      <c r="E60" s="115"/>
      <c r="F60" s="114">
        <v>0</v>
      </c>
    </row>
    <row r="61" spans="1:6" x14ac:dyDescent="0.2">
      <c r="A61" s="19" t="s">
        <v>136</v>
      </c>
      <c r="B61" s="12" t="s">
        <v>120</v>
      </c>
      <c r="C61" s="55" t="s">
        <v>137</v>
      </c>
      <c r="D61" s="114">
        <v>0</v>
      </c>
      <c r="E61" s="115"/>
      <c r="F61" s="114">
        <v>0</v>
      </c>
    </row>
    <row r="62" spans="1:6" x14ac:dyDescent="0.2">
      <c r="A62" s="19" t="s">
        <v>138</v>
      </c>
      <c r="B62" s="12" t="s">
        <v>120</v>
      </c>
      <c r="C62" s="55" t="s">
        <v>139</v>
      </c>
      <c r="D62" s="114">
        <v>0</v>
      </c>
      <c r="E62" s="115"/>
      <c r="F62" s="114">
        <v>0</v>
      </c>
    </row>
    <row r="63" spans="1:6" x14ac:dyDescent="0.2">
      <c r="A63" s="19" t="s">
        <v>140</v>
      </c>
      <c r="B63" s="12" t="s">
        <v>120</v>
      </c>
      <c r="C63" s="55" t="s">
        <v>141</v>
      </c>
      <c r="D63" s="114">
        <v>0</v>
      </c>
      <c r="E63" s="115"/>
      <c r="F63" s="114">
        <v>0</v>
      </c>
    </row>
    <row r="64" spans="1:6" x14ac:dyDescent="0.2">
      <c r="A64" s="19" t="s">
        <v>142</v>
      </c>
      <c r="B64" s="12" t="s">
        <v>120</v>
      </c>
      <c r="C64" s="55" t="s">
        <v>143</v>
      </c>
      <c r="D64" s="114">
        <v>0</v>
      </c>
      <c r="E64" s="115"/>
      <c r="F64" s="114">
        <v>0</v>
      </c>
    </row>
    <row r="65" spans="1:6" x14ac:dyDescent="0.2">
      <c r="A65" s="19" t="s">
        <v>144</v>
      </c>
      <c r="B65" s="12" t="s">
        <v>120</v>
      </c>
      <c r="C65" s="55" t="s">
        <v>145</v>
      </c>
      <c r="D65" s="114">
        <v>0</v>
      </c>
      <c r="E65" s="115"/>
      <c r="F65" s="114">
        <v>0</v>
      </c>
    </row>
    <row r="66" spans="1:6" x14ac:dyDescent="0.2">
      <c r="A66" s="19" t="s">
        <v>146</v>
      </c>
      <c r="B66" s="12" t="s">
        <v>120</v>
      </c>
      <c r="C66" s="55" t="s">
        <v>147</v>
      </c>
      <c r="D66" s="114">
        <v>0</v>
      </c>
      <c r="E66" s="115"/>
      <c r="F66" s="114">
        <v>0</v>
      </c>
    </row>
    <row r="67" spans="1:6" x14ac:dyDescent="0.2">
      <c r="A67" s="19" t="s">
        <v>148</v>
      </c>
      <c r="B67" s="12" t="s">
        <v>120</v>
      </c>
      <c r="C67" s="55" t="s">
        <v>149</v>
      </c>
      <c r="D67" s="114">
        <v>0</v>
      </c>
      <c r="E67" s="115"/>
      <c r="F67" s="114">
        <v>0</v>
      </c>
    </row>
    <row r="68" spans="1:6" x14ac:dyDescent="0.2">
      <c r="A68" s="19" t="s">
        <v>150</v>
      </c>
      <c r="B68" s="12" t="s">
        <v>151</v>
      </c>
      <c r="C68" s="55" t="s">
        <v>152</v>
      </c>
      <c r="D68" s="114">
        <v>0</v>
      </c>
      <c r="E68" s="115"/>
      <c r="F68" s="114">
        <v>0</v>
      </c>
    </row>
    <row r="69" spans="1:6" x14ac:dyDescent="0.2">
      <c r="A69" s="19" t="s">
        <v>153</v>
      </c>
      <c r="B69" s="12" t="s">
        <v>151</v>
      </c>
      <c r="C69" s="55" t="s">
        <v>154</v>
      </c>
      <c r="D69" s="114">
        <v>0</v>
      </c>
      <c r="E69" s="115"/>
      <c r="F69" s="114">
        <v>0</v>
      </c>
    </row>
    <row r="70" spans="1:6" x14ac:dyDescent="0.2">
      <c r="A70" s="19" t="s">
        <v>155</v>
      </c>
      <c r="B70" s="12" t="s">
        <v>151</v>
      </c>
      <c r="C70" s="55" t="s">
        <v>156</v>
      </c>
      <c r="D70" s="114">
        <v>0</v>
      </c>
      <c r="E70" s="115"/>
      <c r="F70" s="114">
        <v>0</v>
      </c>
    </row>
    <row r="71" spans="1:6" x14ac:dyDescent="0.2">
      <c r="A71" s="19" t="s">
        <v>157</v>
      </c>
      <c r="B71" s="12" t="s">
        <v>158</v>
      </c>
      <c r="C71" s="55" t="s">
        <v>159</v>
      </c>
      <c r="D71" s="114">
        <v>0</v>
      </c>
      <c r="E71" s="115"/>
      <c r="F71" s="114">
        <v>0</v>
      </c>
    </row>
    <row r="72" spans="1:6" x14ac:dyDescent="0.2">
      <c r="A72" s="19" t="s">
        <v>160</v>
      </c>
      <c r="B72" s="12" t="s">
        <v>158</v>
      </c>
      <c r="C72" s="55" t="s">
        <v>161</v>
      </c>
      <c r="D72" s="114">
        <v>0</v>
      </c>
      <c r="E72" s="115"/>
      <c r="F72" s="114">
        <v>0</v>
      </c>
    </row>
    <row r="73" spans="1:6" x14ac:dyDescent="0.2">
      <c r="A73" s="19" t="s">
        <v>162</v>
      </c>
      <c r="B73" s="12" t="s">
        <v>158</v>
      </c>
      <c r="C73" s="55" t="s">
        <v>478</v>
      </c>
      <c r="D73" s="114">
        <v>0</v>
      </c>
      <c r="E73" s="115"/>
      <c r="F73" s="114">
        <v>0</v>
      </c>
    </row>
    <row r="74" spans="1:6" x14ac:dyDescent="0.2">
      <c r="A74" s="19" t="s">
        <v>163</v>
      </c>
      <c r="B74" s="12" t="s">
        <v>164</v>
      </c>
      <c r="C74" s="55" t="s">
        <v>165</v>
      </c>
      <c r="D74" s="114">
        <v>0</v>
      </c>
      <c r="E74" s="115"/>
      <c r="F74" s="114">
        <v>0</v>
      </c>
    </row>
    <row r="75" spans="1:6" x14ac:dyDescent="0.2">
      <c r="A75" s="19" t="s">
        <v>166</v>
      </c>
      <c r="B75" s="12" t="s">
        <v>167</v>
      </c>
      <c r="C75" s="55" t="s">
        <v>168</v>
      </c>
      <c r="D75" s="114">
        <v>0</v>
      </c>
      <c r="E75" s="115"/>
      <c r="F75" s="114">
        <v>0</v>
      </c>
    </row>
    <row r="76" spans="1:6" x14ac:dyDescent="0.2">
      <c r="A76" s="19" t="s">
        <v>169</v>
      </c>
      <c r="B76" s="12" t="s">
        <v>167</v>
      </c>
      <c r="C76" s="55" t="s">
        <v>170</v>
      </c>
      <c r="D76" s="114">
        <v>0</v>
      </c>
      <c r="E76" s="115"/>
      <c r="F76" s="114">
        <v>0</v>
      </c>
    </row>
    <row r="77" spans="1:6" x14ac:dyDescent="0.2">
      <c r="A77" s="19" t="s">
        <v>171</v>
      </c>
      <c r="B77" s="12" t="s">
        <v>172</v>
      </c>
      <c r="C77" s="55" t="s">
        <v>173</v>
      </c>
      <c r="D77" s="114">
        <v>164725.19</v>
      </c>
      <c r="E77" s="115"/>
      <c r="F77" s="114">
        <v>143437.64000000001</v>
      </c>
    </row>
    <row r="78" spans="1:6" x14ac:dyDescent="0.2">
      <c r="A78" s="19" t="s">
        <v>174</v>
      </c>
      <c r="B78" s="12" t="s">
        <v>175</v>
      </c>
      <c r="C78" s="55" t="s">
        <v>176</v>
      </c>
      <c r="D78" s="114">
        <v>0</v>
      </c>
      <c r="E78" s="115"/>
      <c r="F78" s="114">
        <v>0</v>
      </c>
    </row>
    <row r="79" spans="1:6" x14ac:dyDescent="0.2">
      <c r="A79" s="19" t="s">
        <v>177</v>
      </c>
      <c r="B79" s="12" t="s">
        <v>178</v>
      </c>
      <c r="C79" s="55" t="s">
        <v>179</v>
      </c>
      <c r="D79" s="114">
        <v>167058.35</v>
      </c>
      <c r="E79" s="115"/>
      <c r="F79" s="114">
        <v>131374.85</v>
      </c>
    </row>
    <row r="80" spans="1:6" x14ac:dyDescent="0.2">
      <c r="A80" s="19" t="s">
        <v>180</v>
      </c>
      <c r="B80" s="12" t="s">
        <v>178</v>
      </c>
      <c r="C80" s="55" t="s">
        <v>181</v>
      </c>
      <c r="D80" s="114">
        <v>0</v>
      </c>
      <c r="E80" s="115"/>
      <c r="F80" s="114">
        <v>0</v>
      </c>
    </row>
    <row r="81" spans="1:6" x14ac:dyDescent="0.2">
      <c r="A81" s="19" t="s">
        <v>182</v>
      </c>
      <c r="B81" s="12" t="s">
        <v>183</v>
      </c>
      <c r="C81" s="55" t="s">
        <v>184</v>
      </c>
      <c r="D81" s="114">
        <v>0</v>
      </c>
      <c r="E81" s="115"/>
      <c r="F81" s="114">
        <v>0</v>
      </c>
    </row>
    <row r="82" spans="1:6" x14ac:dyDescent="0.2">
      <c r="A82" s="19" t="s">
        <v>185</v>
      </c>
      <c r="B82" s="12" t="s">
        <v>186</v>
      </c>
      <c r="C82" s="55" t="s">
        <v>187</v>
      </c>
      <c r="D82" s="114">
        <v>0</v>
      </c>
      <c r="E82" s="115"/>
      <c r="F82" s="114">
        <v>0</v>
      </c>
    </row>
    <row r="83" spans="1:6" x14ac:dyDescent="0.2">
      <c r="A83" s="19" t="s">
        <v>188</v>
      </c>
      <c r="B83" s="12" t="s">
        <v>189</v>
      </c>
      <c r="C83" s="55" t="s">
        <v>190</v>
      </c>
      <c r="D83" s="114">
        <v>0</v>
      </c>
      <c r="E83" s="115"/>
      <c r="F83" s="114">
        <v>0</v>
      </c>
    </row>
    <row r="84" spans="1:6" x14ac:dyDescent="0.2">
      <c r="A84" s="19" t="s">
        <v>191</v>
      </c>
      <c r="B84" s="12" t="s">
        <v>189</v>
      </c>
      <c r="C84" s="55" t="s">
        <v>192</v>
      </c>
      <c r="D84" s="114">
        <v>0</v>
      </c>
      <c r="E84" s="115"/>
      <c r="F84" s="114">
        <v>0</v>
      </c>
    </row>
    <row r="85" spans="1:6" x14ac:dyDescent="0.2">
      <c r="A85" s="19" t="s">
        <v>193</v>
      </c>
      <c r="B85" s="12" t="s">
        <v>194</v>
      </c>
      <c r="C85" s="55" t="s">
        <v>195</v>
      </c>
      <c r="D85" s="114">
        <v>0</v>
      </c>
      <c r="E85" s="115"/>
      <c r="F85" s="114">
        <v>0</v>
      </c>
    </row>
    <row r="86" spans="1:6" x14ac:dyDescent="0.2">
      <c r="A86" s="19" t="s">
        <v>196</v>
      </c>
      <c r="B86" s="12" t="s">
        <v>194</v>
      </c>
      <c r="C86" s="55" t="s">
        <v>197</v>
      </c>
      <c r="D86" s="114">
        <v>0</v>
      </c>
      <c r="E86" s="115"/>
      <c r="F86" s="114">
        <v>0</v>
      </c>
    </row>
    <row r="87" spans="1:6" x14ac:dyDescent="0.2">
      <c r="A87" s="19" t="s">
        <v>198</v>
      </c>
      <c r="B87" s="12" t="s">
        <v>194</v>
      </c>
      <c r="C87" s="55" t="s">
        <v>199</v>
      </c>
      <c r="D87" s="114">
        <v>0</v>
      </c>
      <c r="E87" s="115"/>
      <c r="F87" s="114">
        <v>0</v>
      </c>
    </row>
    <row r="88" spans="1:6" x14ac:dyDescent="0.2">
      <c r="A88" s="19" t="s">
        <v>200</v>
      </c>
      <c r="B88" s="12" t="s">
        <v>194</v>
      </c>
      <c r="C88" s="55" t="s">
        <v>201</v>
      </c>
      <c r="D88" s="114">
        <v>0</v>
      </c>
      <c r="E88" s="115"/>
      <c r="F88" s="114">
        <v>0</v>
      </c>
    </row>
    <row r="89" spans="1:6" x14ac:dyDescent="0.2">
      <c r="A89" s="19" t="s">
        <v>202</v>
      </c>
      <c r="B89" s="12" t="s">
        <v>194</v>
      </c>
      <c r="C89" s="55" t="s">
        <v>203</v>
      </c>
      <c r="D89" s="114">
        <v>0</v>
      </c>
      <c r="E89" s="115"/>
      <c r="F89" s="114">
        <v>0</v>
      </c>
    </row>
    <row r="90" spans="1:6" x14ac:dyDescent="0.2">
      <c r="A90" s="19" t="s">
        <v>204</v>
      </c>
      <c r="B90" s="12" t="s">
        <v>205</v>
      </c>
      <c r="C90" s="55" t="s">
        <v>206</v>
      </c>
      <c r="D90" s="114">
        <v>0</v>
      </c>
      <c r="E90" s="115"/>
      <c r="F90" s="114">
        <v>0</v>
      </c>
    </row>
    <row r="91" spans="1:6" x14ac:dyDescent="0.2">
      <c r="A91" s="19" t="s">
        <v>207</v>
      </c>
      <c r="B91" s="12" t="s">
        <v>208</v>
      </c>
      <c r="C91" s="55" t="s">
        <v>209</v>
      </c>
      <c r="D91" s="114">
        <v>190913.4</v>
      </c>
      <c r="E91" s="115"/>
      <c r="F91" s="114">
        <v>153274.63</v>
      </c>
    </row>
    <row r="92" spans="1:6" x14ac:dyDescent="0.2">
      <c r="A92" s="19" t="s">
        <v>210</v>
      </c>
      <c r="B92" s="12" t="s">
        <v>208</v>
      </c>
      <c r="C92" s="55" t="s">
        <v>211</v>
      </c>
      <c r="D92" s="114">
        <v>0</v>
      </c>
      <c r="E92" s="115"/>
      <c r="F92" s="114">
        <v>0</v>
      </c>
    </row>
    <row r="93" spans="1:6" x14ac:dyDescent="0.2">
      <c r="A93" s="19" t="s">
        <v>212</v>
      </c>
      <c r="B93" s="12" t="s">
        <v>208</v>
      </c>
      <c r="C93" s="55" t="s">
        <v>213</v>
      </c>
      <c r="D93" s="114">
        <v>0</v>
      </c>
      <c r="E93" s="115"/>
      <c r="F93" s="114">
        <v>0</v>
      </c>
    </row>
    <row r="94" spans="1:6" x14ac:dyDescent="0.2">
      <c r="A94" s="19" t="s">
        <v>214</v>
      </c>
      <c r="B94" s="12" t="s">
        <v>215</v>
      </c>
      <c r="C94" s="55" t="s">
        <v>216</v>
      </c>
      <c r="D94" s="114">
        <v>188648.06</v>
      </c>
      <c r="E94" s="115"/>
      <c r="F94" s="114">
        <v>143777.49</v>
      </c>
    </row>
    <row r="95" spans="1:6" x14ac:dyDescent="0.2">
      <c r="A95" s="19" t="s">
        <v>217</v>
      </c>
      <c r="B95" s="12" t="s">
        <v>215</v>
      </c>
      <c r="C95" s="55" t="s">
        <v>218</v>
      </c>
      <c r="D95" s="114">
        <v>0</v>
      </c>
      <c r="E95" s="115"/>
      <c r="F95" s="114">
        <v>0</v>
      </c>
    </row>
    <row r="96" spans="1:6" x14ac:dyDescent="0.2">
      <c r="A96" s="19" t="s">
        <v>219</v>
      </c>
      <c r="B96" s="12" t="s">
        <v>215</v>
      </c>
      <c r="C96" s="55" t="s">
        <v>220</v>
      </c>
      <c r="D96" s="114">
        <v>0</v>
      </c>
      <c r="E96" s="115"/>
      <c r="F96" s="114">
        <v>0</v>
      </c>
    </row>
    <row r="97" spans="1:6" x14ac:dyDescent="0.2">
      <c r="A97" s="19" t="s">
        <v>221</v>
      </c>
      <c r="B97" s="12" t="s">
        <v>222</v>
      </c>
      <c r="C97" s="55" t="s">
        <v>223</v>
      </c>
      <c r="D97" s="114">
        <v>0</v>
      </c>
      <c r="E97" s="115"/>
      <c r="F97" s="114">
        <v>0</v>
      </c>
    </row>
    <row r="98" spans="1:6" x14ac:dyDescent="0.2">
      <c r="A98" s="19" t="s">
        <v>224</v>
      </c>
      <c r="B98" s="12" t="s">
        <v>222</v>
      </c>
      <c r="C98" s="55" t="s">
        <v>225</v>
      </c>
      <c r="D98" s="114">
        <v>0</v>
      </c>
      <c r="E98" s="115"/>
      <c r="F98" s="114">
        <v>0</v>
      </c>
    </row>
    <row r="99" spans="1:6" x14ac:dyDescent="0.2">
      <c r="A99" s="19" t="s">
        <v>226</v>
      </c>
      <c r="B99" s="12" t="s">
        <v>222</v>
      </c>
      <c r="C99" s="55" t="s">
        <v>227</v>
      </c>
      <c r="D99" s="114">
        <v>0</v>
      </c>
      <c r="E99" s="115"/>
      <c r="F99" s="114">
        <v>0</v>
      </c>
    </row>
    <row r="100" spans="1:6" x14ac:dyDescent="0.2">
      <c r="A100" s="19" t="s">
        <v>228</v>
      </c>
      <c r="B100" s="12" t="s">
        <v>222</v>
      </c>
      <c r="C100" s="55" t="s">
        <v>229</v>
      </c>
      <c r="D100" s="114">
        <v>0</v>
      </c>
      <c r="E100" s="115"/>
      <c r="F100" s="114">
        <v>0</v>
      </c>
    </row>
    <row r="101" spans="1:6" x14ac:dyDescent="0.2">
      <c r="A101" s="19" t="s">
        <v>230</v>
      </c>
      <c r="B101" s="12" t="s">
        <v>222</v>
      </c>
      <c r="C101" s="55" t="s">
        <v>231</v>
      </c>
      <c r="D101" s="114">
        <v>0</v>
      </c>
      <c r="E101" s="115"/>
      <c r="F101" s="114">
        <v>0</v>
      </c>
    </row>
    <row r="102" spans="1:6" x14ac:dyDescent="0.2">
      <c r="A102" s="19" t="s">
        <v>232</v>
      </c>
      <c r="B102" s="12" t="s">
        <v>222</v>
      </c>
      <c r="C102" s="55" t="s">
        <v>233</v>
      </c>
      <c r="D102" s="114">
        <v>0</v>
      </c>
      <c r="E102" s="115"/>
      <c r="F102" s="114">
        <v>0</v>
      </c>
    </row>
    <row r="103" spans="1:6" x14ac:dyDescent="0.2">
      <c r="A103" s="19" t="s">
        <v>234</v>
      </c>
      <c r="B103" s="12" t="s">
        <v>235</v>
      </c>
      <c r="C103" s="55" t="s">
        <v>236</v>
      </c>
      <c r="D103" s="114">
        <v>0</v>
      </c>
      <c r="E103" s="115"/>
      <c r="F103" s="114">
        <v>0</v>
      </c>
    </row>
    <row r="104" spans="1:6" x14ac:dyDescent="0.2">
      <c r="A104" s="19" t="s">
        <v>237</v>
      </c>
      <c r="B104" s="12" t="s">
        <v>235</v>
      </c>
      <c r="C104" s="55" t="s">
        <v>238</v>
      </c>
      <c r="D104" s="114">
        <v>0</v>
      </c>
      <c r="E104" s="115"/>
      <c r="F104" s="114">
        <v>0</v>
      </c>
    </row>
    <row r="105" spans="1:6" x14ac:dyDescent="0.2">
      <c r="A105" s="19" t="s">
        <v>239</v>
      </c>
      <c r="B105" s="12" t="s">
        <v>235</v>
      </c>
      <c r="C105" s="55" t="s">
        <v>240</v>
      </c>
      <c r="D105" s="114">
        <v>0</v>
      </c>
      <c r="E105" s="115"/>
      <c r="F105" s="114">
        <v>0</v>
      </c>
    </row>
    <row r="106" spans="1:6" x14ac:dyDescent="0.2">
      <c r="A106" s="19" t="s">
        <v>241</v>
      </c>
      <c r="B106" s="12" t="s">
        <v>242</v>
      </c>
      <c r="C106" s="55" t="s">
        <v>243</v>
      </c>
      <c r="D106" s="114">
        <v>322736.92000000004</v>
      </c>
      <c r="E106" s="115"/>
      <c r="F106" s="114">
        <v>246328.94</v>
      </c>
    </row>
    <row r="107" spans="1:6" x14ac:dyDescent="0.2">
      <c r="A107" s="19" t="s">
        <v>244</v>
      </c>
      <c r="B107" s="12" t="s">
        <v>242</v>
      </c>
      <c r="C107" s="55" t="s">
        <v>245</v>
      </c>
      <c r="D107" s="114">
        <v>0</v>
      </c>
      <c r="E107" s="115"/>
      <c r="F107" s="114">
        <v>0</v>
      </c>
    </row>
    <row r="108" spans="1:6" x14ac:dyDescent="0.2">
      <c r="A108" s="19" t="s">
        <v>246</v>
      </c>
      <c r="B108" s="12" t="s">
        <v>242</v>
      </c>
      <c r="C108" s="55" t="s">
        <v>247</v>
      </c>
      <c r="D108" s="114">
        <v>0</v>
      </c>
      <c r="E108" s="115"/>
      <c r="F108" s="114">
        <v>0</v>
      </c>
    </row>
    <row r="109" spans="1:6" x14ac:dyDescent="0.2">
      <c r="A109" s="19" t="s">
        <v>248</v>
      </c>
      <c r="B109" s="12" t="s">
        <v>242</v>
      </c>
      <c r="C109" s="55" t="s">
        <v>249</v>
      </c>
      <c r="D109" s="114">
        <v>0</v>
      </c>
      <c r="E109" s="115"/>
      <c r="F109" s="114">
        <v>0</v>
      </c>
    </row>
    <row r="110" spans="1:6" x14ac:dyDescent="0.2">
      <c r="A110" s="19" t="s">
        <v>250</v>
      </c>
      <c r="B110" s="12" t="s">
        <v>251</v>
      </c>
      <c r="C110" s="55" t="s">
        <v>252</v>
      </c>
      <c r="D110" s="114">
        <v>0</v>
      </c>
      <c r="E110" s="115"/>
      <c r="F110" s="114">
        <v>0</v>
      </c>
    </row>
    <row r="111" spans="1:6" x14ac:dyDescent="0.2">
      <c r="A111" s="19" t="s">
        <v>253</v>
      </c>
      <c r="B111" s="12" t="s">
        <v>251</v>
      </c>
      <c r="C111" s="55" t="s">
        <v>254</v>
      </c>
      <c r="D111" s="114">
        <v>0</v>
      </c>
      <c r="E111" s="115"/>
      <c r="F111" s="114">
        <v>0</v>
      </c>
    </row>
    <row r="112" spans="1:6" x14ac:dyDescent="0.2">
      <c r="A112" s="19" t="s">
        <v>255</v>
      </c>
      <c r="B112" s="12" t="s">
        <v>251</v>
      </c>
      <c r="C112" s="55" t="s">
        <v>256</v>
      </c>
      <c r="D112" s="114">
        <v>78741.399999999994</v>
      </c>
      <c r="E112" s="115"/>
      <c r="F112" s="114">
        <v>65940.73</v>
      </c>
    </row>
    <row r="113" spans="1:6" x14ac:dyDescent="0.2">
      <c r="A113" s="19" t="s">
        <v>257</v>
      </c>
      <c r="B113" s="12" t="s">
        <v>258</v>
      </c>
      <c r="C113" s="55" t="s">
        <v>259</v>
      </c>
      <c r="D113" s="114">
        <v>0</v>
      </c>
      <c r="E113" s="115"/>
      <c r="F113" s="114">
        <v>0</v>
      </c>
    </row>
    <row r="114" spans="1:6" x14ac:dyDescent="0.2">
      <c r="A114" s="19" t="s">
        <v>260</v>
      </c>
      <c r="B114" s="12" t="s">
        <v>261</v>
      </c>
      <c r="C114" s="55" t="s">
        <v>262</v>
      </c>
      <c r="D114" s="114">
        <v>65646.06</v>
      </c>
      <c r="E114" s="115"/>
      <c r="F114" s="114">
        <v>50834.22</v>
      </c>
    </row>
    <row r="115" spans="1:6" x14ac:dyDescent="0.2">
      <c r="A115" s="19" t="s">
        <v>263</v>
      </c>
      <c r="B115" s="12" t="s">
        <v>264</v>
      </c>
      <c r="C115" s="55" t="s">
        <v>265</v>
      </c>
      <c r="D115" s="114">
        <v>0</v>
      </c>
      <c r="E115" s="115"/>
      <c r="F115" s="114">
        <v>0</v>
      </c>
    </row>
    <row r="116" spans="1:6" x14ac:dyDescent="0.2">
      <c r="A116" s="19" t="s">
        <v>266</v>
      </c>
      <c r="B116" s="12" t="s">
        <v>264</v>
      </c>
      <c r="C116" s="55" t="s">
        <v>267</v>
      </c>
      <c r="D116" s="114">
        <v>0</v>
      </c>
      <c r="E116" s="115"/>
      <c r="F116" s="114">
        <v>0</v>
      </c>
    </row>
    <row r="117" spans="1:6" x14ac:dyDescent="0.2">
      <c r="A117" s="19" t="s">
        <v>268</v>
      </c>
      <c r="B117" s="12" t="s">
        <v>264</v>
      </c>
      <c r="C117" s="55" t="s">
        <v>269</v>
      </c>
      <c r="D117" s="114">
        <v>0</v>
      </c>
      <c r="E117" s="115"/>
      <c r="F117" s="114">
        <v>0</v>
      </c>
    </row>
    <row r="118" spans="1:6" x14ac:dyDescent="0.2">
      <c r="A118" s="19" t="s">
        <v>270</v>
      </c>
      <c r="B118" s="12" t="s">
        <v>271</v>
      </c>
      <c r="C118" s="55" t="s">
        <v>272</v>
      </c>
      <c r="D118" s="114">
        <v>0</v>
      </c>
      <c r="E118" s="115"/>
      <c r="F118" s="114">
        <v>0</v>
      </c>
    </row>
    <row r="119" spans="1:6" x14ac:dyDescent="0.2">
      <c r="A119" s="19" t="s">
        <v>273</v>
      </c>
      <c r="B119" s="12" t="s">
        <v>271</v>
      </c>
      <c r="C119" s="55" t="s">
        <v>274</v>
      </c>
      <c r="D119" s="114">
        <v>0</v>
      </c>
      <c r="E119" s="115"/>
      <c r="F119" s="114">
        <v>35389.54</v>
      </c>
    </row>
    <row r="120" spans="1:6" x14ac:dyDescent="0.2">
      <c r="A120" s="19" t="s">
        <v>275</v>
      </c>
      <c r="B120" s="12" t="s">
        <v>276</v>
      </c>
      <c r="C120" s="55" t="s">
        <v>277</v>
      </c>
      <c r="D120" s="114">
        <v>0</v>
      </c>
      <c r="E120" s="115"/>
      <c r="F120" s="114">
        <v>0</v>
      </c>
    </row>
    <row r="121" spans="1:6" x14ac:dyDescent="0.2">
      <c r="A121" s="19" t="s">
        <v>278</v>
      </c>
      <c r="B121" s="12" t="s">
        <v>276</v>
      </c>
      <c r="C121" s="55" t="s">
        <v>279</v>
      </c>
      <c r="D121" s="114">
        <v>0</v>
      </c>
      <c r="E121" s="115"/>
      <c r="F121" s="114">
        <v>0</v>
      </c>
    </row>
    <row r="122" spans="1:6" x14ac:dyDescent="0.2">
      <c r="A122" s="19" t="s">
        <v>280</v>
      </c>
      <c r="B122" s="12" t="s">
        <v>276</v>
      </c>
      <c r="C122" s="55" t="s">
        <v>281</v>
      </c>
      <c r="D122" s="114">
        <v>0</v>
      </c>
      <c r="E122" s="115"/>
      <c r="F122" s="114">
        <v>0</v>
      </c>
    </row>
    <row r="123" spans="1:6" x14ac:dyDescent="0.2">
      <c r="A123" s="19" t="s">
        <v>282</v>
      </c>
      <c r="B123" s="12" t="s">
        <v>276</v>
      </c>
      <c r="C123" s="55" t="s">
        <v>283</v>
      </c>
      <c r="D123" s="114">
        <v>0</v>
      </c>
      <c r="E123" s="115"/>
      <c r="F123" s="114">
        <v>0</v>
      </c>
    </row>
    <row r="124" spans="1:6" x14ac:dyDescent="0.2">
      <c r="A124" s="19" t="s">
        <v>284</v>
      </c>
      <c r="B124" s="12" t="s">
        <v>285</v>
      </c>
      <c r="C124" s="55" t="s">
        <v>286</v>
      </c>
      <c r="D124" s="114">
        <v>0</v>
      </c>
      <c r="E124" s="115"/>
      <c r="F124" s="114">
        <v>0</v>
      </c>
    </row>
    <row r="125" spans="1:6" x14ac:dyDescent="0.2">
      <c r="A125" s="19" t="s">
        <v>287</v>
      </c>
      <c r="B125" s="12" t="s">
        <v>285</v>
      </c>
      <c r="C125" s="55" t="s">
        <v>288</v>
      </c>
      <c r="D125" s="114">
        <v>0</v>
      </c>
      <c r="E125" s="115"/>
      <c r="F125" s="114">
        <v>0</v>
      </c>
    </row>
    <row r="126" spans="1:6" x14ac:dyDescent="0.2">
      <c r="A126" s="19" t="s">
        <v>289</v>
      </c>
      <c r="B126" s="12" t="s">
        <v>285</v>
      </c>
      <c r="C126" s="55" t="s">
        <v>290</v>
      </c>
      <c r="D126" s="114">
        <v>0</v>
      </c>
      <c r="E126" s="115"/>
      <c r="F126" s="114">
        <v>0</v>
      </c>
    </row>
    <row r="127" spans="1:6" x14ac:dyDescent="0.2">
      <c r="A127" s="19" t="s">
        <v>291</v>
      </c>
      <c r="B127" s="12" t="s">
        <v>285</v>
      </c>
      <c r="C127" s="55" t="s">
        <v>292</v>
      </c>
      <c r="D127" s="114">
        <v>0</v>
      </c>
      <c r="E127" s="115"/>
      <c r="F127" s="114">
        <v>0</v>
      </c>
    </row>
    <row r="128" spans="1:6" x14ac:dyDescent="0.2">
      <c r="A128" s="19" t="s">
        <v>293</v>
      </c>
      <c r="B128" s="12" t="s">
        <v>285</v>
      </c>
      <c r="C128" s="55" t="s">
        <v>294</v>
      </c>
      <c r="D128" s="114">
        <v>0</v>
      </c>
      <c r="E128" s="115"/>
      <c r="F128" s="114">
        <v>0</v>
      </c>
    </row>
    <row r="129" spans="1:6" x14ac:dyDescent="0.2">
      <c r="A129" s="19" t="s">
        <v>295</v>
      </c>
      <c r="B129" s="12" t="s">
        <v>285</v>
      </c>
      <c r="C129" s="55" t="s">
        <v>296</v>
      </c>
      <c r="D129" s="114">
        <v>0</v>
      </c>
      <c r="E129" s="115"/>
      <c r="F129" s="114">
        <v>0</v>
      </c>
    </row>
    <row r="130" spans="1:6" x14ac:dyDescent="0.2">
      <c r="A130" s="19" t="s">
        <v>297</v>
      </c>
      <c r="B130" s="12" t="s">
        <v>298</v>
      </c>
      <c r="C130" s="55" t="s">
        <v>299</v>
      </c>
      <c r="D130" s="114">
        <v>0</v>
      </c>
      <c r="E130" s="115"/>
      <c r="F130" s="114">
        <v>0</v>
      </c>
    </row>
    <row r="131" spans="1:6" x14ac:dyDescent="0.2">
      <c r="A131" s="19" t="s">
        <v>300</v>
      </c>
      <c r="B131" s="12" t="s">
        <v>298</v>
      </c>
      <c r="C131" s="55" t="s">
        <v>301</v>
      </c>
      <c r="D131" s="114">
        <v>0</v>
      </c>
      <c r="E131" s="115"/>
      <c r="F131" s="114">
        <v>0</v>
      </c>
    </row>
    <row r="132" spans="1:6" x14ac:dyDescent="0.2">
      <c r="A132" s="19" t="s">
        <v>302</v>
      </c>
      <c r="B132" s="12" t="s">
        <v>303</v>
      </c>
      <c r="C132" s="55" t="s">
        <v>304</v>
      </c>
      <c r="D132" s="114">
        <v>0</v>
      </c>
      <c r="E132" s="115"/>
      <c r="F132" s="114">
        <v>0</v>
      </c>
    </row>
    <row r="133" spans="1:6" x14ac:dyDescent="0.2">
      <c r="A133" s="19" t="s">
        <v>305</v>
      </c>
      <c r="B133" s="12" t="s">
        <v>303</v>
      </c>
      <c r="C133" s="55" t="s">
        <v>306</v>
      </c>
      <c r="D133" s="114">
        <v>240731.48</v>
      </c>
      <c r="E133" s="115"/>
      <c r="F133" s="114">
        <v>200132.07</v>
      </c>
    </row>
    <row r="134" spans="1:6" x14ac:dyDescent="0.2">
      <c r="A134" s="19" t="s">
        <v>307</v>
      </c>
      <c r="B134" s="12" t="s">
        <v>308</v>
      </c>
      <c r="C134" s="55" t="s">
        <v>309</v>
      </c>
      <c r="D134" s="114">
        <v>0</v>
      </c>
      <c r="E134" s="115"/>
      <c r="F134" s="114">
        <v>0</v>
      </c>
    </row>
    <row r="135" spans="1:6" x14ac:dyDescent="0.2">
      <c r="A135" s="19" t="s">
        <v>310</v>
      </c>
      <c r="B135" s="12" t="s">
        <v>308</v>
      </c>
      <c r="C135" s="55" t="s">
        <v>311</v>
      </c>
      <c r="D135" s="114">
        <v>0</v>
      </c>
      <c r="E135" s="115"/>
      <c r="F135" s="114">
        <v>0</v>
      </c>
    </row>
    <row r="136" spans="1:6" x14ac:dyDescent="0.2">
      <c r="A136" s="19" t="s">
        <v>312</v>
      </c>
      <c r="B136" s="12" t="s">
        <v>313</v>
      </c>
      <c r="C136" s="55" t="s">
        <v>314</v>
      </c>
      <c r="D136" s="114">
        <v>0</v>
      </c>
      <c r="E136" s="115"/>
      <c r="F136" s="114">
        <v>0</v>
      </c>
    </row>
    <row r="137" spans="1:6" x14ac:dyDescent="0.2">
      <c r="A137" s="19" t="s">
        <v>315</v>
      </c>
      <c r="B137" s="12" t="s">
        <v>316</v>
      </c>
      <c r="C137" s="55" t="s">
        <v>317</v>
      </c>
      <c r="D137" s="114">
        <v>0</v>
      </c>
      <c r="E137" s="115"/>
      <c r="F137" s="114">
        <v>0</v>
      </c>
    </row>
    <row r="138" spans="1:6" x14ac:dyDescent="0.2">
      <c r="A138" s="19" t="s">
        <v>318</v>
      </c>
      <c r="B138" s="12" t="s">
        <v>316</v>
      </c>
      <c r="C138" s="55" t="s">
        <v>319</v>
      </c>
      <c r="D138" s="114">
        <v>0</v>
      </c>
      <c r="E138" s="115"/>
      <c r="F138" s="114">
        <v>0</v>
      </c>
    </row>
    <row r="139" spans="1:6" x14ac:dyDescent="0.2">
      <c r="A139" s="19" t="s">
        <v>320</v>
      </c>
      <c r="B139" s="12" t="s">
        <v>316</v>
      </c>
      <c r="C139" s="55" t="s">
        <v>321</v>
      </c>
      <c r="D139" s="114">
        <v>0</v>
      </c>
      <c r="E139" s="115"/>
      <c r="F139" s="114">
        <v>0</v>
      </c>
    </row>
    <row r="140" spans="1:6" x14ac:dyDescent="0.2">
      <c r="A140" s="19" t="s">
        <v>322</v>
      </c>
      <c r="B140" s="12" t="s">
        <v>316</v>
      </c>
      <c r="C140" s="55" t="s">
        <v>323</v>
      </c>
      <c r="D140" s="114">
        <v>0</v>
      </c>
      <c r="E140" s="115"/>
      <c r="F140" s="114">
        <v>0</v>
      </c>
    </row>
    <row r="141" spans="1:6" x14ac:dyDescent="0.2">
      <c r="A141" s="19" t="s">
        <v>324</v>
      </c>
      <c r="B141" s="12" t="s">
        <v>325</v>
      </c>
      <c r="C141" s="55" t="s">
        <v>326</v>
      </c>
      <c r="D141" s="114">
        <v>0</v>
      </c>
      <c r="E141" s="115"/>
      <c r="F141" s="114">
        <v>0</v>
      </c>
    </row>
    <row r="142" spans="1:6" x14ac:dyDescent="0.2">
      <c r="A142" s="19" t="s">
        <v>327</v>
      </c>
      <c r="B142" s="12" t="s">
        <v>325</v>
      </c>
      <c r="C142" s="55" t="s">
        <v>328</v>
      </c>
      <c r="D142" s="114">
        <v>180790.12</v>
      </c>
      <c r="E142" s="115"/>
      <c r="F142" s="114">
        <v>143759.88</v>
      </c>
    </row>
    <row r="143" spans="1:6" x14ac:dyDescent="0.2">
      <c r="A143" s="19" t="s">
        <v>329</v>
      </c>
      <c r="B143" s="12" t="s">
        <v>330</v>
      </c>
      <c r="C143" s="55" t="s">
        <v>331</v>
      </c>
      <c r="D143" s="114">
        <v>0</v>
      </c>
      <c r="E143" s="115"/>
      <c r="F143" s="114">
        <v>0</v>
      </c>
    </row>
    <row r="144" spans="1:6" x14ac:dyDescent="0.2">
      <c r="A144" s="19" t="s">
        <v>332</v>
      </c>
      <c r="B144" s="12" t="s">
        <v>330</v>
      </c>
      <c r="C144" s="55" t="s">
        <v>333</v>
      </c>
      <c r="D144" s="114">
        <v>0</v>
      </c>
      <c r="E144" s="115"/>
      <c r="F144" s="114">
        <v>0</v>
      </c>
    </row>
    <row r="145" spans="1:6" x14ac:dyDescent="0.2">
      <c r="A145" s="19" t="s">
        <v>334</v>
      </c>
      <c r="B145" s="12" t="s">
        <v>335</v>
      </c>
      <c r="C145" s="55" t="s">
        <v>336</v>
      </c>
      <c r="D145" s="114">
        <v>0</v>
      </c>
      <c r="E145" s="115"/>
      <c r="F145" s="114">
        <v>0</v>
      </c>
    </row>
    <row r="146" spans="1:6" x14ac:dyDescent="0.2">
      <c r="A146" s="19" t="s">
        <v>337</v>
      </c>
      <c r="B146" s="12" t="s">
        <v>335</v>
      </c>
      <c r="C146" s="55" t="s">
        <v>338</v>
      </c>
      <c r="D146" s="114">
        <v>0</v>
      </c>
      <c r="E146" s="115"/>
      <c r="F146" s="114">
        <v>0</v>
      </c>
    </row>
    <row r="147" spans="1:6" x14ac:dyDescent="0.2">
      <c r="A147" s="19" t="s">
        <v>339</v>
      </c>
      <c r="B147" s="12" t="s">
        <v>335</v>
      </c>
      <c r="C147" s="55" t="s">
        <v>340</v>
      </c>
      <c r="D147" s="114">
        <v>0</v>
      </c>
      <c r="E147" s="115"/>
      <c r="F147" s="114">
        <v>0</v>
      </c>
    </row>
    <row r="148" spans="1:6" x14ac:dyDescent="0.2">
      <c r="A148" s="19" t="s">
        <v>341</v>
      </c>
      <c r="B148" s="12" t="s">
        <v>342</v>
      </c>
      <c r="C148" s="55" t="s">
        <v>343</v>
      </c>
      <c r="D148" s="114">
        <v>0</v>
      </c>
      <c r="E148" s="115"/>
      <c r="F148" s="114">
        <v>0</v>
      </c>
    </row>
    <row r="149" spans="1:6" x14ac:dyDescent="0.2">
      <c r="A149" s="19" t="s">
        <v>344</v>
      </c>
      <c r="B149" s="12" t="s">
        <v>342</v>
      </c>
      <c r="C149" s="55" t="s">
        <v>345</v>
      </c>
      <c r="D149" s="114">
        <v>0</v>
      </c>
      <c r="E149" s="115"/>
      <c r="F149" s="114">
        <v>0</v>
      </c>
    </row>
    <row r="150" spans="1:6" x14ac:dyDescent="0.2">
      <c r="A150" s="19" t="s">
        <v>346</v>
      </c>
      <c r="B150" s="12" t="s">
        <v>342</v>
      </c>
      <c r="C150" s="55" t="s">
        <v>347</v>
      </c>
      <c r="D150" s="114">
        <v>0</v>
      </c>
      <c r="E150" s="115"/>
      <c r="F150" s="114">
        <v>0</v>
      </c>
    </row>
    <row r="151" spans="1:6" x14ac:dyDescent="0.2">
      <c r="A151" s="19" t="s">
        <v>348</v>
      </c>
      <c r="B151" s="12" t="s">
        <v>349</v>
      </c>
      <c r="C151" s="55" t="s">
        <v>350</v>
      </c>
      <c r="D151" s="114">
        <v>0</v>
      </c>
      <c r="E151" s="115"/>
      <c r="F151" s="114">
        <v>0</v>
      </c>
    </row>
    <row r="152" spans="1:6" x14ac:dyDescent="0.2">
      <c r="A152" s="19" t="s">
        <v>351</v>
      </c>
      <c r="B152" s="12" t="s">
        <v>349</v>
      </c>
      <c r="C152" s="55" t="s">
        <v>352</v>
      </c>
      <c r="D152" s="114">
        <v>0</v>
      </c>
      <c r="E152" s="115"/>
      <c r="F152" s="114">
        <v>0</v>
      </c>
    </row>
    <row r="153" spans="1:6" x14ac:dyDescent="0.2">
      <c r="A153" s="19" t="s">
        <v>353</v>
      </c>
      <c r="B153" s="12" t="s">
        <v>349</v>
      </c>
      <c r="C153" s="55" t="s">
        <v>354</v>
      </c>
      <c r="D153" s="114">
        <v>0</v>
      </c>
      <c r="E153" s="115"/>
      <c r="F153" s="114">
        <v>0</v>
      </c>
    </row>
    <row r="154" spans="1:6" x14ac:dyDescent="0.2">
      <c r="A154" s="19" t="s">
        <v>355</v>
      </c>
      <c r="B154" s="12" t="s">
        <v>356</v>
      </c>
      <c r="C154" s="55" t="s">
        <v>357</v>
      </c>
      <c r="D154" s="114">
        <v>0</v>
      </c>
      <c r="E154" s="115"/>
      <c r="F154" s="114">
        <v>0</v>
      </c>
    </row>
    <row r="155" spans="1:6" x14ac:dyDescent="0.2">
      <c r="A155" s="19" t="s">
        <v>358</v>
      </c>
      <c r="B155" s="12" t="s">
        <v>359</v>
      </c>
      <c r="C155" s="55" t="s">
        <v>360</v>
      </c>
      <c r="D155" s="114">
        <v>0</v>
      </c>
      <c r="E155" s="115"/>
      <c r="F155" s="114">
        <v>0</v>
      </c>
    </row>
    <row r="156" spans="1:6" x14ac:dyDescent="0.2">
      <c r="A156" s="19" t="s">
        <v>361</v>
      </c>
      <c r="B156" s="12" t="s">
        <v>359</v>
      </c>
      <c r="C156" s="55" t="s">
        <v>362</v>
      </c>
      <c r="D156" s="114">
        <v>0</v>
      </c>
      <c r="E156" s="115"/>
      <c r="F156" s="114">
        <v>0</v>
      </c>
    </row>
    <row r="157" spans="1:6" x14ac:dyDescent="0.2">
      <c r="A157" s="19" t="s">
        <v>363</v>
      </c>
      <c r="B157" s="12" t="s">
        <v>364</v>
      </c>
      <c r="C157" s="55" t="s">
        <v>365</v>
      </c>
      <c r="D157" s="114">
        <v>0</v>
      </c>
      <c r="E157" s="115"/>
      <c r="F157" s="114">
        <v>0</v>
      </c>
    </row>
    <row r="158" spans="1:6" x14ac:dyDescent="0.2">
      <c r="A158" s="19" t="s">
        <v>366</v>
      </c>
      <c r="B158" s="12" t="s">
        <v>364</v>
      </c>
      <c r="C158" s="55" t="s">
        <v>367</v>
      </c>
      <c r="D158" s="114">
        <v>0</v>
      </c>
      <c r="E158" s="115"/>
      <c r="F158" s="114">
        <v>0</v>
      </c>
    </row>
    <row r="159" spans="1:6" x14ac:dyDescent="0.2">
      <c r="A159" s="19" t="s">
        <v>368</v>
      </c>
      <c r="B159" s="12" t="s">
        <v>369</v>
      </c>
      <c r="C159" s="55" t="s">
        <v>370</v>
      </c>
      <c r="D159" s="114">
        <v>0</v>
      </c>
      <c r="E159" s="115"/>
      <c r="F159" s="114">
        <v>0</v>
      </c>
    </row>
    <row r="160" spans="1:6" x14ac:dyDescent="0.2">
      <c r="A160" s="19" t="s">
        <v>371</v>
      </c>
      <c r="B160" s="12" t="s">
        <v>372</v>
      </c>
      <c r="C160" s="55" t="s">
        <v>373</v>
      </c>
      <c r="D160" s="114">
        <v>0</v>
      </c>
      <c r="E160" s="115"/>
      <c r="F160" s="114">
        <v>0</v>
      </c>
    </row>
    <row r="161" spans="1:6" x14ac:dyDescent="0.2">
      <c r="A161" s="19" t="s">
        <v>374</v>
      </c>
      <c r="B161" s="12" t="s">
        <v>372</v>
      </c>
      <c r="C161" s="55" t="s">
        <v>375</v>
      </c>
      <c r="D161" s="114">
        <v>0</v>
      </c>
      <c r="E161" s="115"/>
      <c r="F161" s="114">
        <v>0</v>
      </c>
    </row>
    <row r="162" spans="1:6" x14ac:dyDescent="0.2">
      <c r="A162" s="19" t="s">
        <v>376</v>
      </c>
      <c r="B162" s="12" t="s">
        <v>377</v>
      </c>
      <c r="C162" s="55" t="s">
        <v>378</v>
      </c>
      <c r="D162" s="114">
        <v>0</v>
      </c>
      <c r="E162" s="115"/>
      <c r="F162" s="114">
        <v>0</v>
      </c>
    </row>
    <row r="163" spans="1:6" x14ac:dyDescent="0.2">
      <c r="A163" s="19" t="s">
        <v>379</v>
      </c>
      <c r="B163" s="12" t="s">
        <v>377</v>
      </c>
      <c r="C163" s="55" t="s">
        <v>380</v>
      </c>
      <c r="D163" s="114">
        <v>0</v>
      </c>
      <c r="E163" s="115"/>
      <c r="F163" s="114">
        <v>0</v>
      </c>
    </row>
    <row r="164" spans="1:6" x14ac:dyDescent="0.2">
      <c r="A164" s="19" t="s">
        <v>381</v>
      </c>
      <c r="B164" s="12" t="s">
        <v>377</v>
      </c>
      <c r="C164" s="55" t="s">
        <v>382</v>
      </c>
      <c r="D164" s="114">
        <v>0</v>
      </c>
      <c r="E164" s="115"/>
      <c r="F164" s="114">
        <v>0</v>
      </c>
    </row>
    <row r="165" spans="1:6" x14ac:dyDescent="0.2">
      <c r="A165" s="19" t="s">
        <v>383</v>
      </c>
      <c r="B165" s="12" t="s">
        <v>377</v>
      </c>
      <c r="C165" s="55" t="s">
        <v>384</v>
      </c>
      <c r="D165" s="114">
        <v>0</v>
      </c>
      <c r="E165" s="115"/>
      <c r="F165" s="114">
        <v>0</v>
      </c>
    </row>
    <row r="166" spans="1:6" x14ac:dyDescent="0.2">
      <c r="A166" s="19" t="s">
        <v>385</v>
      </c>
      <c r="B166" s="12" t="s">
        <v>377</v>
      </c>
      <c r="C166" s="55" t="s">
        <v>386</v>
      </c>
      <c r="D166" s="114">
        <v>0</v>
      </c>
      <c r="E166" s="115"/>
      <c r="F166" s="114">
        <v>0</v>
      </c>
    </row>
    <row r="167" spans="1:6" x14ac:dyDescent="0.2">
      <c r="A167" s="19" t="s">
        <v>387</v>
      </c>
      <c r="B167" s="12" t="s">
        <v>388</v>
      </c>
      <c r="C167" s="55" t="s">
        <v>389</v>
      </c>
      <c r="D167" s="114">
        <v>0</v>
      </c>
      <c r="E167" s="115"/>
      <c r="F167" s="114">
        <v>0</v>
      </c>
    </row>
    <row r="168" spans="1:6" x14ac:dyDescent="0.2">
      <c r="A168" s="19" t="s">
        <v>390</v>
      </c>
      <c r="B168" s="12" t="s">
        <v>388</v>
      </c>
      <c r="C168" s="55" t="s">
        <v>391</v>
      </c>
      <c r="D168" s="114">
        <v>0</v>
      </c>
      <c r="E168" s="115"/>
      <c r="F168" s="114">
        <v>0</v>
      </c>
    </row>
    <row r="169" spans="1:6" x14ac:dyDescent="0.2">
      <c r="A169" s="19" t="s">
        <v>392</v>
      </c>
      <c r="B169" s="12" t="s">
        <v>388</v>
      </c>
      <c r="C169" s="55" t="s">
        <v>393</v>
      </c>
      <c r="D169" s="114">
        <v>0</v>
      </c>
      <c r="E169" s="115"/>
      <c r="F169" s="114">
        <v>0</v>
      </c>
    </row>
    <row r="170" spans="1:6" x14ac:dyDescent="0.2">
      <c r="A170" s="19" t="s">
        <v>394</v>
      </c>
      <c r="B170" s="12" t="s">
        <v>388</v>
      </c>
      <c r="C170" s="55" t="s">
        <v>395</v>
      </c>
      <c r="D170" s="114">
        <v>0</v>
      </c>
      <c r="E170" s="115"/>
      <c r="F170" s="114">
        <v>0</v>
      </c>
    </row>
    <row r="171" spans="1:6" x14ac:dyDescent="0.2">
      <c r="A171" s="19" t="s">
        <v>396</v>
      </c>
      <c r="B171" s="12" t="s">
        <v>388</v>
      </c>
      <c r="C171" s="55" t="s">
        <v>397</v>
      </c>
      <c r="D171" s="114">
        <v>0</v>
      </c>
      <c r="E171" s="115"/>
      <c r="F171" s="114">
        <v>0</v>
      </c>
    </row>
    <row r="172" spans="1:6" x14ac:dyDescent="0.2">
      <c r="A172" s="19" t="s">
        <v>398</v>
      </c>
      <c r="B172" s="12" t="s">
        <v>388</v>
      </c>
      <c r="C172" s="55" t="s">
        <v>399</v>
      </c>
      <c r="D172" s="114">
        <v>0</v>
      </c>
      <c r="E172" s="115"/>
      <c r="F172" s="114">
        <v>0</v>
      </c>
    </row>
    <row r="173" spans="1:6" x14ac:dyDescent="0.2">
      <c r="A173" s="19" t="s">
        <v>400</v>
      </c>
      <c r="B173" s="12" t="s">
        <v>388</v>
      </c>
      <c r="C173" s="55" t="s">
        <v>401</v>
      </c>
      <c r="D173" s="114">
        <v>0</v>
      </c>
      <c r="E173" s="115"/>
      <c r="F173" s="114">
        <v>0</v>
      </c>
    </row>
    <row r="174" spans="1:6" x14ac:dyDescent="0.2">
      <c r="A174" s="19" t="s">
        <v>402</v>
      </c>
      <c r="B174" s="12" t="s">
        <v>388</v>
      </c>
      <c r="C174" s="55" t="s">
        <v>403</v>
      </c>
      <c r="D174" s="114">
        <v>0</v>
      </c>
      <c r="E174" s="115"/>
      <c r="F174" s="114">
        <v>0</v>
      </c>
    </row>
    <row r="175" spans="1:6" x14ac:dyDescent="0.2">
      <c r="A175" s="19" t="s">
        <v>404</v>
      </c>
      <c r="B175" s="12" t="s">
        <v>388</v>
      </c>
      <c r="C175" s="55" t="s">
        <v>405</v>
      </c>
      <c r="D175" s="114">
        <v>0</v>
      </c>
      <c r="E175" s="115"/>
      <c r="F175" s="114">
        <v>0</v>
      </c>
    </row>
    <row r="176" spans="1:6" x14ac:dyDescent="0.2">
      <c r="A176" s="19" t="s">
        <v>406</v>
      </c>
      <c r="B176" s="12" t="s">
        <v>388</v>
      </c>
      <c r="C176" s="55" t="s">
        <v>407</v>
      </c>
      <c r="D176" s="114">
        <v>0</v>
      </c>
      <c r="E176" s="115"/>
      <c r="F176" s="114">
        <v>0</v>
      </c>
    </row>
    <row r="177" spans="1:6" x14ac:dyDescent="0.2">
      <c r="A177" s="19" t="s">
        <v>408</v>
      </c>
      <c r="B177" s="12" t="s">
        <v>388</v>
      </c>
      <c r="C177" s="55" t="s">
        <v>409</v>
      </c>
      <c r="D177" s="114">
        <v>0</v>
      </c>
      <c r="E177" s="115"/>
      <c r="F177" s="114">
        <v>0</v>
      </c>
    </row>
    <row r="178" spans="1:6" x14ac:dyDescent="0.2">
      <c r="A178" s="19" t="s">
        <v>410</v>
      </c>
      <c r="B178" s="12" t="s">
        <v>388</v>
      </c>
      <c r="C178" s="55" t="s">
        <v>411</v>
      </c>
      <c r="D178" s="114">
        <v>0</v>
      </c>
      <c r="E178" s="115"/>
      <c r="F178" s="114">
        <v>0</v>
      </c>
    </row>
    <row r="179" spans="1:6" x14ac:dyDescent="0.2">
      <c r="A179" s="23" t="s">
        <v>412</v>
      </c>
      <c r="B179" s="12" t="s">
        <v>413</v>
      </c>
      <c r="C179" s="55" t="s">
        <v>414</v>
      </c>
      <c r="D179" s="114">
        <v>0</v>
      </c>
      <c r="E179" s="115"/>
      <c r="F179" s="114">
        <v>0</v>
      </c>
    </row>
    <row r="180" spans="1:6" x14ac:dyDescent="0.2">
      <c r="A180" s="23" t="s">
        <v>415</v>
      </c>
      <c r="B180" s="12" t="s">
        <v>413</v>
      </c>
      <c r="C180" s="55" t="s">
        <v>416</v>
      </c>
      <c r="D180" s="114">
        <v>0</v>
      </c>
      <c r="E180" s="115"/>
      <c r="F180" s="114">
        <v>0</v>
      </c>
    </row>
    <row r="181" spans="1:6" x14ac:dyDescent="0.2">
      <c r="A181" s="23" t="s">
        <v>417</v>
      </c>
      <c r="B181" s="12" t="s">
        <v>413</v>
      </c>
      <c r="C181" s="55" t="s">
        <v>418</v>
      </c>
      <c r="D181" s="114">
        <v>0</v>
      </c>
      <c r="E181" s="115"/>
      <c r="F181" s="114">
        <v>0</v>
      </c>
    </row>
    <row r="182" spans="1:6" x14ac:dyDescent="0.2">
      <c r="A182" s="23" t="s">
        <v>419</v>
      </c>
      <c r="B182" s="12" t="s">
        <v>413</v>
      </c>
      <c r="C182" s="55" t="s">
        <v>420</v>
      </c>
      <c r="D182" s="114">
        <v>0</v>
      </c>
      <c r="E182" s="115"/>
      <c r="F182" s="114">
        <v>0</v>
      </c>
    </row>
    <row r="183" spans="1:6" x14ac:dyDescent="0.2">
      <c r="A183" s="23" t="s">
        <v>421</v>
      </c>
      <c r="B183" s="12"/>
      <c r="C183" s="55" t="s">
        <v>422</v>
      </c>
      <c r="D183" s="114">
        <v>0</v>
      </c>
      <c r="E183" s="115"/>
      <c r="F183" s="114">
        <v>0</v>
      </c>
    </row>
    <row r="184" spans="1:6" x14ac:dyDescent="0.2">
      <c r="A184" s="41" t="s">
        <v>423</v>
      </c>
      <c r="B184" s="42"/>
      <c r="C184" s="42" t="s">
        <v>424</v>
      </c>
      <c r="D184" s="114">
        <v>0</v>
      </c>
      <c r="E184" s="115"/>
      <c r="F184" s="114">
        <v>0</v>
      </c>
    </row>
    <row r="185" spans="1:6" x14ac:dyDescent="0.2">
      <c r="A185" s="41" t="s">
        <v>425</v>
      </c>
      <c r="B185" s="42"/>
      <c r="C185" s="42" t="s">
        <v>426</v>
      </c>
      <c r="D185" s="114">
        <v>0</v>
      </c>
      <c r="E185" s="115"/>
      <c r="F185" s="114">
        <v>0</v>
      </c>
    </row>
    <row r="186" spans="1:6" x14ac:dyDescent="0.2">
      <c r="A186" s="41" t="s">
        <v>427</v>
      </c>
      <c r="B186" s="42"/>
      <c r="C186" s="42" t="s">
        <v>428</v>
      </c>
      <c r="D186" s="114">
        <v>0</v>
      </c>
      <c r="E186" s="115"/>
      <c r="F186" s="114">
        <v>0</v>
      </c>
    </row>
    <row r="187" spans="1:6" x14ac:dyDescent="0.2">
      <c r="A187" s="41" t="s">
        <v>429</v>
      </c>
      <c r="B187" s="42"/>
      <c r="C187" s="42" t="s">
        <v>430</v>
      </c>
      <c r="D187" s="114">
        <v>0</v>
      </c>
      <c r="E187" s="115"/>
      <c r="F187" s="114">
        <v>0</v>
      </c>
    </row>
    <row r="188" spans="1:6" x14ac:dyDescent="0.2">
      <c r="A188" s="41" t="s">
        <v>431</v>
      </c>
      <c r="B188" s="42"/>
      <c r="C188" s="42" t="s">
        <v>432</v>
      </c>
      <c r="D188" s="114">
        <v>0</v>
      </c>
      <c r="E188" s="115"/>
      <c r="F188" s="114">
        <v>0</v>
      </c>
    </row>
    <row r="189" spans="1:6" x14ac:dyDescent="0.2">
      <c r="A189" s="43" t="s">
        <v>433</v>
      </c>
      <c r="B189" s="42"/>
      <c r="C189" s="42" t="s">
        <v>434</v>
      </c>
      <c r="D189" s="114">
        <v>0</v>
      </c>
      <c r="E189" s="115"/>
      <c r="F189" s="114">
        <v>0</v>
      </c>
    </row>
    <row r="190" spans="1:6" x14ac:dyDescent="0.2">
      <c r="A190" s="41" t="s">
        <v>435</v>
      </c>
      <c r="B190" s="42"/>
      <c r="C190" s="42" t="s">
        <v>436</v>
      </c>
      <c r="D190" s="114">
        <v>0</v>
      </c>
      <c r="E190" s="115"/>
      <c r="F190" s="114">
        <v>0</v>
      </c>
    </row>
    <row r="191" spans="1:6" x14ac:dyDescent="0.2">
      <c r="A191" s="41" t="s">
        <v>437</v>
      </c>
      <c r="B191" s="42"/>
      <c r="C191" s="42" t="s">
        <v>438</v>
      </c>
      <c r="D191" s="114">
        <v>0</v>
      </c>
      <c r="E191" s="115"/>
      <c r="F191" s="114">
        <v>0</v>
      </c>
    </row>
    <row r="192" spans="1:6" x14ac:dyDescent="0.2">
      <c r="A192" s="41" t="s">
        <v>439</v>
      </c>
      <c r="B192" s="42"/>
      <c r="C192" s="42" t="s">
        <v>440</v>
      </c>
      <c r="D192" s="114">
        <v>0</v>
      </c>
      <c r="E192" s="115"/>
      <c r="F192" s="114">
        <v>0</v>
      </c>
    </row>
    <row r="193" spans="1:6" x14ac:dyDescent="0.2">
      <c r="A193" s="41" t="s">
        <v>441</v>
      </c>
      <c r="B193" s="42"/>
      <c r="C193" s="42" t="s">
        <v>442</v>
      </c>
      <c r="D193" s="114">
        <v>0</v>
      </c>
      <c r="E193" s="115"/>
      <c r="F193" s="114">
        <v>0</v>
      </c>
    </row>
    <row r="194" spans="1:6" x14ac:dyDescent="0.2">
      <c r="A194" s="41" t="s">
        <v>443</v>
      </c>
      <c r="B194" s="42"/>
      <c r="C194" s="42" t="s">
        <v>444</v>
      </c>
      <c r="D194" s="114">
        <v>0</v>
      </c>
      <c r="E194" s="115"/>
      <c r="F194" s="114">
        <v>0</v>
      </c>
    </row>
    <row r="195" spans="1:6" x14ac:dyDescent="0.2">
      <c r="A195" s="41" t="s">
        <v>445</v>
      </c>
      <c r="B195" s="42"/>
      <c r="C195" s="42" t="s">
        <v>446</v>
      </c>
      <c r="D195" s="114">
        <v>0</v>
      </c>
      <c r="E195" s="115"/>
      <c r="F195" s="114">
        <v>0</v>
      </c>
    </row>
    <row r="196" spans="1:6" x14ac:dyDescent="0.2">
      <c r="A196" s="2" t="s">
        <v>447</v>
      </c>
      <c r="B196" s="42"/>
      <c r="C196" s="42" t="s">
        <v>448</v>
      </c>
      <c r="D196" s="114">
        <v>0</v>
      </c>
      <c r="E196" s="115"/>
      <c r="F196" s="114">
        <v>0</v>
      </c>
    </row>
    <row r="197" spans="1:6" x14ac:dyDescent="0.2">
      <c r="A197" s="2" t="s">
        <v>449</v>
      </c>
      <c r="B197" s="42"/>
      <c r="C197" s="42" t="s">
        <v>450</v>
      </c>
      <c r="D197" s="114">
        <v>0</v>
      </c>
      <c r="E197" s="115"/>
      <c r="F197" s="114">
        <v>0</v>
      </c>
    </row>
    <row r="198" spans="1:6" x14ac:dyDescent="0.2">
      <c r="A198" s="41" t="s">
        <v>451</v>
      </c>
      <c r="B198" s="42"/>
      <c r="C198" s="42" t="s">
        <v>452</v>
      </c>
      <c r="D198" s="114">
        <v>0</v>
      </c>
      <c r="E198" s="115"/>
      <c r="F198" s="114">
        <v>0</v>
      </c>
    </row>
    <row r="199" spans="1:6" x14ac:dyDescent="0.2">
      <c r="A199" s="41" t="s">
        <v>453</v>
      </c>
      <c r="B199" s="42"/>
      <c r="C199" s="42" t="s">
        <v>454</v>
      </c>
      <c r="D199" s="114">
        <v>0</v>
      </c>
      <c r="E199" s="115"/>
      <c r="F199" s="114">
        <v>0</v>
      </c>
    </row>
    <row r="200" spans="1:6" x14ac:dyDescent="0.2">
      <c r="A200" s="41" t="s">
        <v>455</v>
      </c>
      <c r="B200" s="42"/>
      <c r="C200" s="42" t="s">
        <v>456</v>
      </c>
      <c r="D200" s="114">
        <v>0</v>
      </c>
      <c r="E200" s="115"/>
      <c r="F200" s="114">
        <v>0</v>
      </c>
    </row>
    <row r="201" spans="1:6" x14ac:dyDescent="0.2">
      <c r="A201" s="43" t="s">
        <v>457</v>
      </c>
      <c r="B201" s="42"/>
      <c r="C201" s="42" t="s">
        <v>458</v>
      </c>
      <c r="D201" s="114">
        <v>0</v>
      </c>
      <c r="E201" s="115"/>
      <c r="F201" s="114">
        <v>0</v>
      </c>
    </row>
    <row r="202" spans="1:6" x14ac:dyDescent="0.2">
      <c r="A202" s="43" t="s">
        <v>459</v>
      </c>
      <c r="B202" s="42"/>
      <c r="C202" s="42" t="s">
        <v>460</v>
      </c>
      <c r="D202" s="114">
        <v>0</v>
      </c>
      <c r="E202" s="115"/>
      <c r="F202" s="114">
        <v>0</v>
      </c>
    </row>
    <row r="203" spans="1:6" x14ac:dyDescent="0.2">
      <c r="A203" s="43" t="s">
        <v>552</v>
      </c>
      <c r="B203" s="42"/>
      <c r="C203" s="42" t="s">
        <v>558</v>
      </c>
      <c r="D203" s="114">
        <v>0</v>
      </c>
      <c r="E203" s="115"/>
      <c r="F203" s="114">
        <v>0</v>
      </c>
    </row>
    <row r="204" spans="1:6" ht="13.5" thickBot="1" x14ac:dyDescent="0.25">
      <c r="A204" s="50" t="s">
        <v>569</v>
      </c>
      <c r="B204" s="42"/>
      <c r="C204" s="12" t="s">
        <v>570</v>
      </c>
      <c r="D204" s="114">
        <v>0</v>
      </c>
      <c r="E204" s="115"/>
      <c r="F204" s="114">
        <v>0</v>
      </c>
    </row>
    <row r="205" spans="1:6" ht="13.5" thickBot="1" x14ac:dyDescent="0.25">
      <c r="A205" s="24"/>
      <c r="B205" s="25"/>
      <c r="C205" s="25"/>
      <c r="D205" s="116">
        <f>SUM(D6:D204)</f>
        <v>1599990.98</v>
      </c>
      <c r="E205" s="117"/>
      <c r="F205" s="116">
        <f>SUM(F6:F204)</f>
        <v>1314249.9900000002</v>
      </c>
    </row>
    <row r="207" spans="1:6" x14ac:dyDescent="0.2">
      <c r="C207" s="3"/>
      <c r="D207" s="369"/>
      <c r="F207" s="369"/>
    </row>
    <row r="208" spans="1:6" x14ac:dyDescent="0.2">
      <c r="C208" s="365"/>
      <c r="D208" s="127"/>
      <c r="F208" s="127"/>
    </row>
    <row r="209" spans="3:6" x14ac:dyDescent="0.2">
      <c r="D209" s="82"/>
      <c r="F209" s="82"/>
    </row>
    <row r="210" spans="3:6" x14ac:dyDescent="0.2">
      <c r="C210" s="3"/>
      <c r="D210" s="44"/>
      <c r="F210" s="44"/>
    </row>
  </sheetData>
  <autoFilter ref="A3:F205" xr:uid="{00000000-0009-0000-0000-000005000000}"/>
  <phoneticPr fontId="9" type="noConversion"/>
  <conditionalFormatting sqref="D5:D204">
    <cfRule type="cellIs" dxfId="12" priority="11" stopIfTrue="1" operator="equal">
      <formula>0</formula>
    </cfRule>
  </conditionalFormatting>
  <conditionalFormatting sqref="F5:F204">
    <cfRule type="cellIs" dxfId="11" priority="10" stopIfTrue="1" operator="equal">
      <formula>0</formula>
    </cfRule>
  </conditionalFormatting>
  <printOptions horizontalCentered="1"/>
  <pageMargins left="0.75" right="0.75" top="1" bottom="1" header="0.5" footer="0.5"/>
  <pageSetup orientation="landscape" r:id="rId1"/>
  <headerFooter alignWithMargins="0">
    <oddFooter>&amp;LCDE, Public School Finance&amp;C&amp;P&amp;R&amp;D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214"/>
  <sheetViews>
    <sheetView topLeftCell="A3" zoomScale="89" zoomScaleNormal="89" workbookViewId="0">
      <pane xSplit="3" ySplit="5" topLeftCell="D173" activePane="bottomRight" state="frozen"/>
      <selection activeCell="A3" sqref="A3"/>
      <selection pane="topRight" activeCell="D3" sqref="D3"/>
      <selection pane="bottomLeft" activeCell="A8" sqref="A8"/>
      <selection pane="bottomRight" activeCell="M7" sqref="M7:N209"/>
    </sheetView>
  </sheetViews>
  <sheetFormatPr defaultRowHeight="12.75" x14ac:dyDescent="0.2"/>
  <cols>
    <col min="1" max="1" width="10" style="1" bestFit="1" customWidth="1"/>
    <col min="2" max="2" width="14.42578125" style="1" bestFit="1" customWidth="1"/>
    <col min="3" max="3" width="45.42578125" style="1" bestFit="1" customWidth="1"/>
    <col min="4" max="4" width="15.5703125" style="82" customWidth="1"/>
    <col min="5" max="5" width="2.42578125" customWidth="1"/>
    <col min="6" max="10" width="15.5703125" style="3" customWidth="1"/>
    <col min="12" max="12" width="9.42578125" bestFit="1" customWidth="1"/>
    <col min="13" max="15" width="14.85546875" customWidth="1"/>
    <col min="16" max="16" width="15" bestFit="1" customWidth="1"/>
  </cols>
  <sheetData>
    <row r="1" spans="1:22" ht="89.25" x14ac:dyDescent="0.2">
      <c r="C1" s="136"/>
      <c r="D1" s="113" t="s">
        <v>566</v>
      </c>
      <c r="E1" s="102"/>
      <c r="F1" s="113" t="s">
        <v>566</v>
      </c>
      <c r="G1" s="103" t="s">
        <v>500</v>
      </c>
      <c r="H1" s="103"/>
      <c r="I1" s="113" t="s">
        <v>500</v>
      </c>
      <c r="J1" s="103" t="s">
        <v>500</v>
      </c>
      <c r="M1" s="85"/>
      <c r="N1" s="85"/>
      <c r="O1" s="85"/>
      <c r="T1" t="s">
        <v>571</v>
      </c>
      <c r="V1" t="s">
        <v>572</v>
      </c>
    </row>
    <row r="2" spans="1:22" x14ac:dyDescent="0.2">
      <c r="D2" s="121"/>
      <c r="E2" s="102"/>
      <c r="F2" s="104"/>
      <c r="G2" s="105" t="s">
        <v>502</v>
      </c>
      <c r="H2" s="105"/>
      <c r="I2" s="139" t="s">
        <v>398</v>
      </c>
      <c r="J2" s="105" t="s">
        <v>502</v>
      </c>
      <c r="M2" s="101"/>
      <c r="N2" s="101"/>
      <c r="O2" s="101"/>
      <c r="T2" t="s">
        <v>573</v>
      </c>
    </row>
    <row r="3" spans="1:22" ht="13.5" customHeight="1" thickBot="1" x14ac:dyDescent="0.25">
      <c r="G3" s="125"/>
      <c r="H3" s="251"/>
      <c r="J3" s="251"/>
      <c r="M3" s="101"/>
      <c r="N3" s="101"/>
      <c r="O3" s="101"/>
    </row>
    <row r="4" spans="1:22" ht="13.5" customHeight="1" thickBot="1" x14ac:dyDescent="0.25">
      <c r="D4" s="253" t="s">
        <v>591</v>
      </c>
      <c r="F4" s="510" t="s">
        <v>635</v>
      </c>
      <c r="G4" s="511"/>
      <c r="H4" s="251"/>
      <c r="I4" s="508" t="s">
        <v>636</v>
      </c>
      <c r="J4" s="509"/>
      <c r="M4" s="101"/>
      <c r="N4" s="101"/>
      <c r="O4" s="101"/>
    </row>
    <row r="5" spans="1:22" x14ac:dyDescent="0.2">
      <c r="A5" s="7"/>
      <c r="B5" s="8"/>
      <c r="C5" s="8"/>
      <c r="D5" s="52" t="s">
        <v>654</v>
      </c>
      <c r="E5" s="27"/>
      <c r="F5" s="461" t="s">
        <v>645</v>
      </c>
      <c r="G5" s="461" t="str">
        <f>+F5</f>
        <v>FY22-23</v>
      </c>
      <c r="H5" s="252"/>
      <c r="I5" s="342" t="str">
        <f>+F5</f>
        <v>FY22-23</v>
      </c>
      <c r="J5" s="342" t="str">
        <f>+F5</f>
        <v>FY22-23</v>
      </c>
      <c r="M5" s="387" t="s">
        <v>550</v>
      </c>
      <c r="N5" s="388"/>
      <c r="O5" s="460"/>
      <c r="P5" s="295"/>
      <c r="V5" t="s">
        <v>574</v>
      </c>
    </row>
    <row r="6" spans="1:22" ht="13.5" thickBot="1" x14ac:dyDescent="0.25">
      <c r="A6" s="10"/>
      <c r="B6" s="11"/>
      <c r="C6" s="11"/>
      <c r="D6" s="53" t="s">
        <v>398</v>
      </c>
      <c r="E6" s="28"/>
      <c r="F6" s="462" t="s">
        <v>398</v>
      </c>
      <c r="G6" s="376" t="s">
        <v>461</v>
      </c>
      <c r="H6" s="250"/>
      <c r="I6" s="343" t="s">
        <v>398</v>
      </c>
      <c r="J6" s="343" t="s">
        <v>461</v>
      </c>
      <c r="M6" s="297"/>
      <c r="N6" s="298"/>
      <c r="O6" s="299"/>
      <c r="P6" s="296"/>
    </row>
    <row r="7" spans="1:22" ht="72" customHeight="1" thickBot="1" x14ac:dyDescent="0.25">
      <c r="A7" s="13" t="s">
        <v>0</v>
      </c>
      <c r="B7" s="14" t="s">
        <v>1</v>
      </c>
      <c r="C7" s="14" t="s">
        <v>2</v>
      </c>
      <c r="D7" s="54" t="s">
        <v>612</v>
      </c>
      <c r="E7" s="29"/>
      <c r="F7" s="463" t="s">
        <v>490</v>
      </c>
      <c r="G7" s="310" t="s">
        <v>613</v>
      </c>
      <c r="H7" s="218"/>
      <c r="I7" s="169" t="s">
        <v>637</v>
      </c>
      <c r="J7" s="169" t="s">
        <v>613</v>
      </c>
      <c r="M7" s="434" t="s">
        <v>547</v>
      </c>
      <c r="N7" s="434" t="s">
        <v>548</v>
      </c>
      <c r="O7" s="169" t="s">
        <v>549</v>
      </c>
      <c r="P7" s="341" t="s">
        <v>628</v>
      </c>
    </row>
    <row r="8" spans="1:22" x14ac:dyDescent="0.2">
      <c r="A8" s="19" t="s">
        <v>3</v>
      </c>
      <c r="B8" s="12" t="s">
        <v>4</v>
      </c>
      <c r="C8" s="55" t="s">
        <v>5</v>
      </c>
      <c r="D8" s="334" t="s">
        <v>632</v>
      </c>
      <c r="E8" s="335"/>
      <c r="F8" s="464">
        <v>0</v>
      </c>
      <c r="G8" s="436">
        <v>0</v>
      </c>
      <c r="I8" s="331">
        <v>0</v>
      </c>
      <c r="J8" s="331">
        <v>0</v>
      </c>
      <c r="K8" s="97"/>
      <c r="L8" s="97"/>
      <c r="M8" s="436">
        <f t="shared" ref="M8:M39" si="0">F8</f>
        <v>0</v>
      </c>
      <c r="N8" s="436">
        <f t="shared" ref="N8:N39" si="1">G8</f>
        <v>0</v>
      </c>
      <c r="O8" s="331">
        <f>+I8+J8</f>
        <v>0</v>
      </c>
      <c r="P8" s="266">
        <f>+O8-SUM(M8:N8)</f>
        <v>0</v>
      </c>
    </row>
    <row r="9" spans="1:22" x14ac:dyDescent="0.2">
      <c r="A9" s="19" t="s">
        <v>6</v>
      </c>
      <c r="B9" s="12" t="s">
        <v>4</v>
      </c>
      <c r="C9" s="55" t="s">
        <v>7</v>
      </c>
      <c r="D9" s="334">
        <v>2209860</v>
      </c>
      <c r="E9" s="335"/>
      <c r="F9" s="464">
        <v>1730751.3675704389</v>
      </c>
      <c r="G9" s="436">
        <v>279619.46999999997</v>
      </c>
      <c r="I9" s="331">
        <v>7078740.200000002</v>
      </c>
      <c r="J9" s="331">
        <v>279619.47000000003</v>
      </c>
      <c r="K9" s="97"/>
      <c r="L9" s="97"/>
      <c r="M9" s="436">
        <f t="shared" si="0"/>
        <v>1730751.3675704389</v>
      </c>
      <c r="N9" s="436">
        <f t="shared" si="1"/>
        <v>279619.46999999997</v>
      </c>
      <c r="O9" s="331">
        <f t="shared" ref="O9:O72" si="2">+I9+J9</f>
        <v>7358359.6700000018</v>
      </c>
      <c r="P9" s="266">
        <f t="shared" ref="P9:P72" si="3">+O9-SUM(M9:N9)</f>
        <v>5347988.8324295627</v>
      </c>
    </row>
    <row r="10" spans="1:22" x14ac:dyDescent="0.2">
      <c r="A10" s="19" t="s">
        <v>8</v>
      </c>
      <c r="B10" s="12" t="s">
        <v>4</v>
      </c>
      <c r="C10" s="55" t="s">
        <v>9</v>
      </c>
      <c r="D10" s="334">
        <v>93166</v>
      </c>
      <c r="E10" s="335"/>
      <c r="F10" s="464">
        <v>129416.43428870526</v>
      </c>
      <c r="G10" s="436">
        <v>0</v>
      </c>
      <c r="I10" s="331">
        <v>525402.56999999995</v>
      </c>
      <c r="J10" s="331">
        <v>41534.43</v>
      </c>
      <c r="K10" s="97"/>
      <c r="L10" s="97"/>
      <c r="M10" s="436">
        <f t="shared" si="0"/>
        <v>129416.43428870526</v>
      </c>
      <c r="N10" s="436">
        <f t="shared" si="1"/>
        <v>0</v>
      </c>
      <c r="O10" s="331">
        <f t="shared" si="2"/>
        <v>566937</v>
      </c>
      <c r="P10" s="266">
        <f t="shared" si="3"/>
        <v>437520.56571129477</v>
      </c>
    </row>
    <row r="11" spans="1:22" x14ac:dyDescent="0.2">
      <c r="A11" s="19" t="s">
        <v>10</v>
      </c>
      <c r="B11" s="12" t="s">
        <v>4</v>
      </c>
      <c r="C11" s="55" t="s">
        <v>11</v>
      </c>
      <c r="D11" s="334">
        <v>884043</v>
      </c>
      <c r="E11" s="335"/>
      <c r="F11" s="464">
        <v>455213.0022999603</v>
      </c>
      <c r="G11" s="436">
        <v>0</v>
      </c>
      <c r="I11" s="331">
        <v>3079187.1099999994</v>
      </c>
      <c r="J11" s="331">
        <v>102562.98</v>
      </c>
      <c r="K11" s="97"/>
      <c r="L11" s="97"/>
      <c r="M11" s="436">
        <f t="shared" si="0"/>
        <v>455213.0022999603</v>
      </c>
      <c r="N11" s="436">
        <f t="shared" si="1"/>
        <v>0</v>
      </c>
      <c r="O11" s="331">
        <f t="shared" si="2"/>
        <v>3181750.0899999994</v>
      </c>
      <c r="P11" s="266">
        <f t="shared" si="3"/>
        <v>2726537.0877000391</v>
      </c>
    </row>
    <row r="12" spans="1:22" x14ac:dyDescent="0.2">
      <c r="A12" s="19" t="s">
        <v>12</v>
      </c>
      <c r="B12" s="12" t="s">
        <v>4</v>
      </c>
      <c r="C12" s="55" t="s">
        <v>13</v>
      </c>
      <c r="D12" s="334">
        <v>48632</v>
      </c>
      <c r="E12" s="335"/>
      <c r="F12" s="464">
        <v>3350.2426320440118</v>
      </c>
      <c r="G12" s="436">
        <v>0</v>
      </c>
      <c r="I12" s="331">
        <v>279912.09000000003</v>
      </c>
      <c r="J12" s="331">
        <v>0</v>
      </c>
      <c r="K12" s="97"/>
      <c r="L12" s="97"/>
      <c r="M12" s="436">
        <f t="shared" si="0"/>
        <v>3350.2426320440118</v>
      </c>
      <c r="N12" s="436">
        <f t="shared" si="1"/>
        <v>0</v>
      </c>
      <c r="O12" s="331">
        <f t="shared" si="2"/>
        <v>279912.09000000003</v>
      </c>
      <c r="P12" s="266">
        <f t="shared" si="3"/>
        <v>276561.84736795601</v>
      </c>
    </row>
    <row r="13" spans="1:22" x14ac:dyDescent="0.2">
      <c r="A13" s="19" t="s">
        <v>14</v>
      </c>
      <c r="B13" s="12" t="s">
        <v>4</v>
      </c>
      <c r="C13" s="55" t="s">
        <v>15</v>
      </c>
      <c r="D13" s="334" t="s">
        <v>632</v>
      </c>
      <c r="E13" s="335"/>
      <c r="F13" s="464">
        <v>9958.6793304317198</v>
      </c>
      <c r="G13" s="436">
        <v>0</v>
      </c>
      <c r="I13" s="331">
        <v>0</v>
      </c>
      <c r="J13" s="331">
        <v>0</v>
      </c>
      <c r="K13" s="97"/>
      <c r="L13" s="97"/>
      <c r="M13" s="436">
        <f t="shared" si="0"/>
        <v>9958.6793304317198</v>
      </c>
      <c r="N13" s="436">
        <f t="shared" si="1"/>
        <v>0</v>
      </c>
      <c r="O13" s="331">
        <f t="shared" si="2"/>
        <v>0</v>
      </c>
      <c r="P13" s="266">
        <f t="shared" si="3"/>
        <v>-9958.6793304317198</v>
      </c>
    </row>
    <row r="14" spans="1:22" x14ac:dyDescent="0.2">
      <c r="A14" s="19" t="s">
        <v>16</v>
      </c>
      <c r="B14" s="12" t="s">
        <v>4</v>
      </c>
      <c r="C14" s="55" t="s">
        <v>17</v>
      </c>
      <c r="D14" s="334">
        <v>297415</v>
      </c>
      <c r="E14" s="335"/>
      <c r="F14" s="464">
        <v>256162.3745385095</v>
      </c>
      <c r="G14" s="436">
        <v>120338.74</v>
      </c>
      <c r="I14" s="331">
        <v>2472913.9999999995</v>
      </c>
      <c r="J14" s="331">
        <v>120338.73999999998</v>
      </c>
      <c r="K14" s="97"/>
      <c r="L14" s="97"/>
      <c r="M14" s="436">
        <f t="shared" si="0"/>
        <v>256162.3745385095</v>
      </c>
      <c r="N14" s="436">
        <f t="shared" si="1"/>
        <v>120338.74</v>
      </c>
      <c r="O14" s="331">
        <f t="shared" si="2"/>
        <v>2593252.7399999993</v>
      </c>
      <c r="P14" s="266">
        <f t="shared" si="3"/>
        <v>2216751.6254614899</v>
      </c>
    </row>
    <row r="15" spans="1:22" x14ac:dyDescent="0.2">
      <c r="A15" s="19" t="s">
        <v>18</v>
      </c>
      <c r="B15" s="12" t="s">
        <v>19</v>
      </c>
      <c r="C15" s="55" t="s">
        <v>20</v>
      </c>
      <c r="D15" s="334">
        <v>98643</v>
      </c>
      <c r="E15" s="335"/>
      <c r="F15" s="464">
        <v>82917.345811448802</v>
      </c>
      <c r="G15" s="436">
        <v>0</v>
      </c>
      <c r="I15" s="331">
        <v>470159.67000000004</v>
      </c>
      <c r="J15" s="331">
        <v>0</v>
      </c>
      <c r="K15" s="97"/>
      <c r="L15" s="97"/>
      <c r="M15" s="436">
        <f t="shared" si="0"/>
        <v>82917.345811448802</v>
      </c>
      <c r="N15" s="436">
        <f t="shared" si="1"/>
        <v>0</v>
      </c>
      <c r="O15" s="331">
        <f t="shared" si="2"/>
        <v>470159.67000000004</v>
      </c>
      <c r="P15" s="266">
        <f t="shared" si="3"/>
        <v>387242.32418855123</v>
      </c>
    </row>
    <row r="16" spans="1:22" x14ac:dyDescent="0.2">
      <c r="A16" s="19" t="s">
        <v>21</v>
      </c>
      <c r="B16" s="12" t="s">
        <v>19</v>
      </c>
      <c r="C16" s="55" t="s">
        <v>22</v>
      </c>
      <c r="D16" s="334">
        <v>64384</v>
      </c>
      <c r="E16" s="335"/>
      <c r="F16" s="464">
        <v>100646.59415840619</v>
      </c>
      <c r="G16" s="436">
        <v>15000.45</v>
      </c>
      <c r="I16" s="331">
        <v>194792.12000000002</v>
      </c>
      <c r="J16" s="331">
        <v>15000.45</v>
      </c>
      <c r="K16" s="97"/>
      <c r="L16" s="97"/>
      <c r="M16" s="436">
        <f t="shared" si="0"/>
        <v>100646.59415840619</v>
      </c>
      <c r="N16" s="436">
        <f t="shared" si="1"/>
        <v>15000.45</v>
      </c>
      <c r="O16" s="331">
        <f t="shared" si="2"/>
        <v>209792.57000000004</v>
      </c>
      <c r="P16" s="266">
        <f t="shared" si="3"/>
        <v>94145.525841593844</v>
      </c>
    </row>
    <row r="17" spans="1:16" x14ac:dyDescent="0.2">
      <c r="A17" s="19" t="s">
        <v>23</v>
      </c>
      <c r="B17" s="12" t="s">
        <v>24</v>
      </c>
      <c r="C17" s="55" t="s">
        <v>25</v>
      </c>
      <c r="D17" s="334">
        <v>219486</v>
      </c>
      <c r="E17" s="335"/>
      <c r="F17" s="464">
        <v>230821.78964836485</v>
      </c>
      <c r="G17" s="436">
        <v>26916.92</v>
      </c>
      <c r="I17" s="331">
        <v>124302.77</v>
      </c>
      <c r="J17" s="331">
        <v>26916.920000000002</v>
      </c>
      <c r="K17" s="97"/>
      <c r="L17" s="97"/>
      <c r="M17" s="436">
        <f t="shared" si="0"/>
        <v>230821.78964836485</v>
      </c>
      <c r="N17" s="436">
        <f t="shared" si="1"/>
        <v>26916.92</v>
      </c>
      <c r="O17" s="331">
        <f t="shared" si="2"/>
        <v>151219.69</v>
      </c>
      <c r="P17" s="266">
        <f t="shared" si="3"/>
        <v>-106519.01964836486</v>
      </c>
    </row>
    <row r="18" spans="1:16" x14ac:dyDescent="0.2">
      <c r="A18" s="19" t="s">
        <v>26</v>
      </c>
      <c r="B18" s="12" t="s">
        <v>24</v>
      </c>
      <c r="C18" s="55" t="s">
        <v>27</v>
      </c>
      <c r="D18" s="334" t="s">
        <v>632</v>
      </c>
      <c r="E18" s="335"/>
      <c r="F18" s="464">
        <v>20090.512393250261</v>
      </c>
      <c r="G18" s="436">
        <v>0</v>
      </c>
      <c r="I18" s="331">
        <v>185609.66</v>
      </c>
      <c r="J18" s="331">
        <v>0</v>
      </c>
      <c r="K18" s="97"/>
      <c r="L18" s="97"/>
      <c r="M18" s="436">
        <f t="shared" si="0"/>
        <v>20090.512393250261</v>
      </c>
      <c r="N18" s="436">
        <f t="shared" si="1"/>
        <v>0</v>
      </c>
      <c r="O18" s="331">
        <f t="shared" si="2"/>
        <v>185609.66</v>
      </c>
      <c r="P18" s="266">
        <f t="shared" si="3"/>
        <v>165519.14760674973</v>
      </c>
    </row>
    <row r="19" spans="1:16" s="128" customFormat="1" x14ac:dyDescent="0.2">
      <c r="A19" s="19" t="s">
        <v>28</v>
      </c>
      <c r="B19" s="12" t="s">
        <v>24</v>
      </c>
      <c r="C19" s="12" t="s">
        <v>29</v>
      </c>
      <c r="D19" s="336">
        <v>1975268</v>
      </c>
      <c r="E19" s="337"/>
      <c r="F19" s="465">
        <v>2007165.2820904201</v>
      </c>
      <c r="G19" s="311">
        <v>274167.15000000002</v>
      </c>
      <c r="H19" s="1"/>
      <c r="I19" s="331">
        <v>14642.910000000002</v>
      </c>
      <c r="J19" s="331">
        <v>274167.14999999997</v>
      </c>
      <c r="K19" s="328"/>
      <c r="L19" s="328"/>
      <c r="M19" s="311">
        <f t="shared" si="0"/>
        <v>2007165.2820904201</v>
      </c>
      <c r="N19" s="311">
        <f t="shared" si="1"/>
        <v>274167.15000000002</v>
      </c>
      <c r="O19" s="331">
        <f t="shared" si="2"/>
        <v>288810.05999999994</v>
      </c>
      <c r="P19" s="332">
        <f t="shared" si="3"/>
        <v>-1992522.3720904202</v>
      </c>
    </row>
    <row r="20" spans="1:16" x14ac:dyDescent="0.2">
      <c r="A20" s="19" t="s">
        <v>30</v>
      </c>
      <c r="B20" s="12" t="s">
        <v>24</v>
      </c>
      <c r="C20" s="55" t="s">
        <v>31</v>
      </c>
      <c r="D20" s="334">
        <v>555149</v>
      </c>
      <c r="E20" s="335"/>
      <c r="F20" s="464">
        <v>370619.64126930921</v>
      </c>
      <c r="G20" s="436">
        <v>0</v>
      </c>
      <c r="I20" s="331">
        <v>496527.11000000004</v>
      </c>
      <c r="J20" s="331">
        <v>0</v>
      </c>
      <c r="K20" s="97"/>
      <c r="L20" s="97"/>
      <c r="M20" s="436">
        <f t="shared" si="0"/>
        <v>370619.64126930921</v>
      </c>
      <c r="N20" s="436">
        <f t="shared" si="1"/>
        <v>0</v>
      </c>
      <c r="O20" s="331">
        <f t="shared" si="2"/>
        <v>496527.11000000004</v>
      </c>
      <c r="P20" s="266">
        <f t="shared" si="3"/>
        <v>125907.46873069083</v>
      </c>
    </row>
    <row r="21" spans="1:16" x14ac:dyDescent="0.2">
      <c r="A21" s="19" t="s">
        <v>32</v>
      </c>
      <c r="B21" s="12" t="s">
        <v>24</v>
      </c>
      <c r="C21" s="55" t="s">
        <v>33</v>
      </c>
      <c r="D21" s="334">
        <v>41346</v>
      </c>
      <c r="E21" s="335"/>
      <c r="F21" s="464">
        <v>35965.817931376987</v>
      </c>
      <c r="G21" s="436">
        <v>0</v>
      </c>
      <c r="I21" s="331">
        <v>0</v>
      </c>
      <c r="J21" s="331">
        <v>0</v>
      </c>
      <c r="K21" s="97"/>
      <c r="L21" s="97"/>
      <c r="M21" s="436">
        <f t="shared" si="0"/>
        <v>35965.817931376987</v>
      </c>
      <c r="N21" s="436">
        <f t="shared" si="1"/>
        <v>0</v>
      </c>
      <c r="O21" s="331">
        <f t="shared" si="2"/>
        <v>0</v>
      </c>
      <c r="P21" s="266">
        <f t="shared" si="3"/>
        <v>-35965.817931376987</v>
      </c>
    </row>
    <row r="22" spans="1:16" x14ac:dyDescent="0.2">
      <c r="A22" s="19" t="s">
        <v>34</v>
      </c>
      <c r="B22" s="12" t="s">
        <v>24</v>
      </c>
      <c r="C22" s="55" t="s">
        <v>35</v>
      </c>
      <c r="D22" s="334">
        <v>850098</v>
      </c>
      <c r="E22" s="335"/>
      <c r="F22" s="464">
        <v>973061.82799978077</v>
      </c>
      <c r="G22" s="436">
        <v>0</v>
      </c>
      <c r="I22" s="331">
        <v>4835533.3300000029</v>
      </c>
      <c r="J22" s="331">
        <v>0</v>
      </c>
      <c r="K22" s="97"/>
      <c r="L22" s="97"/>
      <c r="M22" s="436">
        <f t="shared" si="0"/>
        <v>973061.82799978077</v>
      </c>
      <c r="N22" s="436">
        <f t="shared" si="1"/>
        <v>0</v>
      </c>
      <c r="O22" s="331">
        <f t="shared" si="2"/>
        <v>4835533.3300000029</v>
      </c>
      <c r="P22" s="266">
        <f t="shared" si="3"/>
        <v>3862471.502000222</v>
      </c>
    </row>
    <row r="23" spans="1:16" x14ac:dyDescent="0.2">
      <c r="A23" s="19" t="s">
        <v>36</v>
      </c>
      <c r="B23" s="12" t="s">
        <v>24</v>
      </c>
      <c r="C23" s="55" t="s">
        <v>37</v>
      </c>
      <c r="D23" s="334">
        <v>34250</v>
      </c>
      <c r="E23" s="335"/>
      <c r="F23" s="464">
        <v>12459.612685730737</v>
      </c>
      <c r="G23" s="436">
        <v>0</v>
      </c>
      <c r="I23" s="331">
        <v>169511.78</v>
      </c>
      <c r="J23" s="331">
        <v>0</v>
      </c>
      <c r="K23" s="97"/>
      <c r="L23" s="97"/>
      <c r="M23" s="436">
        <f t="shared" si="0"/>
        <v>12459.612685730737</v>
      </c>
      <c r="N23" s="436">
        <f t="shared" si="1"/>
        <v>0</v>
      </c>
      <c r="O23" s="331">
        <f t="shared" si="2"/>
        <v>169511.78</v>
      </c>
      <c r="P23" s="266">
        <f t="shared" si="3"/>
        <v>157052.16731426926</v>
      </c>
    </row>
    <row r="24" spans="1:16" x14ac:dyDescent="0.2">
      <c r="A24" s="19" t="s">
        <v>38</v>
      </c>
      <c r="B24" s="12" t="s">
        <v>39</v>
      </c>
      <c r="C24" s="55" t="s">
        <v>40</v>
      </c>
      <c r="D24" s="334">
        <v>55379</v>
      </c>
      <c r="E24" s="335"/>
      <c r="F24" s="464">
        <v>27768.549048511748</v>
      </c>
      <c r="G24" s="436">
        <v>0</v>
      </c>
      <c r="I24" s="331">
        <v>332453.98</v>
      </c>
      <c r="J24" s="331">
        <v>0</v>
      </c>
      <c r="K24" s="97"/>
      <c r="L24" s="97"/>
      <c r="M24" s="436">
        <f t="shared" si="0"/>
        <v>27768.549048511748</v>
      </c>
      <c r="N24" s="436">
        <f t="shared" si="1"/>
        <v>0</v>
      </c>
      <c r="O24" s="331">
        <f t="shared" si="2"/>
        <v>332453.98</v>
      </c>
      <c r="P24" s="266">
        <f t="shared" si="3"/>
        <v>304685.4309514882</v>
      </c>
    </row>
    <row r="25" spans="1:16" x14ac:dyDescent="0.2">
      <c r="A25" s="19" t="s">
        <v>41</v>
      </c>
      <c r="B25" s="12" t="s">
        <v>42</v>
      </c>
      <c r="C25" s="55" t="s">
        <v>43</v>
      </c>
      <c r="D25" s="334" t="s">
        <v>632</v>
      </c>
      <c r="E25" s="335"/>
      <c r="F25" s="464">
        <v>40343.553290315307</v>
      </c>
      <c r="G25" s="436">
        <v>3825.65</v>
      </c>
      <c r="I25" s="331">
        <v>337236.79999999993</v>
      </c>
      <c r="J25" s="331">
        <v>2320.89</v>
      </c>
      <c r="K25" s="97"/>
      <c r="L25" s="97"/>
      <c r="M25" s="436">
        <f t="shared" si="0"/>
        <v>40343.553290315307</v>
      </c>
      <c r="N25" s="436">
        <f t="shared" si="1"/>
        <v>3825.65</v>
      </c>
      <c r="O25" s="331">
        <f t="shared" si="2"/>
        <v>339557.68999999994</v>
      </c>
      <c r="P25" s="266">
        <f t="shared" si="3"/>
        <v>295388.48670968466</v>
      </c>
    </row>
    <row r="26" spans="1:16" x14ac:dyDescent="0.2">
      <c r="A26" s="19" t="s">
        <v>44</v>
      </c>
      <c r="B26" s="12" t="s">
        <v>42</v>
      </c>
      <c r="C26" s="55" t="s">
        <v>45</v>
      </c>
      <c r="D26" s="334">
        <v>1641</v>
      </c>
      <c r="E26" s="335"/>
      <c r="F26" s="464">
        <v>11270.450976483642</v>
      </c>
      <c r="G26" s="436">
        <v>0</v>
      </c>
      <c r="I26" s="331">
        <v>73599.98</v>
      </c>
      <c r="J26" s="331">
        <v>0</v>
      </c>
      <c r="K26" s="97"/>
      <c r="L26" s="97"/>
      <c r="M26" s="436">
        <f t="shared" si="0"/>
        <v>11270.450976483642</v>
      </c>
      <c r="N26" s="436">
        <f t="shared" si="1"/>
        <v>0</v>
      </c>
      <c r="O26" s="331">
        <f t="shared" si="2"/>
        <v>73599.98</v>
      </c>
      <c r="P26" s="266">
        <f t="shared" si="3"/>
        <v>62329.529023516356</v>
      </c>
    </row>
    <row r="27" spans="1:16" x14ac:dyDescent="0.2">
      <c r="A27" s="19" t="s">
        <v>46</v>
      </c>
      <c r="B27" s="12" t="s">
        <v>42</v>
      </c>
      <c r="C27" s="55" t="s">
        <v>47</v>
      </c>
      <c r="D27" s="334">
        <v>10619</v>
      </c>
      <c r="E27" s="335"/>
      <c r="F27" s="464">
        <v>17325.769420790861</v>
      </c>
      <c r="G27" s="436">
        <v>0</v>
      </c>
      <c r="I27" s="331">
        <v>151052.30000000002</v>
      </c>
      <c r="J27" s="331">
        <v>0</v>
      </c>
      <c r="K27" s="97"/>
      <c r="L27" s="97"/>
      <c r="M27" s="436">
        <f t="shared" si="0"/>
        <v>17325.769420790861</v>
      </c>
      <c r="N27" s="436">
        <f t="shared" si="1"/>
        <v>0</v>
      </c>
      <c r="O27" s="331">
        <f t="shared" si="2"/>
        <v>151052.30000000002</v>
      </c>
      <c r="P27" s="266">
        <f t="shared" si="3"/>
        <v>133726.53057920915</v>
      </c>
    </row>
    <row r="28" spans="1:16" x14ac:dyDescent="0.2">
      <c r="A28" s="19" t="s">
        <v>48</v>
      </c>
      <c r="B28" s="12" t="s">
        <v>42</v>
      </c>
      <c r="C28" s="55" t="s">
        <v>49</v>
      </c>
      <c r="D28" s="334" t="s">
        <v>632</v>
      </c>
      <c r="E28" s="335"/>
      <c r="F28" s="464">
        <v>0</v>
      </c>
      <c r="G28" s="436">
        <v>0</v>
      </c>
      <c r="I28" s="331">
        <v>0</v>
      </c>
      <c r="J28" s="331">
        <v>0</v>
      </c>
      <c r="K28" s="97"/>
      <c r="L28" s="97"/>
      <c r="M28" s="436">
        <f t="shared" si="0"/>
        <v>0</v>
      </c>
      <c r="N28" s="436">
        <f t="shared" si="1"/>
        <v>0</v>
      </c>
      <c r="O28" s="331">
        <f t="shared" si="2"/>
        <v>0</v>
      </c>
      <c r="P28" s="266">
        <f t="shared" si="3"/>
        <v>0</v>
      </c>
    </row>
    <row r="29" spans="1:16" x14ac:dyDescent="0.2">
      <c r="A29" s="19" t="s">
        <v>50</v>
      </c>
      <c r="B29" s="12" t="s">
        <v>42</v>
      </c>
      <c r="C29" s="55" t="s">
        <v>51</v>
      </c>
      <c r="D29" s="334" t="s">
        <v>632</v>
      </c>
      <c r="E29" s="335"/>
      <c r="F29" s="464">
        <v>0</v>
      </c>
      <c r="G29" s="436">
        <v>0</v>
      </c>
      <c r="I29" s="331">
        <v>0</v>
      </c>
      <c r="J29" s="331">
        <v>0</v>
      </c>
      <c r="K29" s="97"/>
      <c r="L29" s="97"/>
      <c r="M29" s="436">
        <f t="shared" si="0"/>
        <v>0</v>
      </c>
      <c r="N29" s="436">
        <f t="shared" si="1"/>
        <v>0</v>
      </c>
      <c r="O29" s="331">
        <f t="shared" si="2"/>
        <v>0</v>
      </c>
      <c r="P29" s="266">
        <f t="shared" si="3"/>
        <v>0</v>
      </c>
    </row>
    <row r="30" spans="1:16" x14ac:dyDescent="0.2">
      <c r="A30" s="19" t="s">
        <v>52</v>
      </c>
      <c r="B30" s="12" t="s">
        <v>53</v>
      </c>
      <c r="C30" s="55" t="s">
        <v>54</v>
      </c>
      <c r="D30" s="334" t="s">
        <v>632</v>
      </c>
      <c r="E30" s="335"/>
      <c r="F30" s="464">
        <v>10250.118904486188</v>
      </c>
      <c r="G30" s="436">
        <v>0</v>
      </c>
      <c r="I30" s="331">
        <v>156761.99</v>
      </c>
      <c r="J30" s="331">
        <v>0</v>
      </c>
      <c r="K30" s="97"/>
      <c r="L30" s="97"/>
      <c r="M30" s="436">
        <f t="shared" si="0"/>
        <v>10250.118904486188</v>
      </c>
      <c r="N30" s="436">
        <f t="shared" si="1"/>
        <v>0</v>
      </c>
      <c r="O30" s="331">
        <f t="shared" si="2"/>
        <v>156761.99</v>
      </c>
      <c r="P30" s="266">
        <f t="shared" si="3"/>
        <v>146511.87109551381</v>
      </c>
    </row>
    <row r="31" spans="1:16" x14ac:dyDescent="0.2">
      <c r="A31" s="19" t="s">
        <v>55</v>
      </c>
      <c r="B31" s="12" t="s">
        <v>53</v>
      </c>
      <c r="C31" s="55" t="s">
        <v>56</v>
      </c>
      <c r="D31" s="334">
        <v>34140</v>
      </c>
      <c r="E31" s="335"/>
      <c r="F31" s="464">
        <v>33549.0525751655</v>
      </c>
      <c r="G31" s="436">
        <v>0</v>
      </c>
      <c r="I31" s="331">
        <v>195820.23</v>
      </c>
      <c r="J31" s="331">
        <v>0</v>
      </c>
      <c r="K31" s="97"/>
      <c r="L31" s="97"/>
      <c r="M31" s="436">
        <f t="shared" si="0"/>
        <v>33549.0525751655</v>
      </c>
      <c r="N31" s="436">
        <f t="shared" si="1"/>
        <v>0</v>
      </c>
      <c r="O31" s="331">
        <f t="shared" si="2"/>
        <v>195820.23</v>
      </c>
      <c r="P31" s="266">
        <f t="shared" si="3"/>
        <v>162271.17742483452</v>
      </c>
    </row>
    <row r="32" spans="1:16" x14ac:dyDescent="0.2">
      <c r="A32" s="19" t="s">
        <v>57</v>
      </c>
      <c r="B32" s="12" t="s">
        <v>58</v>
      </c>
      <c r="C32" s="55" t="s">
        <v>59</v>
      </c>
      <c r="D32" s="334">
        <v>1269611</v>
      </c>
      <c r="E32" s="335"/>
      <c r="F32" s="464">
        <v>1358351.5844273048</v>
      </c>
      <c r="G32" s="436">
        <v>149175.03</v>
      </c>
      <c r="I32" s="331">
        <v>3988948.3900000011</v>
      </c>
      <c r="J32" s="331">
        <v>149175.03</v>
      </c>
      <c r="K32" s="97"/>
      <c r="L32" s="97"/>
      <c r="M32" s="436">
        <f t="shared" si="0"/>
        <v>1358351.5844273048</v>
      </c>
      <c r="N32" s="436">
        <f t="shared" si="1"/>
        <v>149175.03</v>
      </c>
      <c r="O32" s="331">
        <f t="shared" si="2"/>
        <v>4138123.4200000009</v>
      </c>
      <c r="P32" s="266">
        <f t="shared" si="3"/>
        <v>2630596.805572696</v>
      </c>
    </row>
    <row r="33" spans="1:16" x14ac:dyDescent="0.2">
      <c r="A33" s="19" t="s">
        <v>60</v>
      </c>
      <c r="B33" s="12" t="s">
        <v>58</v>
      </c>
      <c r="C33" s="55" t="s">
        <v>61</v>
      </c>
      <c r="D33" s="334">
        <v>1620720</v>
      </c>
      <c r="E33" s="335"/>
      <c r="F33" s="464">
        <v>1682249.1096055554</v>
      </c>
      <c r="G33" s="436">
        <v>0</v>
      </c>
      <c r="I33" s="331">
        <v>3080559.620000002</v>
      </c>
      <c r="J33" s="331">
        <v>0</v>
      </c>
      <c r="K33" s="97"/>
      <c r="L33" s="97"/>
      <c r="M33" s="436">
        <f t="shared" si="0"/>
        <v>1682249.1096055554</v>
      </c>
      <c r="N33" s="436">
        <f t="shared" si="1"/>
        <v>0</v>
      </c>
      <c r="O33" s="331">
        <f t="shared" si="2"/>
        <v>3080559.620000002</v>
      </c>
      <c r="P33" s="266">
        <f t="shared" si="3"/>
        <v>1398310.5103944466</v>
      </c>
    </row>
    <row r="34" spans="1:16" x14ac:dyDescent="0.2">
      <c r="A34" s="19" t="s">
        <v>62</v>
      </c>
      <c r="B34" s="12" t="s">
        <v>63</v>
      </c>
      <c r="C34" s="55" t="s">
        <v>64</v>
      </c>
      <c r="D34" s="334" t="s">
        <v>632</v>
      </c>
      <c r="E34" s="335"/>
      <c r="F34" s="464">
        <v>0</v>
      </c>
      <c r="G34" s="436">
        <v>0</v>
      </c>
      <c r="I34" s="331">
        <v>0</v>
      </c>
      <c r="J34" s="331">
        <v>0</v>
      </c>
      <c r="K34" s="97"/>
      <c r="L34" s="97"/>
      <c r="M34" s="436">
        <f t="shared" si="0"/>
        <v>0</v>
      </c>
      <c r="N34" s="436">
        <f t="shared" si="1"/>
        <v>0</v>
      </c>
      <c r="O34" s="331">
        <f t="shared" si="2"/>
        <v>0</v>
      </c>
      <c r="P34" s="266">
        <f t="shared" si="3"/>
        <v>0</v>
      </c>
    </row>
    <row r="35" spans="1:16" x14ac:dyDescent="0.2">
      <c r="A35" s="19" t="s">
        <v>65</v>
      </c>
      <c r="B35" s="12" t="s">
        <v>63</v>
      </c>
      <c r="C35" s="55" t="s">
        <v>66</v>
      </c>
      <c r="D35" s="334" t="s">
        <v>632</v>
      </c>
      <c r="E35" s="335"/>
      <c r="F35" s="464">
        <v>0</v>
      </c>
      <c r="G35" s="436">
        <v>0</v>
      </c>
      <c r="I35" s="331">
        <v>97846.21</v>
      </c>
      <c r="J35" s="331">
        <v>0</v>
      </c>
      <c r="K35" s="97"/>
      <c r="L35" s="97"/>
      <c r="M35" s="436">
        <f t="shared" si="0"/>
        <v>0</v>
      </c>
      <c r="N35" s="436">
        <f t="shared" si="1"/>
        <v>0</v>
      </c>
      <c r="O35" s="331">
        <f t="shared" si="2"/>
        <v>97846.21</v>
      </c>
      <c r="P35" s="266">
        <f t="shared" si="3"/>
        <v>97846.21</v>
      </c>
    </row>
    <row r="36" spans="1:16" x14ac:dyDescent="0.2">
      <c r="A36" s="19" t="s">
        <v>67</v>
      </c>
      <c r="B36" s="12" t="s">
        <v>68</v>
      </c>
      <c r="C36" s="55" t="s">
        <v>69</v>
      </c>
      <c r="D36" s="334">
        <v>10745</v>
      </c>
      <c r="E36" s="335"/>
      <c r="F36" s="464">
        <v>18221.785694144557</v>
      </c>
      <c r="G36" s="436">
        <v>0</v>
      </c>
      <c r="I36" s="331">
        <v>74562.009999999995</v>
      </c>
      <c r="J36" s="331">
        <v>0</v>
      </c>
      <c r="K36" s="97"/>
      <c r="L36" s="97"/>
      <c r="M36" s="436">
        <f t="shared" si="0"/>
        <v>18221.785694144557</v>
      </c>
      <c r="N36" s="436">
        <f t="shared" si="1"/>
        <v>0</v>
      </c>
      <c r="O36" s="331">
        <f t="shared" si="2"/>
        <v>74562.009999999995</v>
      </c>
      <c r="P36" s="266">
        <f t="shared" si="3"/>
        <v>56340.224305855438</v>
      </c>
    </row>
    <row r="37" spans="1:16" x14ac:dyDescent="0.2">
      <c r="A37" s="19" t="s">
        <v>70</v>
      </c>
      <c r="B37" s="12" t="s">
        <v>68</v>
      </c>
      <c r="C37" s="55" t="s">
        <v>71</v>
      </c>
      <c r="D37" s="334">
        <v>28859</v>
      </c>
      <c r="E37" s="335"/>
      <c r="F37" s="464">
        <v>22501.73096018847</v>
      </c>
      <c r="G37" s="436">
        <v>0</v>
      </c>
      <c r="I37" s="331">
        <v>146286.33000000002</v>
      </c>
      <c r="J37" s="331">
        <v>0</v>
      </c>
      <c r="K37" s="97"/>
      <c r="L37" s="97"/>
      <c r="M37" s="436">
        <f t="shared" si="0"/>
        <v>22501.73096018847</v>
      </c>
      <c r="N37" s="436">
        <f t="shared" si="1"/>
        <v>0</v>
      </c>
      <c r="O37" s="331">
        <f t="shared" si="2"/>
        <v>146286.33000000002</v>
      </c>
      <c r="P37" s="266">
        <f t="shared" si="3"/>
        <v>123784.59903981155</v>
      </c>
    </row>
    <row r="38" spans="1:16" x14ac:dyDescent="0.2">
      <c r="A38" s="19" t="s">
        <v>72</v>
      </c>
      <c r="B38" s="12" t="s">
        <v>73</v>
      </c>
      <c r="C38" s="55" t="s">
        <v>74</v>
      </c>
      <c r="D38" s="334" t="s">
        <v>632</v>
      </c>
      <c r="E38" s="335"/>
      <c r="F38" s="464">
        <v>0</v>
      </c>
      <c r="G38" s="436">
        <v>0</v>
      </c>
      <c r="I38" s="331">
        <v>0</v>
      </c>
      <c r="J38" s="331">
        <v>0</v>
      </c>
      <c r="K38" s="97"/>
      <c r="L38" s="97"/>
      <c r="M38" s="436">
        <f t="shared" si="0"/>
        <v>0</v>
      </c>
      <c r="N38" s="436">
        <f t="shared" si="1"/>
        <v>0</v>
      </c>
      <c r="O38" s="331">
        <f t="shared" si="2"/>
        <v>0</v>
      </c>
      <c r="P38" s="266">
        <f t="shared" si="3"/>
        <v>0</v>
      </c>
    </row>
    <row r="39" spans="1:16" x14ac:dyDescent="0.2">
      <c r="A39" s="19" t="s">
        <v>75</v>
      </c>
      <c r="B39" s="12" t="s">
        <v>76</v>
      </c>
      <c r="C39" s="55" t="s">
        <v>77</v>
      </c>
      <c r="D39" s="334">
        <v>170214</v>
      </c>
      <c r="E39" s="335"/>
      <c r="F39" s="464">
        <v>152053.24564954345</v>
      </c>
      <c r="G39" s="436">
        <v>0</v>
      </c>
      <c r="I39" s="331">
        <v>559554.72000000009</v>
      </c>
      <c r="J39" s="331">
        <v>520</v>
      </c>
      <c r="K39" s="97"/>
      <c r="L39" s="97"/>
      <c r="M39" s="436">
        <f t="shared" si="0"/>
        <v>152053.24564954345</v>
      </c>
      <c r="N39" s="436">
        <f t="shared" si="1"/>
        <v>0</v>
      </c>
      <c r="O39" s="331">
        <f t="shared" si="2"/>
        <v>560074.72000000009</v>
      </c>
      <c r="P39" s="266">
        <f t="shared" si="3"/>
        <v>408021.47435045661</v>
      </c>
    </row>
    <row r="40" spans="1:16" x14ac:dyDescent="0.2">
      <c r="A40" s="19" t="s">
        <v>78</v>
      </c>
      <c r="B40" s="12" t="s">
        <v>76</v>
      </c>
      <c r="C40" s="55" t="s">
        <v>79</v>
      </c>
      <c r="D40" s="334">
        <v>29386</v>
      </c>
      <c r="E40" s="335"/>
      <c r="F40" s="464">
        <v>47979.450328036721</v>
      </c>
      <c r="G40" s="436">
        <v>0</v>
      </c>
      <c r="I40" s="331">
        <v>255121.93000000005</v>
      </c>
      <c r="J40" s="331">
        <v>0</v>
      </c>
      <c r="K40" s="97"/>
      <c r="L40" s="97"/>
      <c r="M40" s="436">
        <f t="shared" ref="M40:M71" si="4">F40</f>
        <v>47979.450328036721</v>
      </c>
      <c r="N40" s="436">
        <f t="shared" ref="N40:N71" si="5">G40</f>
        <v>0</v>
      </c>
      <c r="O40" s="331">
        <f t="shared" si="2"/>
        <v>255121.93000000005</v>
      </c>
      <c r="P40" s="266">
        <f t="shared" si="3"/>
        <v>207142.47967196332</v>
      </c>
    </row>
    <row r="41" spans="1:16" x14ac:dyDescent="0.2">
      <c r="A41" s="19" t="s">
        <v>80</v>
      </c>
      <c r="B41" s="12" t="s">
        <v>76</v>
      </c>
      <c r="C41" s="55" t="s">
        <v>81</v>
      </c>
      <c r="D41" s="334" t="s">
        <v>632</v>
      </c>
      <c r="E41" s="335"/>
      <c r="F41" s="464">
        <v>0</v>
      </c>
      <c r="G41" s="436">
        <v>0</v>
      </c>
      <c r="I41" s="331">
        <v>0</v>
      </c>
      <c r="J41" s="331">
        <v>0</v>
      </c>
      <c r="K41" s="97"/>
      <c r="L41" s="97"/>
      <c r="M41" s="436">
        <f t="shared" si="4"/>
        <v>0</v>
      </c>
      <c r="N41" s="436">
        <f t="shared" si="5"/>
        <v>0</v>
      </c>
      <c r="O41" s="331">
        <f t="shared" si="2"/>
        <v>0</v>
      </c>
      <c r="P41" s="266">
        <f t="shared" si="3"/>
        <v>0</v>
      </c>
    </row>
    <row r="42" spans="1:16" x14ac:dyDescent="0.2">
      <c r="A42" s="19" t="s">
        <v>82</v>
      </c>
      <c r="B42" s="12" t="s">
        <v>83</v>
      </c>
      <c r="C42" s="55" t="s">
        <v>84</v>
      </c>
      <c r="D42" s="334" t="s">
        <v>632</v>
      </c>
      <c r="E42" s="335"/>
      <c r="F42" s="464">
        <v>0</v>
      </c>
      <c r="G42" s="436">
        <v>0</v>
      </c>
      <c r="I42" s="331">
        <v>28677.749999999996</v>
      </c>
      <c r="J42" s="331">
        <v>0</v>
      </c>
      <c r="K42" s="97"/>
      <c r="L42" s="97"/>
      <c r="M42" s="436">
        <f t="shared" si="4"/>
        <v>0</v>
      </c>
      <c r="N42" s="436">
        <f t="shared" si="5"/>
        <v>0</v>
      </c>
      <c r="O42" s="331">
        <f t="shared" si="2"/>
        <v>28677.749999999996</v>
      </c>
      <c r="P42" s="266">
        <f t="shared" si="3"/>
        <v>28677.749999999996</v>
      </c>
    </row>
    <row r="43" spans="1:16" x14ac:dyDescent="0.2">
      <c r="A43" s="19" t="s">
        <v>85</v>
      </c>
      <c r="B43" s="12" t="s">
        <v>83</v>
      </c>
      <c r="C43" s="55" t="s">
        <v>86</v>
      </c>
      <c r="D43" s="334" t="s">
        <v>632</v>
      </c>
      <c r="E43" s="335"/>
      <c r="F43" s="464">
        <v>7974.4543177406549</v>
      </c>
      <c r="G43" s="436">
        <v>0</v>
      </c>
      <c r="I43" s="331">
        <v>46036.749999999993</v>
      </c>
      <c r="J43" s="331">
        <v>0</v>
      </c>
      <c r="K43" s="97"/>
      <c r="L43" s="97"/>
      <c r="M43" s="436">
        <f t="shared" si="4"/>
        <v>7974.4543177406549</v>
      </c>
      <c r="N43" s="436">
        <f t="shared" si="5"/>
        <v>0</v>
      </c>
      <c r="O43" s="331">
        <f t="shared" si="2"/>
        <v>46036.749999999993</v>
      </c>
      <c r="P43" s="266">
        <f t="shared" si="3"/>
        <v>38062.295682259341</v>
      </c>
    </row>
    <row r="44" spans="1:16" x14ac:dyDescent="0.2">
      <c r="A44" s="19" t="s">
        <v>87</v>
      </c>
      <c r="B44" s="12" t="s">
        <v>88</v>
      </c>
      <c r="C44" s="55" t="s">
        <v>89</v>
      </c>
      <c r="D44" s="334">
        <v>44176</v>
      </c>
      <c r="E44" s="335"/>
      <c r="F44" s="464">
        <v>36108.059159183933</v>
      </c>
      <c r="G44" s="436">
        <v>0</v>
      </c>
      <c r="I44" s="331">
        <v>185638.28</v>
      </c>
      <c r="J44" s="331">
        <v>0</v>
      </c>
      <c r="K44" s="97"/>
      <c r="L44" s="97"/>
      <c r="M44" s="436">
        <f t="shared" si="4"/>
        <v>36108.059159183933</v>
      </c>
      <c r="N44" s="436">
        <f t="shared" si="5"/>
        <v>0</v>
      </c>
      <c r="O44" s="331">
        <f t="shared" si="2"/>
        <v>185638.28</v>
      </c>
      <c r="P44" s="266">
        <f t="shared" si="3"/>
        <v>149530.22084081607</v>
      </c>
    </row>
    <row r="45" spans="1:16" x14ac:dyDescent="0.2">
      <c r="A45" s="19" t="s">
        <v>90</v>
      </c>
      <c r="B45" s="12" t="s">
        <v>91</v>
      </c>
      <c r="C45" s="1" t="s">
        <v>92</v>
      </c>
      <c r="D45" s="334" t="s">
        <v>632</v>
      </c>
      <c r="E45" s="335"/>
      <c r="F45" s="464">
        <v>0</v>
      </c>
      <c r="G45" s="436">
        <v>0</v>
      </c>
      <c r="I45" s="331">
        <v>69169.73</v>
      </c>
      <c r="J45" s="331">
        <v>0</v>
      </c>
      <c r="K45" s="97"/>
      <c r="L45" s="97"/>
      <c r="M45" s="436">
        <f t="shared" si="4"/>
        <v>0</v>
      </c>
      <c r="N45" s="436">
        <f t="shared" si="5"/>
        <v>0</v>
      </c>
      <c r="O45" s="331">
        <f t="shared" si="2"/>
        <v>69169.73</v>
      </c>
      <c r="P45" s="266">
        <f t="shared" si="3"/>
        <v>69169.73</v>
      </c>
    </row>
    <row r="46" spans="1:16" x14ac:dyDescent="0.2">
      <c r="A46" s="19" t="s">
        <v>93</v>
      </c>
      <c r="B46" s="12" t="s">
        <v>94</v>
      </c>
      <c r="C46" s="55" t="s">
        <v>95</v>
      </c>
      <c r="D46" s="334">
        <v>296289</v>
      </c>
      <c r="E46" s="335"/>
      <c r="F46" s="464">
        <v>278391.53481648123</v>
      </c>
      <c r="G46" s="436">
        <v>153794.6</v>
      </c>
      <c r="I46" s="331">
        <v>1192505.5999999999</v>
      </c>
      <c r="J46" s="331">
        <v>152221.15999999997</v>
      </c>
      <c r="K46" s="97"/>
      <c r="L46" s="97"/>
      <c r="M46" s="436">
        <f t="shared" si="4"/>
        <v>278391.53481648123</v>
      </c>
      <c r="N46" s="436">
        <f t="shared" si="5"/>
        <v>153794.6</v>
      </c>
      <c r="O46" s="331">
        <f t="shared" si="2"/>
        <v>1344726.7599999998</v>
      </c>
      <c r="P46" s="266">
        <f t="shared" si="3"/>
        <v>912540.62518351851</v>
      </c>
    </row>
    <row r="47" spans="1:16" x14ac:dyDescent="0.2">
      <c r="A47" s="19" t="s">
        <v>96</v>
      </c>
      <c r="B47" s="12" t="s">
        <v>97</v>
      </c>
      <c r="C47" s="55" t="s">
        <v>98</v>
      </c>
      <c r="D47" s="334">
        <v>2307259</v>
      </c>
      <c r="E47" s="335"/>
      <c r="F47" s="464">
        <v>1595667.1356655399</v>
      </c>
      <c r="G47" s="436">
        <v>1346628.89</v>
      </c>
      <c r="I47" s="331">
        <v>21488207.539999995</v>
      </c>
      <c r="J47" s="331">
        <v>1346628.89</v>
      </c>
      <c r="K47" s="97"/>
      <c r="L47" s="97"/>
      <c r="M47" s="436">
        <f t="shared" si="4"/>
        <v>1595667.1356655399</v>
      </c>
      <c r="N47" s="436">
        <f t="shared" si="5"/>
        <v>1346628.89</v>
      </c>
      <c r="O47" s="331">
        <f t="shared" si="2"/>
        <v>22834836.429999996</v>
      </c>
      <c r="P47" s="266">
        <f t="shared" si="3"/>
        <v>19892540.404334456</v>
      </c>
    </row>
    <row r="48" spans="1:16" x14ac:dyDescent="0.2">
      <c r="A48" s="19" t="s">
        <v>99</v>
      </c>
      <c r="B48" s="12" t="s">
        <v>100</v>
      </c>
      <c r="C48" s="55" t="s">
        <v>101</v>
      </c>
      <c r="D48" s="334">
        <v>19913</v>
      </c>
      <c r="E48" s="335"/>
      <c r="F48" s="464">
        <v>25899.371720821764</v>
      </c>
      <c r="G48" s="436">
        <v>0</v>
      </c>
      <c r="I48" s="331">
        <v>90939.64</v>
      </c>
      <c r="J48" s="331">
        <v>8218.41</v>
      </c>
      <c r="K48" s="97"/>
      <c r="L48" s="97"/>
      <c r="M48" s="436">
        <f t="shared" si="4"/>
        <v>25899.371720821764</v>
      </c>
      <c r="N48" s="436">
        <f t="shared" si="5"/>
        <v>0</v>
      </c>
      <c r="O48" s="331">
        <f t="shared" si="2"/>
        <v>99158.05</v>
      </c>
      <c r="P48" s="266">
        <f t="shared" si="3"/>
        <v>73258.678279178246</v>
      </c>
    </row>
    <row r="49" spans="1:16" x14ac:dyDescent="0.2">
      <c r="A49" s="19" t="s">
        <v>102</v>
      </c>
      <c r="B49" s="12" t="s">
        <v>103</v>
      </c>
      <c r="C49" s="55" t="s">
        <v>104</v>
      </c>
      <c r="D49" s="334">
        <v>742087</v>
      </c>
      <c r="E49" s="335"/>
      <c r="F49" s="464">
        <v>938068.63269559643</v>
      </c>
      <c r="G49" s="436">
        <v>244000.84</v>
      </c>
      <c r="I49" s="331">
        <v>2586237.9699999983</v>
      </c>
      <c r="J49" s="331">
        <v>244000.84</v>
      </c>
      <c r="K49" s="97"/>
      <c r="L49" s="97"/>
      <c r="M49" s="436">
        <f t="shared" si="4"/>
        <v>938068.63269559643</v>
      </c>
      <c r="N49" s="436">
        <f t="shared" si="5"/>
        <v>244000.84</v>
      </c>
      <c r="O49" s="331">
        <f t="shared" si="2"/>
        <v>2830238.8099999982</v>
      </c>
      <c r="P49" s="266">
        <f t="shared" si="3"/>
        <v>1648169.3373044017</v>
      </c>
    </row>
    <row r="50" spans="1:16" x14ac:dyDescent="0.2">
      <c r="A50" s="19" t="s">
        <v>105</v>
      </c>
      <c r="B50" s="12" t="s">
        <v>106</v>
      </c>
      <c r="C50" s="55" t="s">
        <v>107</v>
      </c>
      <c r="D50" s="334">
        <v>97293</v>
      </c>
      <c r="E50" s="335"/>
      <c r="F50" s="464">
        <v>35246.708122476251</v>
      </c>
      <c r="G50" s="436">
        <v>0</v>
      </c>
      <c r="I50" s="331">
        <v>470102.17</v>
      </c>
      <c r="J50" s="331">
        <v>0</v>
      </c>
      <c r="K50" s="97"/>
      <c r="L50" s="97"/>
      <c r="M50" s="436">
        <f t="shared" si="4"/>
        <v>35246.708122476251</v>
      </c>
      <c r="N50" s="436">
        <f t="shared" si="5"/>
        <v>0</v>
      </c>
      <c r="O50" s="331">
        <f t="shared" si="2"/>
        <v>470102.17</v>
      </c>
      <c r="P50" s="266">
        <f t="shared" si="3"/>
        <v>434855.46187752375</v>
      </c>
    </row>
    <row r="51" spans="1:16" x14ac:dyDescent="0.2">
      <c r="A51" s="22" t="s">
        <v>108</v>
      </c>
      <c r="B51" s="12" t="s">
        <v>109</v>
      </c>
      <c r="C51" s="55" t="s">
        <v>110</v>
      </c>
      <c r="D51" s="334" t="s">
        <v>632</v>
      </c>
      <c r="E51" s="335"/>
      <c r="F51" s="464">
        <v>7288.9654358014504</v>
      </c>
      <c r="G51" s="436">
        <v>0</v>
      </c>
      <c r="I51" s="331">
        <v>84342.010000000009</v>
      </c>
      <c r="J51" s="331">
        <v>0</v>
      </c>
      <c r="K51" s="97"/>
      <c r="L51" s="97"/>
      <c r="M51" s="436">
        <f t="shared" si="4"/>
        <v>7288.9654358014504</v>
      </c>
      <c r="N51" s="436">
        <f t="shared" si="5"/>
        <v>0</v>
      </c>
      <c r="O51" s="331">
        <f t="shared" si="2"/>
        <v>84342.010000000009</v>
      </c>
      <c r="P51" s="266">
        <f t="shared" si="3"/>
        <v>77053.044564198557</v>
      </c>
    </row>
    <row r="52" spans="1:16" x14ac:dyDescent="0.2">
      <c r="A52" s="19" t="s">
        <v>111</v>
      </c>
      <c r="B52" s="12" t="s">
        <v>109</v>
      </c>
      <c r="C52" s="55" t="s">
        <v>112</v>
      </c>
      <c r="D52" s="334" t="s">
        <v>632</v>
      </c>
      <c r="E52" s="335"/>
      <c r="F52" s="464">
        <v>0</v>
      </c>
      <c r="G52" s="436">
        <v>0</v>
      </c>
      <c r="I52" s="331">
        <v>0</v>
      </c>
      <c r="J52" s="331">
        <v>0</v>
      </c>
      <c r="K52" s="97"/>
      <c r="L52" s="97"/>
      <c r="M52" s="436">
        <f t="shared" si="4"/>
        <v>0</v>
      </c>
      <c r="N52" s="436">
        <f t="shared" si="5"/>
        <v>0</v>
      </c>
      <c r="O52" s="331">
        <f t="shared" si="2"/>
        <v>0</v>
      </c>
      <c r="P52" s="266">
        <f t="shared" si="3"/>
        <v>0</v>
      </c>
    </row>
    <row r="53" spans="1:16" x14ac:dyDescent="0.2">
      <c r="A53" s="19" t="s">
        <v>113</v>
      </c>
      <c r="B53" s="12" t="s">
        <v>109</v>
      </c>
      <c r="C53" s="55" t="s">
        <v>114</v>
      </c>
      <c r="D53" s="334">
        <v>42097</v>
      </c>
      <c r="E53" s="335"/>
      <c r="F53" s="464">
        <v>27560.6530169127</v>
      </c>
      <c r="G53" s="436">
        <v>0</v>
      </c>
      <c r="I53" s="331">
        <v>140005.46000000002</v>
      </c>
      <c r="J53" s="331">
        <v>0</v>
      </c>
      <c r="K53" s="97"/>
      <c r="L53" s="97"/>
      <c r="M53" s="436">
        <f t="shared" si="4"/>
        <v>27560.6530169127</v>
      </c>
      <c r="N53" s="436">
        <f t="shared" si="5"/>
        <v>0</v>
      </c>
      <c r="O53" s="331">
        <f t="shared" si="2"/>
        <v>140005.46000000002</v>
      </c>
      <c r="P53" s="266">
        <f t="shared" si="3"/>
        <v>112444.80698308733</v>
      </c>
    </row>
    <row r="54" spans="1:16" x14ac:dyDescent="0.2">
      <c r="A54" s="19" t="s">
        <v>115</v>
      </c>
      <c r="B54" s="12" t="s">
        <v>109</v>
      </c>
      <c r="C54" s="55" t="s">
        <v>116</v>
      </c>
      <c r="D54" s="334">
        <v>16103</v>
      </c>
      <c r="E54" s="335"/>
      <c r="F54" s="464">
        <v>5663.9951518233474</v>
      </c>
      <c r="G54" s="436">
        <v>0</v>
      </c>
      <c r="I54" s="331">
        <v>56212.82</v>
      </c>
      <c r="J54" s="331">
        <v>0</v>
      </c>
      <c r="K54" s="97"/>
      <c r="L54" s="97"/>
      <c r="M54" s="436">
        <f t="shared" si="4"/>
        <v>5663.9951518233474</v>
      </c>
      <c r="N54" s="436">
        <f t="shared" si="5"/>
        <v>0</v>
      </c>
      <c r="O54" s="331">
        <f t="shared" si="2"/>
        <v>56212.82</v>
      </c>
      <c r="P54" s="266">
        <f t="shared" si="3"/>
        <v>50548.82484817665</v>
      </c>
    </row>
    <row r="55" spans="1:16" x14ac:dyDescent="0.2">
      <c r="A55" s="19" t="s">
        <v>117</v>
      </c>
      <c r="B55" s="12" t="s">
        <v>109</v>
      </c>
      <c r="C55" s="55" t="s">
        <v>118</v>
      </c>
      <c r="D55" s="334" t="s">
        <v>632</v>
      </c>
      <c r="E55" s="335"/>
      <c r="F55" s="464">
        <v>0</v>
      </c>
      <c r="G55" s="436">
        <v>0</v>
      </c>
      <c r="I55" s="331">
        <v>0</v>
      </c>
      <c r="J55" s="331">
        <v>0</v>
      </c>
      <c r="K55" s="97"/>
      <c r="L55" s="97"/>
      <c r="M55" s="436">
        <f t="shared" si="4"/>
        <v>0</v>
      </c>
      <c r="N55" s="436">
        <f t="shared" si="5"/>
        <v>0</v>
      </c>
      <c r="O55" s="331">
        <f t="shared" si="2"/>
        <v>0</v>
      </c>
      <c r="P55" s="266">
        <f t="shared" si="3"/>
        <v>0</v>
      </c>
    </row>
    <row r="56" spans="1:16" x14ac:dyDescent="0.2">
      <c r="A56" s="19" t="s">
        <v>119</v>
      </c>
      <c r="B56" s="12" t="s">
        <v>120</v>
      </c>
      <c r="C56" s="55" t="s">
        <v>121</v>
      </c>
      <c r="D56" s="334">
        <v>74442</v>
      </c>
      <c r="E56" s="335"/>
      <c r="F56" s="464">
        <v>81153.111265864296</v>
      </c>
      <c r="G56" s="436">
        <v>25261.31</v>
      </c>
      <c r="I56" s="331">
        <v>323021.48000000004</v>
      </c>
      <c r="J56" s="331">
        <v>33970.020000000004</v>
      </c>
      <c r="K56" s="97"/>
      <c r="L56" s="97"/>
      <c r="M56" s="436">
        <f t="shared" si="4"/>
        <v>81153.111265864296</v>
      </c>
      <c r="N56" s="436">
        <f t="shared" si="5"/>
        <v>25261.31</v>
      </c>
      <c r="O56" s="331">
        <f t="shared" si="2"/>
        <v>356991.50000000006</v>
      </c>
      <c r="P56" s="266">
        <f t="shared" si="3"/>
        <v>250577.07873413578</v>
      </c>
    </row>
    <row r="57" spans="1:16" x14ac:dyDescent="0.2">
      <c r="A57" s="19" t="s">
        <v>122</v>
      </c>
      <c r="B57" s="12" t="s">
        <v>120</v>
      </c>
      <c r="C57" s="55" t="s">
        <v>123</v>
      </c>
      <c r="D57" s="334">
        <v>64029</v>
      </c>
      <c r="E57" s="335"/>
      <c r="F57" s="464">
        <v>89162.045887303742</v>
      </c>
      <c r="G57" s="436">
        <v>513</v>
      </c>
      <c r="I57" s="331">
        <v>443744.89</v>
      </c>
      <c r="J57" s="331">
        <v>143529</v>
      </c>
      <c r="K57" s="97"/>
      <c r="L57" s="97"/>
      <c r="M57" s="436">
        <f t="shared" si="4"/>
        <v>89162.045887303742</v>
      </c>
      <c r="N57" s="436">
        <f t="shared" si="5"/>
        <v>513</v>
      </c>
      <c r="O57" s="331">
        <f t="shared" si="2"/>
        <v>587273.89</v>
      </c>
      <c r="P57" s="266">
        <f t="shared" si="3"/>
        <v>497598.84411269624</v>
      </c>
    </row>
    <row r="58" spans="1:16" x14ac:dyDescent="0.2">
      <c r="A58" s="19" t="s">
        <v>124</v>
      </c>
      <c r="B58" s="12" t="s">
        <v>120</v>
      </c>
      <c r="C58" s="55" t="s">
        <v>125</v>
      </c>
      <c r="D58" s="334">
        <v>641670</v>
      </c>
      <c r="E58" s="335"/>
      <c r="F58" s="464">
        <v>466081.80804245896</v>
      </c>
      <c r="G58" s="436">
        <v>77417.039999999994</v>
      </c>
      <c r="I58" s="331">
        <v>1570569.8100000005</v>
      </c>
      <c r="J58" s="331">
        <v>77417.040000000008</v>
      </c>
      <c r="K58" s="97"/>
      <c r="L58" s="97"/>
      <c r="M58" s="436">
        <f t="shared" si="4"/>
        <v>466081.80804245896</v>
      </c>
      <c r="N58" s="436">
        <f t="shared" si="5"/>
        <v>77417.039999999994</v>
      </c>
      <c r="O58" s="331">
        <f t="shared" si="2"/>
        <v>1647986.8500000006</v>
      </c>
      <c r="P58" s="266">
        <f t="shared" si="3"/>
        <v>1104488.0019575416</v>
      </c>
    </row>
    <row r="59" spans="1:16" x14ac:dyDescent="0.2">
      <c r="A59" s="19" t="s">
        <v>126</v>
      </c>
      <c r="B59" s="12" t="s">
        <v>120</v>
      </c>
      <c r="C59" s="55" t="s">
        <v>127</v>
      </c>
      <c r="D59" s="334">
        <v>180338</v>
      </c>
      <c r="E59" s="335"/>
      <c r="F59" s="464">
        <v>219303.5776565565</v>
      </c>
      <c r="G59" s="436">
        <v>66040.570000000007</v>
      </c>
      <c r="I59" s="331">
        <v>145125.49</v>
      </c>
      <c r="J59" s="331">
        <v>66040.56</v>
      </c>
      <c r="K59" s="97"/>
      <c r="L59" s="97"/>
      <c r="M59" s="436">
        <f t="shared" si="4"/>
        <v>219303.5776565565</v>
      </c>
      <c r="N59" s="436">
        <f t="shared" si="5"/>
        <v>66040.570000000007</v>
      </c>
      <c r="O59" s="331">
        <f t="shared" si="2"/>
        <v>211166.05</v>
      </c>
      <c r="P59" s="266">
        <f t="shared" si="3"/>
        <v>-74178.097656556522</v>
      </c>
    </row>
    <row r="60" spans="1:16" x14ac:dyDescent="0.2">
      <c r="A60" s="19" t="s">
        <v>128</v>
      </c>
      <c r="B60" s="12" t="s">
        <v>120</v>
      </c>
      <c r="C60" s="55" t="s">
        <v>129</v>
      </c>
      <c r="D60" s="334">
        <v>707879</v>
      </c>
      <c r="E60" s="335"/>
      <c r="F60" s="464">
        <v>683457.94918698457</v>
      </c>
      <c r="G60" s="436">
        <v>313084.01</v>
      </c>
      <c r="I60" s="331">
        <v>1106449.7399999998</v>
      </c>
      <c r="J60" s="331">
        <v>313084.01</v>
      </c>
      <c r="K60" s="97"/>
      <c r="L60" s="97"/>
      <c r="M60" s="436">
        <f t="shared" si="4"/>
        <v>683457.94918698457</v>
      </c>
      <c r="N60" s="436">
        <f t="shared" si="5"/>
        <v>313084.01</v>
      </c>
      <c r="O60" s="331">
        <f t="shared" si="2"/>
        <v>1419533.7499999998</v>
      </c>
      <c r="P60" s="266">
        <f t="shared" si="3"/>
        <v>422991.79081301519</v>
      </c>
    </row>
    <row r="61" spans="1:16" x14ac:dyDescent="0.2">
      <c r="A61" s="19" t="s">
        <v>130</v>
      </c>
      <c r="B61" s="12" t="s">
        <v>120</v>
      </c>
      <c r="C61" s="55" t="s">
        <v>131</v>
      </c>
      <c r="D61" s="334">
        <v>157668</v>
      </c>
      <c r="E61" s="335"/>
      <c r="F61" s="464">
        <v>163083.89888219885</v>
      </c>
      <c r="G61" s="436">
        <v>0</v>
      </c>
      <c r="I61" s="331">
        <v>115318.15000000001</v>
      </c>
      <c r="J61" s="331">
        <v>0</v>
      </c>
      <c r="K61" s="97"/>
      <c r="L61" s="97"/>
      <c r="M61" s="436">
        <f t="shared" si="4"/>
        <v>163083.89888219885</v>
      </c>
      <c r="N61" s="436">
        <f t="shared" si="5"/>
        <v>0</v>
      </c>
      <c r="O61" s="331">
        <f t="shared" si="2"/>
        <v>115318.15000000001</v>
      </c>
      <c r="P61" s="266">
        <f t="shared" si="3"/>
        <v>-47765.748882198837</v>
      </c>
    </row>
    <row r="62" spans="1:16" x14ac:dyDescent="0.2">
      <c r="A62" s="19" t="s">
        <v>132</v>
      </c>
      <c r="B62" s="12" t="s">
        <v>120</v>
      </c>
      <c r="C62" s="55" t="s">
        <v>133</v>
      </c>
      <c r="D62" s="334">
        <v>203922</v>
      </c>
      <c r="E62" s="335"/>
      <c r="F62" s="464">
        <v>199591.15236698856</v>
      </c>
      <c r="G62" s="436">
        <v>0</v>
      </c>
      <c r="I62" s="331">
        <v>27664.799999999999</v>
      </c>
      <c r="J62" s="331">
        <v>0</v>
      </c>
      <c r="K62" s="97"/>
      <c r="L62" s="97"/>
      <c r="M62" s="436">
        <f t="shared" si="4"/>
        <v>199591.15236698856</v>
      </c>
      <c r="N62" s="436">
        <f t="shared" si="5"/>
        <v>0</v>
      </c>
      <c r="O62" s="331">
        <f t="shared" si="2"/>
        <v>27664.799999999999</v>
      </c>
      <c r="P62" s="266">
        <f t="shared" si="3"/>
        <v>-171926.35236698858</v>
      </c>
    </row>
    <row r="63" spans="1:16" x14ac:dyDescent="0.2">
      <c r="A63" s="19" t="s">
        <v>134</v>
      </c>
      <c r="B63" s="12" t="s">
        <v>120</v>
      </c>
      <c r="C63" s="55" t="s">
        <v>135</v>
      </c>
      <c r="D63" s="334">
        <v>302104</v>
      </c>
      <c r="E63" s="335"/>
      <c r="F63" s="464">
        <v>467953.13815489993</v>
      </c>
      <c r="G63" s="436">
        <v>103211.4</v>
      </c>
      <c r="I63" s="331">
        <v>796676.33999999985</v>
      </c>
      <c r="J63" s="331">
        <v>103211.4</v>
      </c>
      <c r="K63" s="97"/>
      <c r="L63" s="97"/>
      <c r="M63" s="436">
        <f t="shared" si="4"/>
        <v>467953.13815489993</v>
      </c>
      <c r="N63" s="436">
        <f t="shared" si="5"/>
        <v>103211.4</v>
      </c>
      <c r="O63" s="331">
        <f t="shared" si="2"/>
        <v>899887.73999999987</v>
      </c>
      <c r="P63" s="266">
        <f t="shared" si="3"/>
        <v>328723.20184509992</v>
      </c>
    </row>
    <row r="64" spans="1:16" x14ac:dyDescent="0.2">
      <c r="A64" s="19" t="s">
        <v>136</v>
      </c>
      <c r="B64" s="12" t="s">
        <v>120</v>
      </c>
      <c r="C64" s="55" t="s">
        <v>137</v>
      </c>
      <c r="D64" s="334">
        <v>58630</v>
      </c>
      <c r="E64" s="335"/>
      <c r="F64" s="464">
        <v>34250.405386978942</v>
      </c>
      <c r="G64" s="436">
        <v>0</v>
      </c>
      <c r="I64" s="331">
        <v>185291.24000000005</v>
      </c>
      <c r="J64" s="331">
        <v>0</v>
      </c>
      <c r="K64" s="97"/>
      <c r="L64" s="97"/>
      <c r="M64" s="436">
        <f t="shared" si="4"/>
        <v>34250.405386978942</v>
      </c>
      <c r="N64" s="436">
        <f t="shared" si="5"/>
        <v>0</v>
      </c>
      <c r="O64" s="331">
        <f t="shared" si="2"/>
        <v>185291.24000000005</v>
      </c>
      <c r="P64" s="266">
        <f t="shared" si="3"/>
        <v>151040.83461302111</v>
      </c>
    </row>
    <row r="65" spans="1:16" x14ac:dyDescent="0.2">
      <c r="A65" s="19" t="s">
        <v>138</v>
      </c>
      <c r="B65" s="12" t="s">
        <v>120</v>
      </c>
      <c r="C65" s="55" t="s">
        <v>139</v>
      </c>
      <c r="D65" s="334">
        <v>78110</v>
      </c>
      <c r="E65" s="335"/>
      <c r="F65" s="464">
        <v>86923.570626740591</v>
      </c>
      <c r="G65" s="436">
        <v>35802.21</v>
      </c>
      <c r="I65" s="331">
        <v>618502.04</v>
      </c>
      <c r="J65" s="331">
        <v>7327.0400000000009</v>
      </c>
      <c r="K65" s="97"/>
      <c r="L65" s="97"/>
      <c r="M65" s="436">
        <f t="shared" si="4"/>
        <v>86923.570626740591</v>
      </c>
      <c r="N65" s="436">
        <f t="shared" si="5"/>
        <v>35802.21</v>
      </c>
      <c r="O65" s="331">
        <f t="shared" si="2"/>
        <v>625829.08000000007</v>
      </c>
      <c r="P65" s="266">
        <f t="shared" si="3"/>
        <v>503103.29937325948</v>
      </c>
    </row>
    <row r="66" spans="1:16" x14ac:dyDescent="0.2">
      <c r="A66" s="19" t="s">
        <v>140</v>
      </c>
      <c r="B66" s="12" t="s">
        <v>120</v>
      </c>
      <c r="C66" s="55" t="s">
        <v>141</v>
      </c>
      <c r="D66" s="334" t="s">
        <v>632</v>
      </c>
      <c r="E66" s="335"/>
      <c r="F66" s="464">
        <v>0</v>
      </c>
      <c r="G66" s="436">
        <v>0</v>
      </c>
      <c r="I66" s="331">
        <v>0</v>
      </c>
      <c r="J66" s="331">
        <v>0</v>
      </c>
      <c r="K66" s="97"/>
      <c r="L66" s="97"/>
      <c r="M66" s="436">
        <f t="shared" si="4"/>
        <v>0</v>
      </c>
      <c r="N66" s="436">
        <f t="shared" si="5"/>
        <v>0</v>
      </c>
      <c r="O66" s="331">
        <f t="shared" si="2"/>
        <v>0</v>
      </c>
      <c r="P66" s="266">
        <f t="shared" si="3"/>
        <v>0</v>
      </c>
    </row>
    <row r="67" spans="1:16" x14ac:dyDescent="0.2">
      <c r="A67" s="19" t="s">
        <v>142</v>
      </c>
      <c r="B67" s="12" t="s">
        <v>120</v>
      </c>
      <c r="C67" s="55" t="s">
        <v>143</v>
      </c>
      <c r="D67" s="334">
        <v>75786</v>
      </c>
      <c r="E67" s="335"/>
      <c r="F67" s="464">
        <v>43868.412976199579</v>
      </c>
      <c r="G67" s="436">
        <v>30301.47</v>
      </c>
      <c r="I67" s="331">
        <v>74475.829999999987</v>
      </c>
      <c r="J67" s="331">
        <v>30301.47</v>
      </c>
      <c r="K67" s="97"/>
      <c r="L67" s="97"/>
      <c r="M67" s="436">
        <f t="shared" si="4"/>
        <v>43868.412976199579</v>
      </c>
      <c r="N67" s="436">
        <f t="shared" si="5"/>
        <v>30301.47</v>
      </c>
      <c r="O67" s="331">
        <f t="shared" si="2"/>
        <v>104777.29999999999</v>
      </c>
      <c r="P67" s="266">
        <f t="shared" si="3"/>
        <v>30607.417023800401</v>
      </c>
    </row>
    <row r="68" spans="1:16" x14ac:dyDescent="0.2">
      <c r="A68" s="19" t="s">
        <v>144</v>
      </c>
      <c r="B68" s="12" t="s">
        <v>120</v>
      </c>
      <c r="C68" s="55" t="s">
        <v>145</v>
      </c>
      <c r="D68" s="334">
        <v>461466</v>
      </c>
      <c r="E68" s="335"/>
      <c r="F68" s="464">
        <v>651255.92863900855</v>
      </c>
      <c r="G68" s="436">
        <v>103658</v>
      </c>
      <c r="I68" s="331">
        <v>3066819.7400000007</v>
      </c>
      <c r="J68" s="331">
        <v>103657.99999999999</v>
      </c>
      <c r="K68" s="97"/>
      <c r="L68" s="97"/>
      <c r="M68" s="436">
        <f t="shared" si="4"/>
        <v>651255.92863900855</v>
      </c>
      <c r="N68" s="436">
        <f t="shared" si="5"/>
        <v>103658</v>
      </c>
      <c r="O68" s="331">
        <f t="shared" si="2"/>
        <v>3170477.7400000007</v>
      </c>
      <c r="P68" s="266">
        <f t="shared" si="3"/>
        <v>2415563.811360992</v>
      </c>
    </row>
    <row r="69" spans="1:16" x14ac:dyDescent="0.2">
      <c r="A69" s="19" t="s">
        <v>146</v>
      </c>
      <c r="B69" s="12" t="s">
        <v>120</v>
      </c>
      <c r="C69" s="55" t="s">
        <v>147</v>
      </c>
      <c r="D69" s="334" t="s">
        <v>632</v>
      </c>
      <c r="E69" s="335"/>
      <c r="F69" s="464">
        <v>0</v>
      </c>
      <c r="G69" s="436">
        <v>0</v>
      </c>
      <c r="I69" s="331">
        <v>0</v>
      </c>
      <c r="J69" s="331">
        <v>0</v>
      </c>
      <c r="K69" s="97"/>
      <c r="L69" s="97"/>
      <c r="M69" s="436">
        <f t="shared" si="4"/>
        <v>0</v>
      </c>
      <c r="N69" s="436">
        <f t="shared" si="5"/>
        <v>0</v>
      </c>
      <c r="O69" s="331">
        <f t="shared" si="2"/>
        <v>0</v>
      </c>
      <c r="P69" s="266">
        <f t="shared" si="3"/>
        <v>0</v>
      </c>
    </row>
    <row r="70" spans="1:16" x14ac:dyDescent="0.2">
      <c r="A70" s="19" t="s">
        <v>148</v>
      </c>
      <c r="B70" s="12" t="s">
        <v>120</v>
      </c>
      <c r="C70" s="55" t="s">
        <v>149</v>
      </c>
      <c r="D70" s="334">
        <v>85084</v>
      </c>
      <c r="E70" s="335"/>
      <c r="F70" s="464">
        <v>63718.156470397313</v>
      </c>
      <c r="G70" s="436">
        <v>8411.07</v>
      </c>
      <c r="I70" s="331">
        <v>315013.73000000004</v>
      </c>
      <c r="J70" s="331">
        <v>64336.54</v>
      </c>
      <c r="K70" s="97"/>
      <c r="L70" s="97"/>
      <c r="M70" s="436">
        <f t="shared" si="4"/>
        <v>63718.156470397313</v>
      </c>
      <c r="N70" s="436">
        <f t="shared" si="5"/>
        <v>8411.07</v>
      </c>
      <c r="O70" s="331">
        <f t="shared" si="2"/>
        <v>379350.27</v>
      </c>
      <c r="P70" s="266">
        <f t="shared" si="3"/>
        <v>307221.0435296027</v>
      </c>
    </row>
    <row r="71" spans="1:16" x14ac:dyDescent="0.2">
      <c r="A71" s="19" t="s">
        <v>150</v>
      </c>
      <c r="B71" s="12" t="s">
        <v>151</v>
      </c>
      <c r="C71" s="55" t="s">
        <v>152</v>
      </c>
      <c r="D71" s="334">
        <v>73862</v>
      </c>
      <c r="E71" s="335"/>
      <c r="F71" s="464">
        <v>153495.31554260035</v>
      </c>
      <c r="G71" s="436">
        <v>34903.96</v>
      </c>
      <c r="I71" s="331">
        <v>682853.49000000011</v>
      </c>
      <c r="J71" s="331">
        <v>34903.96</v>
      </c>
      <c r="K71" s="97"/>
      <c r="L71" s="97"/>
      <c r="M71" s="436">
        <f t="shared" si="4"/>
        <v>153495.31554260035</v>
      </c>
      <c r="N71" s="436">
        <f t="shared" si="5"/>
        <v>34903.96</v>
      </c>
      <c r="O71" s="331">
        <f t="shared" si="2"/>
        <v>717757.45000000007</v>
      </c>
      <c r="P71" s="266">
        <f t="shared" si="3"/>
        <v>529358.17445739976</v>
      </c>
    </row>
    <row r="72" spans="1:16" x14ac:dyDescent="0.2">
      <c r="A72" s="19" t="s">
        <v>153</v>
      </c>
      <c r="B72" s="12" t="s">
        <v>151</v>
      </c>
      <c r="C72" s="55" t="s">
        <v>154</v>
      </c>
      <c r="D72" s="334">
        <v>103005</v>
      </c>
      <c r="E72" s="335"/>
      <c r="F72" s="464">
        <v>77152.930167419676</v>
      </c>
      <c r="G72" s="436">
        <v>0</v>
      </c>
      <c r="I72" s="331">
        <v>532684.91999999993</v>
      </c>
      <c r="J72" s="331">
        <v>0</v>
      </c>
      <c r="K72" s="97"/>
      <c r="L72" s="97"/>
      <c r="M72" s="436">
        <f t="shared" ref="M72:M103" si="6">F72</f>
        <v>77152.930167419676</v>
      </c>
      <c r="N72" s="436">
        <f t="shared" ref="N72:N103" si="7">G72</f>
        <v>0</v>
      </c>
      <c r="O72" s="331">
        <f t="shared" si="2"/>
        <v>532684.91999999993</v>
      </c>
      <c r="P72" s="266">
        <f t="shared" si="3"/>
        <v>455531.98983258026</v>
      </c>
    </row>
    <row r="73" spans="1:16" x14ac:dyDescent="0.2">
      <c r="A73" s="19" t="s">
        <v>155</v>
      </c>
      <c r="B73" s="12" t="s">
        <v>151</v>
      </c>
      <c r="C73" s="55" t="s">
        <v>156</v>
      </c>
      <c r="D73" s="334" t="s">
        <v>632</v>
      </c>
      <c r="E73" s="335"/>
      <c r="F73" s="464">
        <v>0</v>
      </c>
      <c r="G73" s="436">
        <v>0</v>
      </c>
      <c r="I73" s="331">
        <v>0</v>
      </c>
      <c r="J73" s="331">
        <v>0</v>
      </c>
      <c r="K73" s="97"/>
      <c r="L73" s="97"/>
      <c r="M73" s="436">
        <f t="shared" si="6"/>
        <v>0</v>
      </c>
      <c r="N73" s="436">
        <f t="shared" si="7"/>
        <v>0</v>
      </c>
      <c r="O73" s="331">
        <f t="shared" ref="O73:O136" si="8">+I73+J73</f>
        <v>0</v>
      </c>
      <c r="P73" s="266">
        <f t="shared" ref="P73:P136" si="9">+O73-SUM(M73:N73)</f>
        <v>0</v>
      </c>
    </row>
    <row r="74" spans="1:16" x14ac:dyDescent="0.2">
      <c r="A74" s="19" t="s">
        <v>157</v>
      </c>
      <c r="B74" s="12" t="s">
        <v>158</v>
      </c>
      <c r="C74" s="55" t="s">
        <v>159</v>
      </c>
      <c r="D74" s="334" t="s">
        <v>632</v>
      </c>
      <c r="E74" s="335"/>
      <c r="F74" s="464">
        <v>0</v>
      </c>
      <c r="G74" s="436">
        <v>0</v>
      </c>
      <c r="I74" s="331">
        <v>0</v>
      </c>
      <c r="J74" s="331">
        <v>0</v>
      </c>
      <c r="K74" s="97"/>
      <c r="L74" s="97"/>
      <c r="M74" s="436">
        <f t="shared" si="6"/>
        <v>0</v>
      </c>
      <c r="N74" s="436">
        <f t="shared" si="7"/>
        <v>0</v>
      </c>
      <c r="O74" s="331">
        <f t="shared" si="8"/>
        <v>0</v>
      </c>
      <c r="P74" s="266">
        <f t="shared" si="9"/>
        <v>0</v>
      </c>
    </row>
    <row r="75" spans="1:16" x14ac:dyDescent="0.2">
      <c r="A75" s="19" t="s">
        <v>160</v>
      </c>
      <c r="B75" s="12" t="s">
        <v>158</v>
      </c>
      <c r="C75" s="55" t="s">
        <v>161</v>
      </c>
      <c r="D75" s="334">
        <v>59232</v>
      </c>
      <c r="E75" s="335"/>
      <c r="F75" s="464">
        <v>46660.424352044785</v>
      </c>
      <c r="G75" s="436">
        <v>44449.24</v>
      </c>
      <c r="I75" s="331">
        <v>262468.33999999997</v>
      </c>
      <c r="J75" s="331">
        <v>44449.240000000005</v>
      </c>
      <c r="K75" s="97"/>
      <c r="L75" s="97"/>
      <c r="M75" s="436">
        <f t="shared" si="6"/>
        <v>46660.424352044785</v>
      </c>
      <c r="N75" s="436">
        <f t="shared" si="7"/>
        <v>44449.24</v>
      </c>
      <c r="O75" s="331">
        <f t="shared" si="8"/>
        <v>306917.57999999996</v>
      </c>
      <c r="P75" s="266">
        <f t="shared" si="9"/>
        <v>215807.91564795517</v>
      </c>
    </row>
    <row r="76" spans="1:16" x14ac:dyDescent="0.2">
      <c r="A76" s="19" t="s">
        <v>162</v>
      </c>
      <c r="B76" s="12" t="s">
        <v>158</v>
      </c>
      <c r="C76" s="55" t="s">
        <v>478</v>
      </c>
      <c r="D76" s="334" t="s">
        <v>632</v>
      </c>
      <c r="E76" s="335"/>
      <c r="F76" s="464">
        <v>0</v>
      </c>
      <c r="G76" s="436">
        <v>0</v>
      </c>
      <c r="I76" s="331">
        <v>0</v>
      </c>
      <c r="J76" s="331">
        <v>0</v>
      </c>
      <c r="K76" s="97"/>
      <c r="L76" s="97"/>
      <c r="M76" s="436">
        <f t="shared" si="6"/>
        <v>0</v>
      </c>
      <c r="N76" s="436">
        <f t="shared" si="7"/>
        <v>0</v>
      </c>
      <c r="O76" s="331">
        <f t="shared" si="8"/>
        <v>0</v>
      </c>
      <c r="P76" s="266">
        <f t="shared" si="9"/>
        <v>0</v>
      </c>
    </row>
    <row r="77" spans="1:16" x14ac:dyDescent="0.2">
      <c r="A77" s="19" t="s">
        <v>163</v>
      </c>
      <c r="B77" s="12" t="s">
        <v>164</v>
      </c>
      <c r="C77" s="55" t="s">
        <v>165</v>
      </c>
      <c r="D77" s="334" t="s">
        <v>632</v>
      </c>
      <c r="E77" s="335"/>
      <c r="F77" s="464">
        <v>0</v>
      </c>
      <c r="G77" s="436">
        <v>0</v>
      </c>
      <c r="I77" s="331">
        <v>0</v>
      </c>
      <c r="J77" s="331">
        <v>0</v>
      </c>
      <c r="K77" s="97"/>
      <c r="L77" s="97"/>
      <c r="M77" s="436">
        <f t="shared" si="6"/>
        <v>0</v>
      </c>
      <c r="N77" s="436">
        <f t="shared" si="7"/>
        <v>0</v>
      </c>
      <c r="O77" s="331">
        <f t="shared" si="8"/>
        <v>0</v>
      </c>
      <c r="P77" s="266">
        <f t="shared" si="9"/>
        <v>0</v>
      </c>
    </row>
    <row r="78" spans="1:16" x14ac:dyDescent="0.2">
      <c r="A78" s="19" t="s">
        <v>166</v>
      </c>
      <c r="B78" s="12" t="s">
        <v>167</v>
      </c>
      <c r="C78" s="55" t="s">
        <v>168</v>
      </c>
      <c r="D78" s="334">
        <v>45439</v>
      </c>
      <c r="E78" s="335"/>
      <c r="F78" s="464">
        <v>39757.664939038135</v>
      </c>
      <c r="G78" s="436">
        <v>0</v>
      </c>
      <c r="I78" s="331">
        <v>190653.32000000004</v>
      </c>
      <c r="J78" s="331">
        <v>0</v>
      </c>
      <c r="K78" s="97"/>
      <c r="L78" s="97"/>
      <c r="M78" s="436">
        <f t="shared" si="6"/>
        <v>39757.664939038135</v>
      </c>
      <c r="N78" s="436">
        <f t="shared" si="7"/>
        <v>0</v>
      </c>
      <c r="O78" s="331">
        <f t="shared" si="8"/>
        <v>190653.32000000004</v>
      </c>
      <c r="P78" s="266">
        <f t="shared" si="9"/>
        <v>150895.6550609619</v>
      </c>
    </row>
    <row r="79" spans="1:16" x14ac:dyDescent="0.2">
      <c r="A79" s="19" t="s">
        <v>169</v>
      </c>
      <c r="B79" s="12" t="s">
        <v>167</v>
      </c>
      <c r="C79" s="55" t="s">
        <v>170</v>
      </c>
      <c r="D79" s="334">
        <v>28180</v>
      </c>
      <c r="E79" s="335"/>
      <c r="F79" s="464">
        <v>30110.493703761811</v>
      </c>
      <c r="G79" s="436">
        <v>0</v>
      </c>
      <c r="I79" s="331">
        <v>13452.230000000001</v>
      </c>
      <c r="J79" s="331">
        <v>8581.14</v>
      </c>
      <c r="K79" s="97"/>
      <c r="L79" s="97"/>
      <c r="M79" s="436">
        <f t="shared" si="6"/>
        <v>30110.493703761811</v>
      </c>
      <c r="N79" s="436">
        <f t="shared" si="7"/>
        <v>0</v>
      </c>
      <c r="O79" s="331">
        <f t="shared" si="8"/>
        <v>22033.370000000003</v>
      </c>
      <c r="P79" s="266">
        <f t="shared" si="9"/>
        <v>-8077.1237037618084</v>
      </c>
    </row>
    <row r="80" spans="1:16" x14ac:dyDescent="0.2">
      <c r="A80" s="19" t="s">
        <v>171</v>
      </c>
      <c r="B80" s="12" t="s">
        <v>172</v>
      </c>
      <c r="C80" s="55" t="s">
        <v>173</v>
      </c>
      <c r="D80" s="334">
        <v>47347</v>
      </c>
      <c r="E80" s="335"/>
      <c r="F80" s="464">
        <v>57726.57801839758</v>
      </c>
      <c r="G80" s="436">
        <v>43300.54</v>
      </c>
      <c r="I80" s="331">
        <v>325549.83</v>
      </c>
      <c r="J80" s="331">
        <v>16224.54</v>
      </c>
      <c r="K80" s="97"/>
      <c r="L80" s="97"/>
      <c r="M80" s="436">
        <f t="shared" si="6"/>
        <v>57726.57801839758</v>
      </c>
      <c r="N80" s="436">
        <f t="shared" si="7"/>
        <v>43300.54</v>
      </c>
      <c r="O80" s="331">
        <f t="shared" si="8"/>
        <v>341774.37</v>
      </c>
      <c r="P80" s="266">
        <f t="shared" si="9"/>
        <v>240747.2519816024</v>
      </c>
    </row>
    <row r="81" spans="1:16" x14ac:dyDescent="0.2">
      <c r="A81" s="19" t="s">
        <v>174</v>
      </c>
      <c r="B81" s="12" t="s">
        <v>175</v>
      </c>
      <c r="C81" s="55" t="s">
        <v>176</v>
      </c>
      <c r="D81" s="334" t="s">
        <v>632</v>
      </c>
      <c r="E81" s="335"/>
      <c r="F81" s="464">
        <v>0</v>
      </c>
      <c r="G81" s="436">
        <v>0</v>
      </c>
      <c r="I81" s="331">
        <v>28839.980000000003</v>
      </c>
      <c r="J81" s="331">
        <v>2757.33</v>
      </c>
      <c r="K81" s="97"/>
      <c r="L81" s="97"/>
      <c r="M81" s="436">
        <f t="shared" si="6"/>
        <v>0</v>
      </c>
      <c r="N81" s="436">
        <f t="shared" si="7"/>
        <v>0</v>
      </c>
      <c r="O81" s="331">
        <f t="shared" si="8"/>
        <v>31597.310000000005</v>
      </c>
      <c r="P81" s="266">
        <f t="shared" si="9"/>
        <v>31597.310000000005</v>
      </c>
    </row>
    <row r="82" spans="1:16" x14ac:dyDescent="0.2">
      <c r="A82" s="19" t="s">
        <v>177</v>
      </c>
      <c r="B82" s="12" t="s">
        <v>178</v>
      </c>
      <c r="C82" s="55" t="s">
        <v>179</v>
      </c>
      <c r="D82" s="334" t="s">
        <v>632</v>
      </c>
      <c r="E82" s="335"/>
      <c r="F82" s="464">
        <v>10306.602247607692</v>
      </c>
      <c r="G82" s="436">
        <v>0</v>
      </c>
      <c r="I82" s="331">
        <v>22172.22</v>
      </c>
      <c r="J82" s="331">
        <v>0</v>
      </c>
      <c r="K82" s="97"/>
      <c r="L82" s="97"/>
      <c r="M82" s="436">
        <f t="shared" si="6"/>
        <v>10306.602247607692</v>
      </c>
      <c r="N82" s="436">
        <f t="shared" si="7"/>
        <v>0</v>
      </c>
      <c r="O82" s="331">
        <f t="shared" si="8"/>
        <v>22172.22</v>
      </c>
      <c r="P82" s="266">
        <f t="shared" si="9"/>
        <v>11865.617752392309</v>
      </c>
    </row>
    <row r="83" spans="1:16" x14ac:dyDescent="0.2">
      <c r="A83" s="19" t="s">
        <v>180</v>
      </c>
      <c r="B83" s="12" t="s">
        <v>178</v>
      </c>
      <c r="C83" s="55" t="s">
        <v>181</v>
      </c>
      <c r="D83" s="334">
        <v>34306</v>
      </c>
      <c r="E83" s="335"/>
      <c r="F83" s="464">
        <v>15755.383441703365</v>
      </c>
      <c r="G83" s="436">
        <v>27345.57</v>
      </c>
      <c r="I83" s="331">
        <v>156648.52000000002</v>
      </c>
      <c r="J83" s="331">
        <v>19580.050000000003</v>
      </c>
      <c r="K83" s="97"/>
      <c r="L83" s="97"/>
      <c r="M83" s="436">
        <f t="shared" si="6"/>
        <v>15755.383441703365</v>
      </c>
      <c r="N83" s="436">
        <f t="shared" si="7"/>
        <v>27345.57</v>
      </c>
      <c r="O83" s="331">
        <f t="shared" si="8"/>
        <v>176228.57</v>
      </c>
      <c r="P83" s="266">
        <f t="shared" si="9"/>
        <v>133127.61655829664</v>
      </c>
    </row>
    <row r="84" spans="1:16" x14ac:dyDescent="0.2">
      <c r="A84" s="19" t="s">
        <v>182</v>
      </c>
      <c r="B84" s="12" t="s">
        <v>183</v>
      </c>
      <c r="C84" s="55" t="s">
        <v>184</v>
      </c>
      <c r="D84" s="334" t="s">
        <v>632</v>
      </c>
      <c r="E84" s="335"/>
      <c r="F84" s="464">
        <v>0</v>
      </c>
      <c r="G84" s="436">
        <v>0</v>
      </c>
      <c r="I84" s="331">
        <v>70011.69</v>
      </c>
      <c r="J84" s="331">
        <v>11100</v>
      </c>
      <c r="K84" s="97"/>
      <c r="L84" s="97"/>
      <c r="M84" s="436">
        <f t="shared" si="6"/>
        <v>0</v>
      </c>
      <c r="N84" s="436">
        <f t="shared" si="7"/>
        <v>0</v>
      </c>
      <c r="O84" s="331">
        <f t="shared" si="8"/>
        <v>81111.69</v>
      </c>
      <c r="P84" s="266">
        <f t="shared" si="9"/>
        <v>81111.69</v>
      </c>
    </row>
    <row r="85" spans="1:16" x14ac:dyDescent="0.2">
      <c r="A85" s="19" t="s">
        <v>185</v>
      </c>
      <c r="B85" s="12" t="s">
        <v>186</v>
      </c>
      <c r="C85" s="55" t="s">
        <v>187</v>
      </c>
      <c r="D85" s="334">
        <v>3282293</v>
      </c>
      <c r="E85" s="335"/>
      <c r="F85" s="464">
        <v>3519644.5320815137</v>
      </c>
      <c r="G85" s="436">
        <v>469559.7</v>
      </c>
      <c r="I85" s="331">
        <v>21068690.859999981</v>
      </c>
      <c r="J85" s="331">
        <v>469559.7</v>
      </c>
      <c r="K85" s="97"/>
      <c r="L85" s="97"/>
      <c r="M85" s="436">
        <f t="shared" si="6"/>
        <v>3519644.5320815137</v>
      </c>
      <c r="N85" s="436">
        <f t="shared" si="7"/>
        <v>469559.7</v>
      </c>
      <c r="O85" s="331">
        <f t="shared" si="8"/>
        <v>21538250.55999998</v>
      </c>
      <c r="P85" s="266">
        <f t="shared" si="9"/>
        <v>17549046.327918466</v>
      </c>
    </row>
    <row r="86" spans="1:16" x14ac:dyDescent="0.2">
      <c r="A86" s="19" t="s">
        <v>188</v>
      </c>
      <c r="B86" s="12" t="s">
        <v>189</v>
      </c>
      <c r="C86" s="55" t="s">
        <v>190</v>
      </c>
      <c r="D86" s="334">
        <v>25288</v>
      </c>
      <c r="E86" s="335"/>
      <c r="F86" s="464">
        <v>59380.426293771205</v>
      </c>
      <c r="G86" s="436">
        <v>0</v>
      </c>
      <c r="I86" s="331">
        <v>128811.46</v>
      </c>
      <c r="J86" s="331">
        <v>5733.27</v>
      </c>
      <c r="K86" s="97"/>
      <c r="L86" s="97"/>
      <c r="M86" s="436">
        <f t="shared" si="6"/>
        <v>59380.426293771205</v>
      </c>
      <c r="N86" s="436">
        <f t="shared" si="7"/>
        <v>0</v>
      </c>
      <c r="O86" s="331">
        <f t="shared" si="8"/>
        <v>134544.73000000001</v>
      </c>
      <c r="P86" s="266">
        <f t="shared" si="9"/>
        <v>75164.303706228806</v>
      </c>
    </row>
    <row r="87" spans="1:16" x14ac:dyDescent="0.2">
      <c r="A87" s="19" t="s">
        <v>191</v>
      </c>
      <c r="B87" s="12" t="s">
        <v>189</v>
      </c>
      <c r="C87" s="55" t="s">
        <v>192</v>
      </c>
      <c r="D87" s="334" t="s">
        <v>632</v>
      </c>
      <c r="E87" s="335"/>
      <c r="F87" s="464">
        <v>0</v>
      </c>
      <c r="G87" s="436">
        <v>0</v>
      </c>
      <c r="I87" s="331">
        <v>0</v>
      </c>
      <c r="J87" s="331">
        <v>0</v>
      </c>
      <c r="K87" s="97"/>
      <c r="L87" s="97"/>
      <c r="M87" s="436">
        <f t="shared" si="6"/>
        <v>0</v>
      </c>
      <c r="N87" s="436">
        <f t="shared" si="7"/>
        <v>0</v>
      </c>
      <c r="O87" s="331">
        <f t="shared" si="8"/>
        <v>0</v>
      </c>
      <c r="P87" s="266">
        <f t="shared" si="9"/>
        <v>0</v>
      </c>
    </row>
    <row r="88" spans="1:16" x14ac:dyDescent="0.2">
      <c r="A88" s="19" t="s">
        <v>193</v>
      </c>
      <c r="B88" s="12" t="s">
        <v>194</v>
      </c>
      <c r="C88" s="55" t="s">
        <v>195</v>
      </c>
      <c r="D88" s="334">
        <v>6907</v>
      </c>
      <c r="E88" s="335"/>
      <c r="F88" s="464">
        <v>27015.341594952755</v>
      </c>
      <c r="G88" s="436">
        <v>0</v>
      </c>
      <c r="I88" s="331">
        <v>153068.09</v>
      </c>
      <c r="J88" s="331">
        <v>0</v>
      </c>
      <c r="K88" s="97"/>
      <c r="L88" s="97"/>
      <c r="M88" s="436">
        <f t="shared" si="6"/>
        <v>27015.341594952755</v>
      </c>
      <c r="N88" s="436">
        <f t="shared" si="7"/>
        <v>0</v>
      </c>
      <c r="O88" s="331">
        <f t="shared" si="8"/>
        <v>153068.09</v>
      </c>
      <c r="P88" s="266">
        <f t="shared" si="9"/>
        <v>126052.74840504724</v>
      </c>
    </row>
    <row r="89" spans="1:16" x14ac:dyDescent="0.2">
      <c r="A89" s="19" t="s">
        <v>196</v>
      </c>
      <c r="B89" s="12" t="s">
        <v>194</v>
      </c>
      <c r="C89" s="55" t="s">
        <v>197</v>
      </c>
      <c r="D89" s="334" t="s">
        <v>632</v>
      </c>
      <c r="E89" s="335"/>
      <c r="F89" s="464">
        <v>0</v>
      </c>
      <c r="G89" s="436">
        <v>0</v>
      </c>
      <c r="I89" s="331">
        <v>112938.51</v>
      </c>
      <c r="J89" s="331">
        <v>0</v>
      </c>
      <c r="K89" s="97"/>
      <c r="L89" s="97"/>
      <c r="M89" s="436">
        <f t="shared" si="6"/>
        <v>0</v>
      </c>
      <c r="N89" s="436">
        <f t="shared" si="7"/>
        <v>0</v>
      </c>
      <c r="O89" s="331">
        <f t="shared" si="8"/>
        <v>112938.51</v>
      </c>
      <c r="P89" s="266">
        <f t="shared" si="9"/>
        <v>112938.51</v>
      </c>
    </row>
    <row r="90" spans="1:16" x14ac:dyDescent="0.2">
      <c r="A90" s="19" t="s">
        <v>198</v>
      </c>
      <c r="B90" s="12" t="s">
        <v>194</v>
      </c>
      <c r="C90" s="55" t="s">
        <v>199</v>
      </c>
      <c r="D90" s="334">
        <v>15425</v>
      </c>
      <c r="E90" s="335"/>
      <c r="F90" s="464">
        <v>19102.760899772078</v>
      </c>
      <c r="G90" s="436">
        <v>0</v>
      </c>
      <c r="I90" s="331">
        <v>147976.81000000003</v>
      </c>
      <c r="J90" s="331">
        <v>0</v>
      </c>
      <c r="K90" s="97"/>
      <c r="L90" s="97"/>
      <c r="M90" s="436">
        <f t="shared" si="6"/>
        <v>19102.760899772078</v>
      </c>
      <c r="N90" s="436">
        <f t="shared" si="7"/>
        <v>0</v>
      </c>
      <c r="O90" s="331">
        <f t="shared" si="8"/>
        <v>147976.81000000003</v>
      </c>
      <c r="P90" s="266">
        <f t="shared" si="9"/>
        <v>128874.04910022795</v>
      </c>
    </row>
    <row r="91" spans="1:16" x14ac:dyDescent="0.2">
      <c r="A91" s="19" t="s">
        <v>200</v>
      </c>
      <c r="B91" s="12" t="s">
        <v>194</v>
      </c>
      <c r="C91" s="55" t="s">
        <v>201</v>
      </c>
      <c r="D91" s="334">
        <v>28480</v>
      </c>
      <c r="E91" s="335"/>
      <c r="F91" s="464">
        <v>1557.1268406804982</v>
      </c>
      <c r="G91" s="436">
        <v>0</v>
      </c>
      <c r="I91" s="331">
        <v>155672.48000000001</v>
      </c>
      <c r="J91" s="331">
        <v>0</v>
      </c>
      <c r="K91" s="97"/>
      <c r="L91" s="97"/>
      <c r="M91" s="436">
        <f t="shared" si="6"/>
        <v>1557.1268406804982</v>
      </c>
      <c r="N91" s="436">
        <f t="shared" si="7"/>
        <v>0</v>
      </c>
      <c r="O91" s="331">
        <f t="shared" si="8"/>
        <v>155672.48000000001</v>
      </c>
      <c r="P91" s="266">
        <f t="shared" si="9"/>
        <v>154115.35315931952</v>
      </c>
    </row>
    <row r="92" spans="1:16" x14ac:dyDescent="0.2">
      <c r="A92" s="19" t="s">
        <v>202</v>
      </c>
      <c r="B92" s="12" t="s">
        <v>194</v>
      </c>
      <c r="C92" s="55" t="s">
        <v>203</v>
      </c>
      <c r="D92" s="334" t="s">
        <v>632</v>
      </c>
      <c r="E92" s="335"/>
      <c r="F92" s="464">
        <v>8851.4259269575032</v>
      </c>
      <c r="G92" s="436">
        <v>0</v>
      </c>
      <c r="I92" s="331">
        <v>172934.72999999998</v>
      </c>
      <c r="J92" s="331">
        <v>0</v>
      </c>
      <c r="K92" s="97"/>
      <c r="L92" s="97"/>
      <c r="M92" s="436">
        <f t="shared" si="6"/>
        <v>8851.4259269575032</v>
      </c>
      <c r="N92" s="436">
        <f t="shared" si="7"/>
        <v>0</v>
      </c>
      <c r="O92" s="331">
        <f t="shared" si="8"/>
        <v>172934.72999999998</v>
      </c>
      <c r="P92" s="266">
        <f t="shared" si="9"/>
        <v>164083.30407304247</v>
      </c>
    </row>
    <row r="93" spans="1:16" x14ac:dyDescent="0.2">
      <c r="A93" s="19" t="s">
        <v>204</v>
      </c>
      <c r="B93" s="12" t="s">
        <v>205</v>
      </c>
      <c r="C93" s="55" t="s">
        <v>206</v>
      </c>
      <c r="D93" s="334">
        <v>46786</v>
      </c>
      <c r="E93" s="335"/>
      <c r="F93" s="464">
        <v>39640.307102157603</v>
      </c>
      <c r="G93" s="436">
        <v>29425.9</v>
      </c>
      <c r="I93" s="331">
        <v>265844.55</v>
      </c>
      <c r="J93" s="331">
        <v>29425.9</v>
      </c>
      <c r="K93" s="97"/>
      <c r="L93" s="97"/>
      <c r="M93" s="436">
        <f t="shared" si="6"/>
        <v>39640.307102157603</v>
      </c>
      <c r="N93" s="436">
        <f t="shared" si="7"/>
        <v>29425.9</v>
      </c>
      <c r="O93" s="331">
        <f t="shared" si="8"/>
        <v>295270.45</v>
      </c>
      <c r="P93" s="266">
        <f t="shared" si="9"/>
        <v>226204.2428978424</v>
      </c>
    </row>
    <row r="94" spans="1:16" x14ac:dyDescent="0.2">
      <c r="A94" s="19" t="s">
        <v>207</v>
      </c>
      <c r="B94" s="12" t="s">
        <v>208</v>
      </c>
      <c r="C94" s="55" t="s">
        <v>209</v>
      </c>
      <c r="D94" s="334">
        <v>172382</v>
      </c>
      <c r="E94" s="335"/>
      <c r="F94" s="464">
        <v>116399.61557405278</v>
      </c>
      <c r="G94" s="436">
        <v>42863</v>
      </c>
      <c r="I94" s="331">
        <v>526922.75</v>
      </c>
      <c r="J94" s="331">
        <v>42863</v>
      </c>
      <c r="K94" s="97"/>
      <c r="L94" s="97"/>
      <c r="M94" s="436">
        <f t="shared" si="6"/>
        <v>116399.61557405278</v>
      </c>
      <c r="N94" s="436">
        <f t="shared" si="7"/>
        <v>42863</v>
      </c>
      <c r="O94" s="331">
        <f t="shared" si="8"/>
        <v>569785.75</v>
      </c>
      <c r="P94" s="266">
        <f t="shared" si="9"/>
        <v>410523.13442594721</v>
      </c>
    </row>
    <row r="95" spans="1:16" x14ac:dyDescent="0.2">
      <c r="A95" s="19" t="s">
        <v>210</v>
      </c>
      <c r="B95" s="12" t="s">
        <v>208</v>
      </c>
      <c r="C95" s="55" t="s">
        <v>211</v>
      </c>
      <c r="D95" s="334">
        <v>147877</v>
      </c>
      <c r="E95" s="335"/>
      <c r="F95" s="464">
        <v>151721.26562292528</v>
      </c>
      <c r="G95" s="436">
        <v>0</v>
      </c>
      <c r="I95" s="331">
        <v>48486.749999999993</v>
      </c>
      <c r="J95" s="331">
        <v>0</v>
      </c>
      <c r="K95" s="97"/>
      <c r="L95" s="97"/>
      <c r="M95" s="436">
        <f t="shared" si="6"/>
        <v>151721.26562292528</v>
      </c>
      <c r="N95" s="436">
        <f t="shared" si="7"/>
        <v>0</v>
      </c>
      <c r="O95" s="331">
        <f t="shared" si="8"/>
        <v>48486.749999999993</v>
      </c>
      <c r="P95" s="266">
        <f t="shared" si="9"/>
        <v>-103234.51562292528</v>
      </c>
    </row>
    <row r="96" spans="1:16" x14ac:dyDescent="0.2">
      <c r="A96" s="19" t="s">
        <v>212</v>
      </c>
      <c r="B96" s="12" t="s">
        <v>208</v>
      </c>
      <c r="C96" s="55" t="s">
        <v>213</v>
      </c>
      <c r="D96" s="334">
        <v>73405</v>
      </c>
      <c r="E96" s="335"/>
      <c r="F96" s="464">
        <v>77694.08786056473</v>
      </c>
      <c r="G96" s="436">
        <v>0</v>
      </c>
      <c r="I96" s="331">
        <v>353331.05</v>
      </c>
      <c r="J96" s="331">
        <v>21967.65</v>
      </c>
      <c r="K96" s="97"/>
      <c r="L96" s="97"/>
      <c r="M96" s="436">
        <f t="shared" si="6"/>
        <v>77694.08786056473</v>
      </c>
      <c r="N96" s="436">
        <f t="shared" si="7"/>
        <v>0</v>
      </c>
      <c r="O96" s="331">
        <f t="shared" si="8"/>
        <v>375298.7</v>
      </c>
      <c r="P96" s="266">
        <f t="shared" si="9"/>
        <v>297604.61213943525</v>
      </c>
    </row>
    <row r="97" spans="1:16" x14ac:dyDescent="0.2">
      <c r="A97" s="19" t="s">
        <v>214</v>
      </c>
      <c r="B97" s="12" t="s">
        <v>215</v>
      </c>
      <c r="C97" s="55" t="s">
        <v>216</v>
      </c>
      <c r="D97" s="334">
        <v>3343175</v>
      </c>
      <c r="E97" s="335"/>
      <c r="F97" s="464">
        <v>2643087.8710066546</v>
      </c>
      <c r="G97" s="436">
        <v>165183.13</v>
      </c>
      <c r="I97" s="331">
        <v>2436413.080000001</v>
      </c>
      <c r="J97" s="331">
        <v>165183.13</v>
      </c>
      <c r="K97" s="97"/>
      <c r="L97" s="97"/>
      <c r="M97" s="436">
        <f t="shared" si="6"/>
        <v>2643087.8710066546</v>
      </c>
      <c r="N97" s="436">
        <f t="shared" si="7"/>
        <v>165183.13</v>
      </c>
      <c r="O97" s="331">
        <f t="shared" si="8"/>
        <v>2601596.2100000009</v>
      </c>
      <c r="P97" s="266">
        <f t="shared" si="9"/>
        <v>-206674.79100665357</v>
      </c>
    </row>
    <row r="98" spans="1:16" x14ac:dyDescent="0.2">
      <c r="A98" s="19" t="s">
        <v>217</v>
      </c>
      <c r="B98" s="12" t="s">
        <v>215</v>
      </c>
      <c r="C98" s="55" t="s">
        <v>218</v>
      </c>
      <c r="D98" s="334">
        <v>344230</v>
      </c>
      <c r="E98" s="335"/>
      <c r="F98" s="464">
        <v>362664.77066482417</v>
      </c>
      <c r="G98" s="436">
        <v>182521.87</v>
      </c>
      <c r="I98" s="331">
        <v>2061304.4099999995</v>
      </c>
      <c r="J98" s="331">
        <v>145018.21</v>
      </c>
      <c r="K98" s="97"/>
      <c r="L98" s="97"/>
      <c r="M98" s="436">
        <f t="shared" si="6"/>
        <v>362664.77066482417</v>
      </c>
      <c r="N98" s="436">
        <f t="shared" si="7"/>
        <v>182521.87</v>
      </c>
      <c r="O98" s="331">
        <f t="shared" si="8"/>
        <v>2206322.6199999996</v>
      </c>
      <c r="P98" s="266">
        <f t="shared" si="9"/>
        <v>1661135.9793351754</v>
      </c>
    </row>
    <row r="99" spans="1:16" x14ac:dyDescent="0.2">
      <c r="A99" s="19" t="s">
        <v>219</v>
      </c>
      <c r="B99" s="12" t="s">
        <v>215</v>
      </c>
      <c r="C99" s="55" t="s">
        <v>220</v>
      </c>
      <c r="D99" s="334" t="s">
        <v>632</v>
      </c>
      <c r="E99" s="335"/>
      <c r="F99" s="464">
        <v>38815.181044148259</v>
      </c>
      <c r="G99" s="436">
        <v>0</v>
      </c>
      <c r="I99" s="331">
        <v>69664.850000000006</v>
      </c>
      <c r="J99" s="331">
        <v>0</v>
      </c>
      <c r="K99" s="97"/>
      <c r="L99" s="97"/>
      <c r="M99" s="436">
        <f t="shared" si="6"/>
        <v>38815.181044148259</v>
      </c>
      <c r="N99" s="436">
        <f t="shared" si="7"/>
        <v>0</v>
      </c>
      <c r="O99" s="331">
        <f t="shared" si="8"/>
        <v>69664.850000000006</v>
      </c>
      <c r="P99" s="266">
        <f t="shared" si="9"/>
        <v>30849.668955851746</v>
      </c>
    </row>
    <row r="100" spans="1:16" x14ac:dyDescent="0.2">
      <c r="A100" s="19" t="s">
        <v>221</v>
      </c>
      <c r="B100" s="12" t="s">
        <v>222</v>
      </c>
      <c r="C100" s="55" t="s">
        <v>223</v>
      </c>
      <c r="D100" s="334">
        <v>50408</v>
      </c>
      <c r="E100" s="335"/>
      <c r="F100" s="464">
        <v>43049.073203602755</v>
      </c>
      <c r="G100" s="436">
        <v>7756.13</v>
      </c>
      <c r="I100" s="331">
        <v>249234.30000000002</v>
      </c>
      <c r="J100" s="331">
        <v>7756.13</v>
      </c>
      <c r="K100" s="97"/>
      <c r="L100" s="97"/>
      <c r="M100" s="436">
        <f t="shared" si="6"/>
        <v>43049.073203602755</v>
      </c>
      <c r="N100" s="436">
        <f t="shared" si="7"/>
        <v>7756.13</v>
      </c>
      <c r="O100" s="331">
        <f t="shared" si="8"/>
        <v>256990.43000000002</v>
      </c>
      <c r="P100" s="266">
        <f t="shared" si="9"/>
        <v>206185.22679639727</v>
      </c>
    </row>
    <row r="101" spans="1:16" x14ac:dyDescent="0.2">
      <c r="A101" s="19" t="s">
        <v>224</v>
      </c>
      <c r="B101" s="12" t="s">
        <v>222</v>
      </c>
      <c r="C101" s="55" t="s">
        <v>225</v>
      </c>
      <c r="D101" s="334">
        <v>34815</v>
      </c>
      <c r="E101" s="335"/>
      <c r="F101" s="464">
        <v>26014.421489979857</v>
      </c>
      <c r="G101" s="436">
        <v>0</v>
      </c>
      <c r="I101" s="331">
        <v>94612.81</v>
      </c>
      <c r="J101" s="331">
        <v>0</v>
      </c>
      <c r="K101" s="97"/>
      <c r="L101" s="97"/>
      <c r="M101" s="436">
        <f t="shared" si="6"/>
        <v>26014.421489979857</v>
      </c>
      <c r="N101" s="436">
        <f t="shared" si="7"/>
        <v>0</v>
      </c>
      <c r="O101" s="331">
        <f t="shared" si="8"/>
        <v>94612.81</v>
      </c>
      <c r="P101" s="266">
        <f t="shared" si="9"/>
        <v>68598.388510020144</v>
      </c>
    </row>
    <row r="102" spans="1:16" x14ac:dyDescent="0.2">
      <c r="A102" s="19" t="s">
        <v>226</v>
      </c>
      <c r="B102" s="12" t="s">
        <v>222</v>
      </c>
      <c r="C102" s="55" t="s">
        <v>227</v>
      </c>
      <c r="D102" s="334">
        <v>37305</v>
      </c>
      <c r="E102" s="335"/>
      <c r="F102" s="464">
        <v>8222.6240270281905</v>
      </c>
      <c r="G102" s="436">
        <v>0</v>
      </c>
      <c r="I102" s="331">
        <v>100984.93999999999</v>
      </c>
      <c r="J102" s="331">
        <v>4020</v>
      </c>
      <c r="K102" s="97"/>
      <c r="L102" s="97"/>
      <c r="M102" s="436">
        <f t="shared" si="6"/>
        <v>8222.6240270281905</v>
      </c>
      <c r="N102" s="436">
        <f t="shared" si="7"/>
        <v>0</v>
      </c>
      <c r="O102" s="331">
        <f t="shared" si="8"/>
        <v>105004.93999999999</v>
      </c>
      <c r="P102" s="266">
        <f t="shared" si="9"/>
        <v>96782.315972971803</v>
      </c>
    </row>
    <row r="103" spans="1:16" x14ac:dyDescent="0.2">
      <c r="A103" s="19" t="s">
        <v>228</v>
      </c>
      <c r="B103" s="12" t="s">
        <v>222</v>
      </c>
      <c r="C103" s="55" t="s">
        <v>229</v>
      </c>
      <c r="D103" s="334">
        <v>13035</v>
      </c>
      <c r="E103" s="335"/>
      <c r="F103" s="464">
        <v>22834.556920959989</v>
      </c>
      <c r="G103" s="436">
        <v>25807.71</v>
      </c>
      <c r="I103" s="331">
        <v>0</v>
      </c>
      <c r="J103" s="331">
        <v>25807.71</v>
      </c>
      <c r="K103" s="97"/>
      <c r="L103" s="97"/>
      <c r="M103" s="436">
        <f t="shared" si="6"/>
        <v>22834.556920959989</v>
      </c>
      <c r="N103" s="436">
        <f t="shared" si="7"/>
        <v>25807.71</v>
      </c>
      <c r="O103" s="331">
        <f t="shared" si="8"/>
        <v>25807.71</v>
      </c>
      <c r="P103" s="266">
        <f t="shared" si="9"/>
        <v>-22834.556920959985</v>
      </c>
    </row>
    <row r="104" spans="1:16" x14ac:dyDescent="0.2">
      <c r="A104" s="19" t="s">
        <v>230</v>
      </c>
      <c r="B104" s="12" t="s">
        <v>222</v>
      </c>
      <c r="C104" s="55" t="s">
        <v>231</v>
      </c>
      <c r="D104" s="334">
        <v>10243</v>
      </c>
      <c r="E104" s="335"/>
      <c r="F104" s="464">
        <v>54195.959038819346</v>
      </c>
      <c r="G104" s="436">
        <v>0</v>
      </c>
      <c r="I104" s="331">
        <v>110661.51999999999</v>
      </c>
      <c r="J104" s="331">
        <v>294</v>
      </c>
      <c r="K104" s="97"/>
      <c r="L104" s="97"/>
      <c r="M104" s="436">
        <f t="shared" ref="M104:M135" si="10">F104</f>
        <v>54195.959038819346</v>
      </c>
      <c r="N104" s="436">
        <f t="shared" ref="N104:N135" si="11">G104</f>
        <v>0</v>
      </c>
      <c r="O104" s="331">
        <f t="shared" si="8"/>
        <v>110955.51999999999</v>
      </c>
      <c r="P104" s="266">
        <f t="shared" si="9"/>
        <v>56759.560961180643</v>
      </c>
    </row>
    <row r="105" spans="1:16" x14ac:dyDescent="0.2">
      <c r="A105" s="19" t="s">
        <v>232</v>
      </c>
      <c r="B105" s="12" t="s">
        <v>222</v>
      </c>
      <c r="C105" s="55" t="s">
        <v>233</v>
      </c>
      <c r="D105" s="334">
        <v>18971</v>
      </c>
      <c r="E105" s="335"/>
      <c r="F105" s="464">
        <v>13378.67678181343</v>
      </c>
      <c r="G105" s="436">
        <v>0</v>
      </c>
      <c r="I105" s="331">
        <v>6905.14</v>
      </c>
      <c r="J105" s="331">
        <v>3373.69</v>
      </c>
      <c r="K105" s="97"/>
      <c r="L105" s="97"/>
      <c r="M105" s="436">
        <f t="shared" si="10"/>
        <v>13378.67678181343</v>
      </c>
      <c r="N105" s="436">
        <f t="shared" si="11"/>
        <v>0</v>
      </c>
      <c r="O105" s="331">
        <f t="shared" si="8"/>
        <v>10278.83</v>
      </c>
      <c r="P105" s="266">
        <f t="shared" si="9"/>
        <v>-3099.8467818134304</v>
      </c>
    </row>
    <row r="106" spans="1:16" x14ac:dyDescent="0.2">
      <c r="A106" s="19" t="s">
        <v>234</v>
      </c>
      <c r="B106" s="12" t="s">
        <v>235</v>
      </c>
      <c r="C106" s="55" t="s">
        <v>236</v>
      </c>
      <c r="D106" s="334">
        <v>60178</v>
      </c>
      <c r="E106" s="335"/>
      <c r="F106" s="464">
        <v>8375.3039551717684</v>
      </c>
      <c r="G106" s="436">
        <v>0</v>
      </c>
      <c r="I106" s="331">
        <v>67618.89</v>
      </c>
      <c r="J106" s="331">
        <v>0</v>
      </c>
      <c r="K106" s="97"/>
      <c r="L106" s="97"/>
      <c r="M106" s="436">
        <f t="shared" si="10"/>
        <v>8375.3039551717684</v>
      </c>
      <c r="N106" s="436">
        <f t="shared" si="11"/>
        <v>0</v>
      </c>
      <c r="O106" s="331">
        <f t="shared" si="8"/>
        <v>67618.89</v>
      </c>
      <c r="P106" s="266">
        <f t="shared" si="9"/>
        <v>59243.586044828233</v>
      </c>
    </row>
    <row r="107" spans="1:16" x14ac:dyDescent="0.2">
      <c r="A107" s="19" t="s">
        <v>237</v>
      </c>
      <c r="B107" s="12" t="s">
        <v>235</v>
      </c>
      <c r="C107" s="55" t="s">
        <v>238</v>
      </c>
      <c r="D107" s="334" t="s">
        <v>632</v>
      </c>
      <c r="E107" s="335"/>
      <c r="F107" s="464">
        <v>100950.40273046854</v>
      </c>
      <c r="G107" s="436">
        <v>0</v>
      </c>
      <c r="I107" s="331">
        <v>235752.18</v>
      </c>
      <c r="J107" s="331">
        <v>0</v>
      </c>
      <c r="K107" s="97"/>
      <c r="L107" s="97"/>
      <c r="M107" s="436">
        <f t="shared" si="10"/>
        <v>100950.40273046854</v>
      </c>
      <c r="N107" s="436">
        <f t="shared" si="11"/>
        <v>0</v>
      </c>
      <c r="O107" s="331">
        <f t="shared" si="8"/>
        <v>235752.18</v>
      </c>
      <c r="P107" s="266">
        <f t="shared" si="9"/>
        <v>134801.77726953145</v>
      </c>
    </row>
    <row r="108" spans="1:16" x14ac:dyDescent="0.2">
      <c r="A108" s="19" t="s">
        <v>239</v>
      </c>
      <c r="B108" s="12" t="s">
        <v>235</v>
      </c>
      <c r="C108" s="55" t="s">
        <v>240</v>
      </c>
      <c r="D108" s="334" t="s">
        <v>632</v>
      </c>
      <c r="E108" s="335"/>
      <c r="F108" s="464">
        <v>1901.8494300814348</v>
      </c>
      <c r="G108" s="436">
        <v>0</v>
      </c>
      <c r="I108" s="331">
        <v>58372.299999999996</v>
      </c>
      <c r="J108" s="331">
        <v>0</v>
      </c>
      <c r="K108" s="97"/>
      <c r="L108" s="97"/>
      <c r="M108" s="436">
        <f t="shared" si="10"/>
        <v>1901.8494300814348</v>
      </c>
      <c r="N108" s="436">
        <f t="shared" si="11"/>
        <v>0</v>
      </c>
      <c r="O108" s="331">
        <f t="shared" si="8"/>
        <v>58372.299999999996</v>
      </c>
      <c r="P108" s="266">
        <f t="shared" si="9"/>
        <v>56470.450569918561</v>
      </c>
    </row>
    <row r="109" spans="1:16" x14ac:dyDescent="0.2">
      <c r="A109" s="19" t="s">
        <v>241</v>
      </c>
      <c r="B109" s="12" t="s">
        <v>242</v>
      </c>
      <c r="C109" s="55" t="s">
        <v>243</v>
      </c>
      <c r="D109" s="334">
        <v>78560</v>
      </c>
      <c r="E109" s="335"/>
      <c r="F109" s="464">
        <v>119906.55256284162</v>
      </c>
      <c r="G109" s="436">
        <v>0</v>
      </c>
      <c r="I109" s="331">
        <v>520084.69999999995</v>
      </c>
      <c r="J109" s="331">
        <v>0</v>
      </c>
      <c r="K109" s="97"/>
      <c r="L109" s="97"/>
      <c r="M109" s="436">
        <f t="shared" si="10"/>
        <v>119906.55256284162</v>
      </c>
      <c r="N109" s="436">
        <f t="shared" si="11"/>
        <v>0</v>
      </c>
      <c r="O109" s="331">
        <f t="shared" si="8"/>
        <v>520084.69999999995</v>
      </c>
      <c r="P109" s="266">
        <f t="shared" si="9"/>
        <v>400178.14743715833</v>
      </c>
    </row>
    <row r="110" spans="1:16" x14ac:dyDescent="0.2">
      <c r="A110" s="19" t="s">
        <v>244</v>
      </c>
      <c r="B110" s="12" t="s">
        <v>242</v>
      </c>
      <c r="C110" s="55" t="s">
        <v>245</v>
      </c>
      <c r="D110" s="334">
        <v>13836</v>
      </c>
      <c r="E110" s="335"/>
      <c r="F110" s="464">
        <v>17510.100955621732</v>
      </c>
      <c r="G110" s="436">
        <v>0</v>
      </c>
      <c r="I110" s="331">
        <v>135178.66</v>
      </c>
      <c r="J110" s="331">
        <v>6485.71</v>
      </c>
      <c r="K110" s="97"/>
      <c r="L110" s="97"/>
      <c r="M110" s="436">
        <f t="shared" si="10"/>
        <v>17510.100955621732</v>
      </c>
      <c r="N110" s="436">
        <f t="shared" si="11"/>
        <v>0</v>
      </c>
      <c r="O110" s="331">
        <f t="shared" si="8"/>
        <v>141664.37</v>
      </c>
      <c r="P110" s="266">
        <f t="shared" si="9"/>
        <v>124154.26904437826</v>
      </c>
    </row>
    <row r="111" spans="1:16" x14ac:dyDescent="0.2">
      <c r="A111" s="19" t="s">
        <v>246</v>
      </c>
      <c r="B111" s="12" t="s">
        <v>242</v>
      </c>
      <c r="C111" s="55" t="s">
        <v>247</v>
      </c>
      <c r="D111" s="334">
        <v>36688</v>
      </c>
      <c r="E111" s="335"/>
      <c r="F111" s="464">
        <v>46210.836935743195</v>
      </c>
      <c r="G111" s="436">
        <v>0</v>
      </c>
      <c r="I111" s="331">
        <v>118296.23999999999</v>
      </c>
      <c r="J111" s="331">
        <v>7985.3799999999992</v>
      </c>
      <c r="K111" s="97"/>
      <c r="L111" s="97"/>
      <c r="M111" s="436">
        <f t="shared" si="10"/>
        <v>46210.836935743195</v>
      </c>
      <c r="N111" s="436">
        <f t="shared" si="11"/>
        <v>0</v>
      </c>
      <c r="O111" s="331">
        <f t="shared" si="8"/>
        <v>126281.62</v>
      </c>
      <c r="P111" s="266">
        <f t="shared" si="9"/>
        <v>80070.783064256801</v>
      </c>
    </row>
    <row r="112" spans="1:16" x14ac:dyDescent="0.2">
      <c r="A112" s="19" t="s">
        <v>248</v>
      </c>
      <c r="B112" s="12" t="s">
        <v>242</v>
      </c>
      <c r="C112" s="55" t="s">
        <v>249</v>
      </c>
      <c r="D112" s="334">
        <v>61080</v>
      </c>
      <c r="E112" s="335"/>
      <c r="F112" s="464">
        <v>50776.327147043543</v>
      </c>
      <c r="G112" s="436">
        <v>0</v>
      </c>
      <c r="I112" s="331">
        <v>202180.88999999998</v>
      </c>
      <c r="J112" s="331">
        <v>2877.63</v>
      </c>
      <c r="K112" s="97"/>
      <c r="L112" s="97"/>
      <c r="M112" s="436">
        <f t="shared" si="10"/>
        <v>50776.327147043543</v>
      </c>
      <c r="N112" s="436">
        <f t="shared" si="11"/>
        <v>0</v>
      </c>
      <c r="O112" s="331">
        <f t="shared" si="8"/>
        <v>205058.52</v>
      </c>
      <c r="P112" s="266">
        <f t="shared" si="9"/>
        <v>154282.19285295645</v>
      </c>
    </row>
    <row r="113" spans="1:16" x14ac:dyDescent="0.2">
      <c r="A113" s="19" t="s">
        <v>250</v>
      </c>
      <c r="B113" s="12" t="s">
        <v>251</v>
      </c>
      <c r="C113" s="55" t="s">
        <v>252</v>
      </c>
      <c r="D113" s="334" t="s">
        <v>632</v>
      </c>
      <c r="E113" s="335"/>
      <c r="F113" s="464">
        <v>0</v>
      </c>
      <c r="G113" s="436">
        <v>0</v>
      </c>
      <c r="I113" s="331">
        <v>0</v>
      </c>
      <c r="J113" s="331">
        <v>0</v>
      </c>
      <c r="K113" s="97"/>
      <c r="L113" s="97"/>
      <c r="M113" s="436">
        <f t="shared" si="10"/>
        <v>0</v>
      </c>
      <c r="N113" s="436">
        <f t="shared" si="11"/>
        <v>0</v>
      </c>
      <c r="O113" s="331">
        <f t="shared" si="8"/>
        <v>0</v>
      </c>
      <c r="P113" s="266">
        <f t="shared" si="9"/>
        <v>0</v>
      </c>
    </row>
    <row r="114" spans="1:16" x14ac:dyDescent="0.2">
      <c r="A114" s="19" t="s">
        <v>253</v>
      </c>
      <c r="B114" s="12" t="s">
        <v>251</v>
      </c>
      <c r="C114" s="55" t="s">
        <v>254</v>
      </c>
      <c r="D114" s="334">
        <v>28121</v>
      </c>
      <c r="E114" s="335"/>
      <c r="F114" s="464">
        <v>23893.131804326644</v>
      </c>
      <c r="G114" s="436">
        <v>1300.75</v>
      </c>
      <c r="I114" s="331">
        <v>87222.710000000021</v>
      </c>
      <c r="J114" s="331">
        <v>515</v>
      </c>
      <c r="K114" s="97"/>
      <c r="L114" s="97"/>
      <c r="M114" s="436">
        <f t="shared" si="10"/>
        <v>23893.131804326644</v>
      </c>
      <c r="N114" s="436">
        <f t="shared" si="11"/>
        <v>1300.75</v>
      </c>
      <c r="O114" s="331">
        <f t="shared" si="8"/>
        <v>87737.710000000021</v>
      </c>
      <c r="P114" s="266">
        <f t="shared" si="9"/>
        <v>62543.828195673377</v>
      </c>
    </row>
    <row r="115" spans="1:16" x14ac:dyDescent="0.2">
      <c r="A115" s="19" t="s">
        <v>255</v>
      </c>
      <c r="B115" s="12" t="s">
        <v>251</v>
      </c>
      <c r="C115" s="55" t="s">
        <v>256</v>
      </c>
      <c r="D115" s="334">
        <v>1846453</v>
      </c>
      <c r="E115" s="335"/>
      <c r="F115" s="464">
        <v>1702816.815558542</v>
      </c>
      <c r="G115" s="436">
        <v>210985</v>
      </c>
      <c r="I115" s="331">
        <v>7105630.3999999976</v>
      </c>
      <c r="J115" s="331">
        <v>210470</v>
      </c>
      <c r="K115" s="97"/>
      <c r="L115" s="97"/>
      <c r="M115" s="436">
        <f t="shared" si="10"/>
        <v>1702816.815558542</v>
      </c>
      <c r="N115" s="436">
        <f t="shared" si="11"/>
        <v>210985</v>
      </c>
      <c r="O115" s="331">
        <f t="shared" si="8"/>
        <v>7316100.3999999976</v>
      </c>
      <c r="P115" s="266">
        <f t="shared" si="9"/>
        <v>5402298.5844414551</v>
      </c>
    </row>
    <row r="116" spans="1:16" x14ac:dyDescent="0.2">
      <c r="A116" s="19" t="s">
        <v>257</v>
      </c>
      <c r="B116" s="12" t="s">
        <v>258</v>
      </c>
      <c r="C116" s="55" t="s">
        <v>259</v>
      </c>
      <c r="D116" s="334" t="s">
        <v>632</v>
      </c>
      <c r="E116" s="335"/>
      <c r="F116" s="464">
        <v>0</v>
      </c>
      <c r="G116" s="436">
        <v>0</v>
      </c>
      <c r="I116" s="331">
        <v>0</v>
      </c>
      <c r="J116" s="331">
        <v>0</v>
      </c>
      <c r="K116" s="97"/>
      <c r="L116" s="97"/>
      <c r="M116" s="436">
        <f t="shared" si="10"/>
        <v>0</v>
      </c>
      <c r="N116" s="436">
        <f t="shared" si="11"/>
        <v>0</v>
      </c>
      <c r="O116" s="331">
        <f t="shared" si="8"/>
        <v>0</v>
      </c>
      <c r="P116" s="266">
        <f t="shared" si="9"/>
        <v>0</v>
      </c>
    </row>
    <row r="117" spans="1:16" x14ac:dyDescent="0.2">
      <c r="A117" s="19" t="s">
        <v>260</v>
      </c>
      <c r="B117" s="12" t="s">
        <v>261</v>
      </c>
      <c r="C117" s="55" t="s">
        <v>262</v>
      </c>
      <c r="D117" s="334" t="s">
        <v>632</v>
      </c>
      <c r="E117" s="335"/>
      <c r="F117" s="464">
        <v>33832.922465592237</v>
      </c>
      <c r="G117" s="436">
        <v>0</v>
      </c>
      <c r="I117" s="331">
        <v>202552.09999999998</v>
      </c>
      <c r="J117" s="331">
        <v>0</v>
      </c>
      <c r="K117" s="97"/>
      <c r="L117" s="97"/>
      <c r="M117" s="436">
        <f t="shared" si="10"/>
        <v>33832.922465592237</v>
      </c>
      <c r="N117" s="436">
        <f t="shared" si="11"/>
        <v>0</v>
      </c>
      <c r="O117" s="331">
        <f t="shared" si="8"/>
        <v>202552.09999999998</v>
      </c>
      <c r="P117" s="266">
        <f t="shared" si="9"/>
        <v>168719.17753440773</v>
      </c>
    </row>
    <row r="118" spans="1:16" x14ac:dyDescent="0.2">
      <c r="A118" s="19" t="s">
        <v>263</v>
      </c>
      <c r="B118" s="12" t="s">
        <v>264</v>
      </c>
      <c r="C118" s="55" t="s">
        <v>265</v>
      </c>
      <c r="D118" s="334">
        <v>53127</v>
      </c>
      <c r="E118" s="335"/>
      <c r="F118" s="464">
        <v>60504.073222249877</v>
      </c>
      <c r="G118" s="436">
        <v>22967.45</v>
      </c>
      <c r="I118" s="331">
        <v>60503.999999999993</v>
      </c>
      <c r="J118" s="331">
        <v>22967.45</v>
      </c>
      <c r="K118" s="97"/>
      <c r="L118" s="97"/>
      <c r="M118" s="436">
        <f t="shared" si="10"/>
        <v>60504.073222249877</v>
      </c>
      <c r="N118" s="436">
        <f t="shared" si="11"/>
        <v>22967.45</v>
      </c>
      <c r="O118" s="331">
        <f t="shared" si="8"/>
        <v>83471.45</v>
      </c>
      <c r="P118" s="266">
        <f t="shared" si="9"/>
        <v>-7.3222249877289869E-2</v>
      </c>
    </row>
    <row r="119" spans="1:16" x14ac:dyDescent="0.2">
      <c r="A119" s="19" t="s">
        <v>266</v>
      </c>
      <c r="B119" s="12" t="s">
        <v>264</v>
      </c>
      <c r="C119" s="55" t="s">
        <v>267</v>
      </c>
      <c r="D119" s="334">
        <v>15299</v>
      </c>
      <c r="E119" s="335"/>
      <c r="F119" s="464">
        <v>9939.8666070531617</v>
      </c>
      <c r="G119" s="436">
        <v>0</v>
      </c>
      <c r="I119" s="331">
        <v>2380.54</v>
      </c>
      <c r="J119" s="331">
        <v>0</v>
      </c>
      <c r="K119" s="97"/>
      <c r="L119" s="97"/>
      <c r="M119" s="436">
        <f t="shared" si="10"/>
        <v>9939.8666070531617</v>
      </c>
      <c r="N119" s="436">
        <f t="shared" si="11"/>
        <v>0</v>
      </c>
      <c r="O119" s="331">
        <f t="shared" si="8"/>
        <v>2380.54</v>
      </c>
      <c r="P119" s="266">
        <f t="shared" si="9"/>
        <v>-7559.3266070531618</v>
      </c>
    </row>
    <row r="120" spans="1:16" x14ac:dyDescent="0.2">
      <c r="A120" s="19" t="s">
        <v>268</v>
      </c>
      <c r="B120" s="12" t="s">
        <v>264</v>
      </c>
      <c r="C120" s="55" t="s">
        <v>269</v>
      </c>
      <c r="D120" s="334">
        <v>33929</v>
      </c>
      <c r="E120" s="335"/>
      <c r="F120" s="464">
        <v>0</v>
      </c>
      <c r="G120" s="436">
        <v>0</v>
      </c>
      <c r="I120" s="331">
        <v>2011.62</v>
      </c>
      <c r="J120" s="331">
        <v>0</v>
      </c>
      <c r="K120" s="97"/>
      <c r="L120" s="97"/>
      <c r="M120" s="436">
        <f t="shared" si="10"/>
        <v>0</v>
      </c>
      <c r="N120" s="436">
        <f t="shared" si="11"/>
        <v>0</v>
      </c>
      <c r="O120" s="331">
        <f t="shared" si="8"/>
        <v>2011.62</v>
      </c>
      <c r="P120" s="266">
        <f t="shared" si="9"/>
        <v>2011.62</v>
      </c>
    </row>
    <row r="121" spans="1:16" x14ac:dyDescent="0.2">
      <c r="A121" s="19" t="s">
        <v>270</v>
      </c>
      <c r="B121" s="12" t="s">
        <v>271</v>
      </c>
      <c r="C121" s="55" t="s">
        <v>272</v>
      </c>
      <c r="D121" s="334">
        <v>61994</v>
      </c>
      <c r="E121" s="335"/>
      <c r="F121" s="464">
        <v>34507.683129315548</v>
      </c>
      <c r="G121" s="436">
        <v>55935.25</v>
      </c>
      <c r="I121" s="331">
        <v>679306.71</v>
      </c>
      <c r="J121" s="331">
        <v>55935.249999999993</v>
      </c>
      <c r="K121" s="97"/>
      <c r="L121" s="97"/>
      <c r="M121" s="436">
        <f t="shared" si="10"/>
        <v>34507.683129315548</v>
      </c>
      <c r="N121" s="436">
        <f t="shared" si="11"/>
        <v>55935.25</v>
      </c>
      <c r="O121" s="331">
        <f t="shared" si="8"/>
        <v>735241.96</v>
      </c>
      <c r="P121" s="266">
        <f t="shared" si="9"/>
        <v>644799.02687068447</v>
      </c>
    </row>
    <row r="122" spans="1:16" x14ac:dyDescent="0.2">
      <c r="A122" s="19" t="s">
        <v>273</v>
      </c>
      <c r="B122" s="12" t="s">
        <v>271</v>
      </c>
      <c r="C122" s="55" t="s">
        <v>274</v>
      </c>
      <c r="D122" s="334">
        <v>24858</v>
      </c>
      <c r="E122" s="335"/>
      <c r="F122" s="464">
        <v>17398.008457322514</v>
      </c>
      <c r="G122" s="436">
        <v>0</v>
      </c>
      <c r="I122" s="331">
        <v>0</v>
      </c>
      <c r="J122" s="331">
        <v>6000</v>
      </c>
      <c r="K122" s="97"/>
      <c r="L122" s="97"/>
      <c r="M122" s="436">
        <f t="shared" si="10"/>
        <v>17398.008457322514</v>
      </c>
      <c r="N122" s="436">
        <f t="shared" si="11"/>
        <v>0</v>
      </c>
      <c r="O122" s="331">
        <f t="shared" si="8"/>
        <v>6000</v>
      </c>
      <c r="P122" s="266">
        <f t="shared" si="9"/>
        <v>-11398.008457322514</v>
      </c>
    </row>
    <row r="123" spans="1:16" x14ac:dyDescent="0.2">
      <c r="A123" s="19" t="s">
        <v>275</v>
      </c>
      <c r="B123" s="12" t="s">
        <v>276</v>
      </c>
      <c r="C123" s="55" t="s">
        <v>277</v>
      </c>
      <c r="D123" s="334">
        <v>64362</v>
      </c>
      <c r="E123" s="335"/>
      <c r="F123" s="464">
        <v>56872.181667363046</v>
      </c>
      <c r="G123" s="436">
        <v>4442.6899999999996</v>
      </c>
      <c r="I123" s="331">
        <v>261631.91000000003</v>
      </c>
      <c r="J123" s="331">
        <v>4353.6000000000004</v>
      </c>
      <c r="K123" s="97"/>
      <c r="L123" s="97"/>
      <c r="M123" s="436">
        <f t="shared" si="10"/>
        <v>56872.181667363046</v>
      </c>
      <c r="N123" s="436">
        <f t="shared" si="11"/>
        <v>4442.6899999999996</v>
      </c>
      <c r="O123" s="331">
        <f t="shared" si="8"/>
        <v>265985.51</v>
      </c>
      <c r="P123" s="266">
        <f t="shared" si="9"/>
        <v>204670.63833263697</v>
      </c>
    </row>
    <row r="124" spans="1:16" x14ac:dyDescent="0.2">
      <c r="A124" s="19" t="s">
        <v>278</v>
      </c>
      <c r="B124" s="12" t="s">
        <v>276</v>
      </c>
      <c r="C124" s="55" t="s">
        <v>279</v>
      </c>
      <c r="D124" s="334">
        <v>40948</v>
      </c>
      <c r="E124" s="335"/>
      <c r="F124" s="464">
        <v>58758.855021048883</v>
      </c>
      <c r="G124" s="436">
        <v>31459.040000000001</v>
      </c>
      <c r="I124" s="331">
        <v>604833.92999999982</v>
      </c>
      <c r="J124" s="331">
        <v>31459.040000000001</v>
      </c>
      <c r="K124" s="97"/>
      <c r="L124" s="97"/>
      <c r="M124" s="436">
        <f t="shared" si="10"/>
        <v>58758.855021048883</v>
      </c>
      <c r="N124" s="436">
        <f t="shared" si="11"/>
        <v>31459.040000000001</v>
      </c>
      <c r="O124" s="331">
        <f t="shared" si="8"/>
        <v>636292.96999999986</v>
      </c>
      <c r="P124" s="266">
        <f t="shared" si="9"/>
        <v>546075.07497895102</v>
      </c>
    </row>
    <row r="125" spans="1:16" x14ac:dyDescent="0.2">
      <c r="A125" s="19" t="s">
        <v>280</v>
      </c>
      <c r="B125" s="12" t="s">
        <v>276</v>
      </c>
      <c r="C125" s="55" t="s">
        <v>281</v>
      </c>
      <c r="D125" s="334">
        <v>12491</v>
      </c>
      <c r="E125" s="335"/>
      <c r="F125" s="464">
        <v>18255.773631460834</v>
      </c>
      <c r="G125" s="436">
        <v>0</v>
      </c>
      <c r="I125" s="331">
        <v>129637.7</v>
      </c>
      <c r="J125" s="331">
        <v>8759.0300000000007</v>
      </c>
      <c r="K125" s="97"/>
      <c r="L125" s="97"/>
      <c r="M125" s="436">
        <f t="shared" si="10"/>
        <v>18255.773631460834</v>
      </c>
      <c r="N125" s="436">
        <f t="shared" si="11"/>
        <v>0</v>
      </c>
      <c r="O125" s="331">
        <f t="shared" si="8"/>
        <v>138396.73000000001</v>
      </c>
      <c r="P125" s="266">
        <f t="shared" si="9"/>
        <v>120140.95636853918</v>
      </c>
    </row>
    <row r="126" spans="1:16" x14ac:dyDescent="0.2">
      <c r="A126" s="19" t="s">
        <v>282</v>
      </c>
      <c r="B126" s="12" t="s">
        <v>276</v>
      </c>
      <c r="C126" s="55" t="s">
        <v>283</v>
      </c>
      <c r="D126" s="334">
        <v>28815</v>
      </c>
      <c r="E126" s="335"/>
      <c r="F126" s="464">
        <v>26993.337324294418</v>
      </c>
      <c r="G126" s="436">
        <v>0</v>
      </c>
      <c r="I126" s="331">
        <v>157133.93</v>
      </c>
      <c r="J126" s="331">
        <v>4513.13</v>
      </c>
      <c r="K126" s="97"/>
      <c r="L126" s="97"/>
      <c r="M126" s="436">
        <f t="shared" si="10"/>
        <v>26993.337324294418</v>
      </c>
      <c r="N126" s="436">
        <f t="shared" si="11"/>
        <v>0</v>
      </c>
      <c r="O126" s="331">
        <f t="shared" si="8"/>
        <v>161647.06</v>
      </c>
      <c r="P126" s="266">
        <f t="shared" si="9"/>
        <v>134653.72267570559</v>
      </c>
    </row>
    <row r="127" spans="1:16" x14ac:dyDescent="0.2">
      <c r="A127" s="19" t="s">
        <v>284</v>
      </c>
      <c r="B127" s="12" t="s">
        <v>285</v>
      </c>
      <c r="C127" s="55" t="s">
        <v>286</v>
      </c>
      <c r="D127" s="334">
        <v>37556</v>
      </c>
      <c r="E127" s="335"/>
      <c r="F127" s="464">
        <v>51850.052945856129</v>
      </c>
      <c r="G127" s="436">
        <v>0</v>
      </c>
      <c r="I127" s="331">
        <v>162596.47999999998</v>
      </c>
      <c r="J127" s="331">
        <v>0</v>
      </c>
      <c r="K127" s="97"/>
      <c r="L127" s="97"/>
      <c r="M127" s="436">
        <f t="shared" si="10"/>
        <v>51850.052945856129</v>
      </c>
      <c r="N127" s="436">
        <f t="shared" si="11"/>
        <v>0</v>
      </c>
      <c r="O127" s="331">
        <f t="shared" si="8"/>
        <v>162596.47999999998</v>
      </c>
      <c r="P127" s="266">
        <f t="shared" si="9"/>
        <v>110746.42705414386</v>
      </c>
    </row>
    <row r="128" spans="1:16" x14ac:dyDescent="0.2">
      <c r="A128" s="19" t="s">
        <v>287</v>
      </c>
      <c r="B128" s="12" t="s">
        <v>285</v>
      </c>
      <c r="C128" s="55" t="s">
        <v>288</v>
      </c>
      <c r="D128" s="334" t="s">
        <v>632</v>
      </c>
      <c r="E128" s="335"/>
      <c r="F128" s="464">
        <v>43662.498600004561</v>
      </c>
      <c r="G128" s="436">
        <v>0</v>
      </c>
      <c r="I128" s="331">
        <v>286721.07</v>
      </c>
      <c r="J128" s="331">
        <v>0</v>
      </c>
      <c r="K128" s="97"/>
      <c r="L128" s="97"/>
      <c r="M128" s="436">
        <f t="shared" si="10"/>
        <v>43662.498600004561</v>
      </c>
      <c r="N128" s="436">
        <f t="shared" si="11"/>
        <v>0</v>
      </c>
      <c r="O128" s="331">
        <f t="shared" si="8"/>
        <v>286721.07</v>
      </c>
      <c r="P128" s="266">
        <f t="shared" si="9"/>
        <v>243058.57139999545</v>
      </c>
    </row>
    <row r="129" spans="1:16" x14ac:dyDescent="0.2">
      <c r="A129" s="19" t="s">
        <v>289</v>
      </c>
      <c r="B129" s="12" t="s">
        <v>285</v>
      </c>
      <c r="C129" s="55" t="s">
        <v>290</v>
      </c>
      <c r="D129" s="334">
        <v>532</v>
      </c>
      <c r="E129" s="335"/>
      <c r="F129" s="464">
        <v>9285.3919143503026</v>
      </c>
      <c r="G129" s="436">
        <v>11686.94</v>
      </c>
      <c r="I129" s="331">
        <v>99372.569999999992</v>
      </c>
      <c r="J129" s="331">
        <v>10935.04</v>
      </c>
      <c r="K129" s="97"/>
      <c r="L129" s="97"/>
      <c r="M129" s="436">
        <f t="shared" si="10"/>
        <v>9285.3919143503026</v>
      </c>
      <c r="N129" s="436">
        <f t="shared" si="11"/>
        <v>11686.94</v>
      </c>
      <c r="O129" s="331">
        <f t="shared" si="8"/>
        <v>110307.60999999999</v>
      </c>
      <c r="P129" s="266">
        <f t="shared" si="9"/>
        <v>89335.278085649683</v>
      </c>
    </row>
    <row r="130" spans="1:16" x14ac:dyDescent="0.2">
      <c r="A130" s="19" t="s">
        <v>291</v>
      </c>
      <c r="B130" s="12" t="s">
        <v>285</v>
      </c>
      <c r="C130" s="55" t="s">
        <v>292</v>
      </c>
      <c r="D130" s="334">
        <v>29769</v>
      </c>
      <c r="E130" s="335"/>
      <c r="F130" s="464">
        <v>35283.112626325586</v>
      </c>
      <c r="G130" s="436">
        <v>18847.490000000002</v>
      </c>
      <c r="I130" s="331">
        <v>175361.11000000004</v>
      </c>
      <c r="J130" s="331">
        <v>18847.490000000002</v>
      </c>
      <c r="K130" s="97"/>
      <c r="L130" s="97"/>
      <c r="M130" s="436">
        <f t="shared" si="10"/>
        <v>35283.112626325586</v>
      </c>
      <c r="N130" s="436">
        <f t="shared" si="11"/>
        <v>18847.490000000002</v>
      </c>
      <c r="O130" s="331">
        <f t="shared" si="8"/>
        <v>194208.60000000003</v>
      </c>
      <c r="P130" s="266">
        <f t="shared" si="9"/>
        <v>140077.99737367444</v>
      </c>
    </row>
    <row r="131" spans="1:16" x14ac:dyDescent="0.2">
      <c r="A131" s="19" t="s">
        <v>293</v>
      </c>
      <c r="B131" s="12" t="s">
        <v>285</v>
      </c>
      <c r="C131" s="55" t="s">
        <v>294</v>
      </c>
      <c r="D131" s="334">
        <v>27383</v>
      </c>
      <c r="E131" s="335"/>
      <c r="F131" s="464">
        <v>28550.060306440992</v>
      </c>
      <c r="G131" s="436">
        <v>0</v>
      </c>
      <c r="I131" s="331">
        <v>173124.02000000002</v>
      </c>
      <c r="J131" s="331">
        <v>0</v>
      </c>
      <c r="K131" s="97"/>
      <c r="L131" s="97"/>
      <c r="M131" s="436">
        <f t="shared" si="10"/>
        <v>28550.060306440992</v>
      </c>
      <c r="N131" s="436">
        <f t="shared" si="11"/>
        <v>0</v>
      </c>
      <c r="O131" s="331">
        <f t="shared" si="8"/>
        <v>173124.02000000002</v>
      </c>
      <c r="P131" s="266">
        <f t="shared" si="9"/>
        <v>144573.95969355904</v>
      </c>
    </row>
    <row r="132" spans="1:16" x14ac:dyDescent="0.2">
      <c r="A132" s="19" t="s">
        <v>295</v>
      </c>
      <c r="B132" s="12" t="s">
        <v>285</v>
      </c>
      <c r="C132" s="55" t="s">
        <v>296</v>
      </c>
      <c r="D132" s="334">
        <v>39527</v>
      </c>
      <c r="E132" s="335"/>
      <c r="F132" s="464">
        <v>18216.575807178819</v>
      </c>
      <c r="G132" s="436">
        <v>0</v>
      </c>
      <c r="I132" s="331">
        <v>206461.68000000002</v>
      </c>
      <c r="J132" s="331">
        <v>0</v>
      </c>
      <c r="K132" s="97"/>
      <c r="L132" s="97"/>
      <c r="M132" s="436">
        <f t="shared" si="10"/>
        <v>18216.575807178819</v>
      </c>
      <c r="N132" s="436">
        <f t="shared" si="11"/>
        <v>0</v>
      </c>
      <c r="O132" s="331">
        <f t="shared" si="8"/>
        <v>206461.68000000002</v>
      </c>
      <c r="P132" s="266">
        <f t="shared" si="9"/>
        <v>188245.10419282119</v>
      </c>
    </row>
    <row r="133" spans="1:16" x14ac:dyDescent="0.2">
      <c r="A133" s="19" t="s">
        <v>297</v>
      </c>
      <c r="B133" s="12" t="s">
        <v>298</v>
      </c>
      <c r="C133" s="55" t="s">
        <v>299</v>
      </c>
      <c r="D133" s="334">
        <v>15498</v>
      </c>
      <c r="E133" s="335"/>
      <c r="F133" s="464">
        <v>11219.699282596324</v>
      </c>
      <c r="G133" s="436">
        <v>6538.47</v>
      </c>
      <c r="I133" s="331">
        <v>90828.890000000014</v>
      </c>
      <c r="J133" s="331">
        <v>4715.5499999999993</v>
      </c>
      <c r="K133" s="97"/>
      <c r="L133" s="97"/>
      <c r="M133" s="436">
        <f t="shared" si="10"/>
        <v>11219.699282596324</v>
      </c>
      <c r="N133" s="436">
        <f t="shared" si="11"/>
        <v>6538.47</v>
      </c>
      <c r="O133" s="331">
        <f t="shared" si="8"/>
        <v>95544.440000000017</v>
      </c>
      <c r="P133" s="266">
        <f t="shared" si="9"/>
        <v>77786.270717403691</v>
      </c>
    </row>
    <row r="134" spans="1:16" x14ac:dyDescent="0.2">
      <c r="A134" s="19" t="s">
        <v>300</v>
      </c>
      <c r="B134" s="12" t="s">
        <v>298</v>
      </c>
      <c r="C134" s="55" t="s">
        <v>301</v>
      </c>
      <c r="D134" s="334" t="s">
        <v>632</v>
      </c>
      <c r="E134" s="335"/>
      <c r="F134" s="464">
        <v>0</v>
      </c>
      <c r="G134" s="436">
        <v>0</v>
      </c>
      <c r="I134" s="331">
        <v>35943.670000000006</v>
      </c>
      <c r="J134" s="331">
        <v>0</v>
      </c>
      <c r="K134" s="97"/>
      <c r="L134" s="97"/>
      <c r="M134" s="436">
        <f t="shared" si="10"/>
        <v>0</v>
      </c>
      <c r="N134" s="436">
        <f t="shared" si="11"/>
        <v>0</v>
      </c>
      <c r="O134" s="331">
        <f t="shared" si="8"/>
        <v>35943.670000000006</v>
      </c>
      <c r="P134" s="266">
        <f t="shared" si="9"/>
        <v>35943.670000000006</v>
      </c>
    </row>
    <row r="135" spans="1:16" x14ac:dyDescent="0.2">
      <c r="A135" s="19" t="s">
        <v>302</v>
      </c>
      <c r="B135" s="12" t="s">
        <v>303</v>
      </c>
      <c r="C135" s="55" t="s">
        <v>304</v>
      </c>
      <c r="D135" s="334">
        <v>37573</v>
      </c>
      <c r="E135" s="335"/>
      <c r="F135" s="464">
        <v>0</v>
      </c>
      <c r="G135" s="436">
        <v>0</v>
      </c>
      <c r="I135" s="331">
        <v>52095.56</v>
      </c>
      <c r="J135" s="331">
        <v>0</v>
      </c>
      <c r="K135" s="97"/>
      <c r="L135" s="97"/>
      <c r="M135" s="436">
        <f t="shared" si="10"/>
        <v>0</v>
      </c>
      <c r="N135" s="436">
        <f t="shared" si="11"/>
        <v>0</v>
      </c>
      <c r="O135" s="331">
        <f t="shared" si="8"/>
        <v>52095.56</v>
      </c>
      <c r="P135" s="266">
        <f t="shared" si="9"/>
        <v>52095.56</v>
      </c>
    </row>
    <row r="136" spans="1:16" x14ac:dyDescent="0.2">
      <c r="A136" s="19" t="s">
        <v>305</v>
      </c>
      <c r="B136" s="12" t="s">
        <v>303</v>
      </c>
      <c r="C136" s="55" t="s">
        <v>306</v>
      </c>
      <c r="D136" s="334">
        <v>6370</v>
      </c>
      <c r="E136" s="335"/>
      <c r="F136" s="464">
        <v>0</v>
      </c>
      <c r="G136" s="436">
        <v>0</v>
      </c>
      <c r="I136" s="331">
        <v>0</v>
      </c>
      <c r="J136" s="331">
        <v>0</v>
      </c>
      <c r="K136" s="97"/>
      <c r="L136" s="97"/>
      <c r="M136" s="436">
        <f t="shared" ref="M136:M167" si="12">F136</f>
        <v>0</v>
      </c>
      <c r="N136" s="436">
        <f t="shared" ref="N136:N167" si="13">G136</f>
        <v>0</v>
      </c>
      <c r="O136" s="331">
        <f t="shared" si="8"/>
        <v>0</v>
      </c>
      <c r="P136" s="266">
        <f t="shared" si="9"/>
        <v>0</v>
      </c>
    </row>
    <row r="137" spans="1:16" x14ac:dyDescent="0.2">
      <c r="A137" s="19" t="s">
        <v>307</v>
      </c>
      <c r="B137" s="12" t="s">
        <v>308</v>
      </c>
      <c r="C137" s="55" t="s">
        <v>309</v>
      </c>
      <c r="D137" s="334">
        <v>30728</v>
      </c>
      <c r="E137" s="335"/>
      <c r="F137" s="464">
        <v>31266.003071211559</v>
      </c>
      <c r="G137" s="436">
        <v>0</v>
      </c>
      <c r="I137" s="331">
        <v>232563.55000000005</v>
      </c>
      <c r="J137" s="331">
        <v>5234.59</v>
      </c>
      <c r="K137" s="97"/>
      <c r="L137" s="97"/>
      <c r="M137" s="436">
        <f t="shared" si="12"/>
        <v>31266.003071211559</v>
      </c>
      <c r="N137" s="436">
        <f t="shared" si="13"/>
        <v>0</v>
      </c>
      <c r="O137" s="331">
        <f t="shared" ref="O137:O200" si="14">+I137+J137</f>
        <v>237798.14000000004</v>
      </c>
      <c r="P137" s="266">
        <f t="shared" ref="P137:P200" si="15">+O137-SUM(M137:N137)</f>
        <v>206532.13692878847</v>
      </c>
    </row>
    <row r="138" spans="1:16" x14ac:dyDescent="0.2">
      <c r="A138" s="19" t="s">
        <v>310</v>
      </c>
      <c r="B138" s="12" t="s">
        <v>308</v>
      </c>
      <c r="C138" s="55" t="s">
        <v>311</v>
      </c>
      <c r="D138" s="334">
        <v>13315</v>
      </c>
      <c r="E138" s="335"/>
      <c r="F138" s="464">
        <v>27505.718153088063</v>
      </c>
      <c r="G138" s="436">
        <v>0</v>
      </c>
      <c r="I138" s="331">
        <v>253769.69</v>
      </c>
      <c r="J138" s="331">
        <v>11945.96</v>
      </c>
      <c r="K138" s="97"/>
      <c r="L138" s="97"/>
      <c r="M138" s="436">
        <f t="shared" si="12"/>
        <v>27505.718153088063</v>
      </c>
      <c r="N138" s="436">
        <f t="shared" si="13"/>
        <v>0</v>
      </c>
      <c r="O138" s="331">
        <f t="shared" si="14"/>
        <v>265715.65000000002</v>
      </c>
      <c r="P138" s="266">
        <f t="shared" si="15"/>
        <v>238209.93184691196</v>
      </c>
    </row>
    <row r="139" spans="1:16" x14ac:dyDescent="0.2">
      <c r="A139" s="19" t="s">
        <v>312</v>
      </c>
      <c r="B139" s="12" t="s">
        <v>313</v>
      </c>
      <c r="C139" s="55" t="s">
        <v>314</v>
      </c>
      <c r="D139" s="334">
        <v>98440</v>
      </c>
      <c r="E139" s="335"/>
      <c r="F139" s="464">
        <v>74470.114345374153</v>
      </c>
      <c r="G139" s="436">
        <v>0</v>
      </c>
      <c r="I139" s="331">
        <v>0</v>
      </c>
      <c r="J139" s="331">
        <v>0</v>
      </c>
      <c r="K139" s="97"/>
      <c r="L139" s="97"/>
      <c r="M139" s="436">
        <f t="shared" si="12"/>
        <v>74470.114345374153</v>
      </c>
      <c r="N139" s="436">
        <f t="shared" si="13"/>
        <v>0</v>
      </c>
      <c r="O139" s="331">
        <f t="shared" si="14"/>
        <v>0</v>
      </c>
      <c r="P139" s="266">
        <f t="shared" si="15"/>
        <v>-74470.114345374153</v>
      </c>
    </row>
    <row r="140" spans="1:16" x14ac:dyDescent="0.2">
      <c r="A140" s="19" t="s">
        <v>315</v>
      </c>
      <c r="B140" s="12" t="s">
        <v>316</v>
      </c>
      <c r="C140" s="55" t="s">
        <v>317</v>
      </c>
      <c r="D140" s="334" t="s">
        <v>632</v>
      </c>
      <c r="E140" s="335"/>
      <c r="F140" s="464">
        <v>0</v>
      </c>
      <c r="G140" s="436">
        <v>0</v>
      </c>
      <c r="I140" s="331">
        <v>64392.39</v>
      </c>
      <c r="J140" s="331">
        <v>0</v>
      </c>
      <c r="K140" s="97"/>
      <c r="L140" s="97"/>
      <c r="M140" s="436">
        <f t="shared" si="12"/>
        <v>0</v>
      </c>
      <c r="N140" s="436">
        <f t="shared" si="13"/>
        <v>0</v>
      </c>
      <c r="O140" s="331">
        <f t="shared" si="14"/>
        <v>64392.39</v>
      </c>
      <c r="P140" s="266">
        <f t="shared" si="15"/>
        <v>64392.39</v>
      </c>
    </row>
    <row r="141" spans="1:16" x14ac:dyDescent="0.2">
      <c r="A141" s="19" t="s">
        <v>318</v>
      </c>
      <c r="B141" s="12" t="s">
        <v>316</v>
      </c>
      <c r="C141" s="55" t="s">
        <v>319</v>
      </c>
      <c r="D141" s="334">
        <v>19796</v>
      </c>
      <c r="E141" s="335"/>
      <c r="F141" s="464">
        <v>25657.462991010299</v>
      </c>
      <c r="G141" s="436">
        <v>25523.29</v>
      </c>
      <c r="I141" s="331">
        <v>139872.93</v>
      </c>
      <c r="J141" s="331">
        <v>25523.29</v>
      </c>
      <c r="K141" s="97"/>
      <c r="L141" s="97"/>
      <c r="M141" s="436">
        <f t="shared" si="12"/>
        <v>25657.462991010299</v>
      </c>
      <c r="N141" s="436">
        <f t="shared" si="13"/>
        <v>25523.29</v>
      </c>
      <c r="O141" s="331">
        <f t="shared" si="14"/>
        <v>165396.22</v>
      </c>
      <c r="P141" s="266">
        <f t="shared" si="15"/>
        <v>114215.4670089897</v>
      </c>
    </row>
    <row r="142" spans="1:16" x14ac:dyDescent="0.2">
      <c r="A142" s="19" t="s">
        <v>320</v>
      </c>
      <c r="B142" s="12" t="s">
        <v>316</v>
      </c>
      <c r="C142" s="55" t="s">
        <v>321</v>
      </c>
      <c r="D142" s="334">
        <v>18160</v>
      </c>
      <c r="E142" s="335"/>
      <c r="F142" s="464">
        <v>0</v>
      </c>
      <c r="G142" s="436">
        <v>0</v>
      </c>
      <c r="I142" s="331">
        <v>63886.67</v>
      </c>
      <c r="J142" s="331">
        <v>0</v>
      </c>
      <c r="K142" s="97"/>
      <c r="L142" s="97"/>
      <c r="M142" s="436">
        <f t="shared" si="12"/>
        <v>0</v>
      </c>
      <c r="N142" s="436">
        <f t="shared" si="13"/>
        <v>0</v>
      </c>
      <c r="O142" s="331">
        <f t="shared" si="14"/>
        <v>63886.67</v>
      </c>
      <c r="P142" s="266">
        <f t="shared" si="15"/>
        <v>63886.67</v>
      </c>
    </row>
    <row r="143" spans="1:16" x14ac:dyDescent="0.2">
      <c r="A143" s="19" t="s">
        <v>322</v>
      </c>
      <c r="B143" s="12" t="s">
        <v>316</v>
      </c>
      <c r="C143" s="55" t="s">
        <v>323</v>
      </c>
      <c r="D143" s="334">
        <v>17505</v>
      </c>
      <c r="E143" s="335"/>
      <c r="F143" s="464">
        <v>20433.848945727208</v>
      </c>
      <c r="G143" s="436">
        <v>8677.67</v>
      </c>
      <c r="I143" s="331">
        <v>87416.1</v>
      </c>
      <c r="J143" s="331">
        <v>8677.67</v>
      </c>
      <c r="K143" s="97"/>
      <c r="L143" s="97"/>
      <c r="M143" s="436">
        <f t="shared" si="12"/>
        <v>20433.848945727208</v>
      </c>
      <c r="N143" s="436">
        <f t="shared" si="13"/>
        <v>8677.67</v>
      </c>
      <c r="O143" s="331">
        <f t="shared" si="14"/>
        <v>96093.77</v>
      </c>
      <c r="P143" s="266">
        <f t="shared" si="15"/>
        <v>66982.251054272798</v>
      </c>
    </row>
    <row r="144" spans="1:16" x14ac:dyDescent="0.2">
      <c r="A144" s="19" t="s">
        <v>324</v>
      </c>
      <c r="B144" s="12" t="s">
        <v>325</v>
      </c>
      <c r="C144" s="55" t="s">
        <v>326</v>
      </c>
      <c r="D144" s="334">
        <v>192383</v>
      </c>
      <c r="E144" s="335"/>
      <c r="F144" s="464">
        <v>229049.70990326139</v>
      </c>
      <c r="G144" s="436">
        <v>39512.699999999997</v>
      </c>
      <c r="I144" s="331">
        <v>2181943.75</v>
      </c>
      <c r="J144" s="331">
        <v>37716.67</v>
      </c>
      <c r="K144" s="97"/>
      <c r="L144" s="97"/>
      <c r="M144" s="436">
        <f t="shared" si="12"/>
        <v>229049.70990326139</v>
      </c>
      <c r="N144" s="436">
        <f t="shared" si="13"/>
        <v>39512.699999999997</v>
      </c>
      <c r="O144" s="331">
        <f t="shared" si="14"/>
        <v>2219660.42</v>
      </c>
      <c r="P144" s="266">
        <f t="shared" si="15"/>
        <v>1951098.0100967386</v>
      </c>
    </row>
    <row r="145" spans="1:16" x14ac:dyDescent="0.2">
      <c r="A145" s="19" t="s">
        <v>327</v>
      </c>
      <c r="B145" s="12" t="s">
        <v>325</v>
      </c>
      <c r="C145" s="55" t="s">
        <v>328</v>
      </c>
      <c r="D145" s="334">
        <v>325808</v>
      </c>
      <c r="E145" s="335"/>
      <c r="F145" s="464">
        <v>298499.48469171039</v>
      </c>
      <c r="G145" s="436">
        <v>48767.43</v>
      </c>
      <c r="I145" s="331">
        <v>3043437.58</v>
      </c>
      <c r="J145" s="331">
        <v>48767.43</v>
      </c>
      <c r="K145" s="97"/>
      <c r="L145" s="97"/>
      <c r="M145" s="436">
        <f t="shared" si="12"/>
        <v>298499.48469171039</v>
      </c>
      <c r="N145" s="436">
        <f t="shared" si="13"/>
        <v>48767.43</v>
      </c>
      <c r="O145" s="331">
        <f t="shared" si="14"/>
        <v>3092205.0100000002</v>
      </c>
      <c r="P145" s="266">
        <f t="shared" si="15"/>
        <v>2744938.0953082899</v>
      </c>
    </row>
    <row r="146" spans="1:16" x14ac:dyDescent="0.2">
      <c r="A146" s="19" t="s">
        <v>329</v>
      </c>
      <c r="B146" s="12" t="s">
        <v>330</v>
      </c>
      <c r="C146" s="55" t="s">
        <v>331</v>
      </c>
      <c r="D146" s="334">
        <v>33783</v>
      </c>
      <c r="E146" s="335"/>
      <c r="F146" s="464">
        <v>30760.35514653087</v>
      </c>
      <c r="G146" s="436">
        <v>0</v>
      </c>
      <c r="I146" s="331">
        <v>207501.77000000002</v>
      </c>
      <c r="J146" s="331">
        <v>8567.130000000001</v>
      </c>
      <c r="K146" s="97"/>
      <c r="L146" s="97"/>
      <c r="M146" s="436">
        <f t="shared" si="12"/>
        <v>30760.35514653087</v>
      </c>
      <c r="N146" s="436">
        <f t="shared" si="13"/>
        <v>0</v>
      </c>
      <c r="O146" s="331">
        <f t="shared" si="14"/>
        <v>216068.90000000002</v>
      </c>
      <c r="P146" s="266">
        <f t="shared" si="15"/>
        <v>185308.54485346915</v>
      </c>
    </row>
    <row r="147" spans="1:16" x14ac:dyDescent="0.2">
      <c r="A147" s="19" t="s">
        <v>332</v>
      </c>
      <c r="B147" s="12" t="s">
        <v>330</v>
      </c>
      <c r="C147" s="55" t="s">
        <v>333</v>
      </c>
      <c r="D147" s="334">
        <v>35772</v>
      </c>
      <c r="E147" s="335"/>
      <c r="F147" s="464">
        <v>11263.691043752884</v>
      </c>
      <c r="G147" s="436">
        <v>0</v>
      </c>
      <c r="I147" s="331">
        <v>215026.77</v>
      </c>
      <c r="J147" s="331">
        <v>0</v>
      </c>
      <c r="K147" s="97"/>
      <c r="L147" s="97"/>
      <c r="M147" s="436">
        <f t="shared" si="12"/>
        <v>11263.691043752884</v>
      </c>
      <c r="N147" s="436">
        <f t="shared" si="13"/>
        <v>0</v>
      </c>
      <c r="O147" s="331">
        <f t="shared" si="14"/>
        <v>215026.77</v>
      </c>
      <c r="P147" s="266">
        <f t="shared" si="15"/>
        <v>203763.0789562471</v>
      </c>
    </row>
    <row r="148" spans="1:16" x14ac:dyDescent="0.2">
      <c r="A148" s="19" t="s">
        <v>334</v>
      </c>
      <c r="B148" s="12" t="s">
        <v>335</v>
      </c>
      <c r="C148" s="55" t="s">
        <v>336</v>
      </c>
      <c r="D148" s="334" t="s">
        <v>632</v>
      </c>
      <c r="E148" s="335"/>
      <c r="F148" s="464">
        <v>938.78939772747549</v>
      </c>
      <c r="G148" s="436">
        <v>0</v>
      </c>
      <c r="I148" s="331">
        <v>74808.72</v>
      </c>
      <c r="J148" s="331">
        <v>0</v>
      </c>
      <c r="K148" s="97"/>
      <c r="L148" s="97"/>
      <c r="M148" s="436">
        <f t="shared" si="12"/>
        <v>938.78939772747549</v>
      </c>
      <c r="N148" s="436">
        <f t="shared" si="13"/>
        <v>0</v>
      </c>
      <c r="O148" s="331">
        <f t="shared" si="14"/>
        <v>74808.72</v>
      </c>
      <c r="P148" s="266">
        <f t="shared" si="15"/>
        <v>73869.930602272521</v>
      </c>
    </row>
    <row r="149" spans="1:16" x14ac:dyDescent="0.2">
      <c r="A149" s="19" t="s">
        <v>337</v>
      </c>
      <c r="B149" s="12" t="s">
        <v>335</v>
      </c>
      <c r="C149" s="55" t="s">
        <v>338</v>
      </c>
      <c r="D149" s="334">
        <v>48879</v>
      </c>
      <c r="E149" s="335"/>
      <c r="F149" s="464">
        <v>39457.013496326894</v>
      </c>
      <c r="G149" s="436">
        <v>6157.75</v>
      </c>
      <c r="I149" s="331">
        <v>210320.84000000003</v>
      </c>
      <c r="J149" s="331">
        <v>6417.75</v>
      </c>
      <c r="K149" s="97"/>
      <c r="L149" s="97"/>
      <c r="M149" s="436">
        <f t="shared" si="12"/>
        <v>39457.013496326894</v>
      </c>
      <c r="N149" s="436">
        <f t="shared" si="13"/>
        <v>6157.75</v>
      </c>
      <c r="O149" s="331">
        <f t="shared" si="14"/>
        <v>216738.59000000003</v>
      </c>
      <c r="P149" s="266">
        <f t="shared" si="15"/>
        <v>171123.82650367313</v>
      </c>
    </row>
    <row r="150" spans="1:16" x14ac:dyDescent="0.2">
      <c r="A150" s="19" t="s">
        <v>339</v>
      </c>
      <c r="B150" s="12" t="s">
        <v>335</v>
      </c>
      <c r="C150" s="55" t="s">
        <v>340</v>
      </c>
      <c r="D150" s="334">
        <v>16844</v>
      </c>
      <c r="E150" s="335"/>
      <c r="F150" s="464">
        <v>15193.169298965393</v>
      </c>
      <c r="G150" s="436">
        <v>0</v>
      </c>
      <c r="I150" s="331">
        <v>61914.649999999994</v>
      </c>
      <c r="J150" s="331">
        <v>0</v>
      </c>
      <c r="K150" s="97"/>
      <c r="L150" s="97"/>
      <c r="M150" s="436">
        <f t="shared" si="12"/>
        <v>15193.169298965393</v>
      </c>
      <c r="N150" s="436">
        <f t="shared" si="13"/>
        <v>0</v>
      </c>
      <c r="O150" s="331">
        <f t="shared" si="14"/>
        <v>61914.649999999994</v>
      </c>
      <c r="P150" s="266">
        <f t="shared" si="15"/>
        <v>46721.480701034598</v>
      </c>
    </row>
    <row r="151" spans="1:16" x14ac:dyDescent="0.2">
      <c r="A151" s="19" t="s">
        <v>341</v>
      </c>
      <c r="B151" s="12" t="s">
        <v>342</v>
      </c>
      <c r="C151" s="55" t="s">
        <v>343</v>
      </c>
      <c r="D151" s="334">
        <v>31771</v>
      </c>
      <c r="E151" s="335"/>
      <c r="F151" s="464">
        <v>37589.899313257127</v>
      </c>
      <c r="G151" s="436">
        <v>0</v>
      </c>
      <c r="I151" s="331">
        <v>154461.05000000002</v>
      </c>
      <c r="J151" s="331">
        <v>9075.76</v>
      </c>
      <c r="K151" s="97"/>
      <c r="L151" s="97"/>
      <c r="M151" s="436">
        <f t="shared" si="12"/>
        <v>37589.899313257127</v>
      </c>
      <c r="N151" s="436">
        <f t="shared" si="13"/>
        <v>0</v>
      </c>
      <c r="O151" s="331">
        <f t="shared" si="14"/>
        <v>163536.81000000003</v>
      </c>
      <c r="P151" s="266">
        <f t="shared" si="15"/>
        <v>125946.91068674289</v>
      </c>
    </row>
    <row r="152" spans="1:16" x14ac:dyDescent="0.2">
      <c r="A152" s="19" t="s">
        <v>344</v>
      </c>
      <c r="B152" s="12" t="s">
        <v>342</v>
      </c>
      <c r="C152" s="55" t="s">
        <v>345</v>
      </c>
      <c r="D152" s="334">
        <v>27564</v>
      </c>
      <c r="E152" s="335"/>
      <c r="F152" s="464">
        <v>25405.417702172883</v>
      </c>
      <c r="G152" s="436">
        <v>0</v>
      </c>
      <c r="I152" s="331">
        <v>371783.36</v>
      </c>
      <c r="J152" s="331">
        <v>7489.6</v>
      </c>
      <c r="K152" s="97"/>
      <c r="L152" s="97"/>
      <c r="M152" s="436">
        <f t="shared" si="12"/>
        <v>25405.417702172883</v>
      </c>
      <c r="N152" s="436">
        <f t="shared" si="13"/>
        <v>0</v>
      </c>
      <c r="O152" s="331">
        <f t="shared" si="14"/>
        <v>379272.95999999996</v>
      </c>
      <c r="P152" s="266">
        <f t="shared" si="15"/>
        <v>353867.54229782708</v>
      </c>
    </row>
    <row r="153" spans="1:16" x14ac:dyDescent="0.2">
      <c r="A153" s="19" t="s">
        <v>346</v>
      </c>
      <c r="B153" s="12" t="s">
        <v>342</v>
      </c>
      <c r="C153" s="55" t="s">
        <v>347</v>
      </c>
      <c r="D153" s="334">
        <v>56660</v>
      </c>
      <c r="E153" s="335"/>
      <c r="F153" s="464">
        <v>23222.618969621493</v>
      </c>
      <c r="G153" s="436">
        <v>25550.55</v>
      </c>
      <c r="I153" s="331">
        <v>222868.8</v>
      </c>
      <c r="J153" s="331">
        <v>166294.95000000001</v>
      </c>
      <c r="K153" s="97"/>
      <c r="L153" s="97"/>
      <c r="M153" s="436">
        <f t="shared" si="12"/>
        <v>23222.618969621493</v>
      </c>
      <c r="N153" s="436">
        <f t="shared" si="13"/>
        <v>25550.55</v>
      </c>
      <c r="O153" s="331">
        <f t="shared" si="14"/>
        <v>389163.75</v>
      </c>
      <c r="P153" s="266">
        <f t="shared" si="15"/>
        <v>340390.58103037853</v>
      </c>
    </row>
    <row r="154" spans="1:16" x14ac:dyDescent="0.2">
      <c r="A154" s="19" t="s">
        <v>348</v>
      </c>
      <c r="B154" s="12" t="s">
        <v>349</v>
      </c>
      <c r="C154" s="55" t="s">
        <v>350</v>
      </c>
      <c r="D154" s="334" t="s">
        <v>632</v>
      </c>
      <c r="E154" s="335"/>
      <c r="F154" s="464">
        <v>0</v>
      </c>
      <c r="G154" s="436">
        <v>0</v>
      </c>
      <c r="I154" s="331">
        <v>22219.54</v>
      </c>
      <c r="J154" s="331">
        <v>0</v>
      </c>
      <c r="K154" s="97"/>
      <c r="L154" s="97"/>
      <c r="M154" s="436">
        <f t="shared" si="12"/>
        <v>0</v>
      </c>
      <c r="N154" s="436">
        <f t="shared" si="13"/>
        <v>0</v>
      </c>
      <c r="O154" s="331">
        <f t="shared" si="14"/>
        <v>22219.54</v>
      </c>
      <c r="P154" s="266">
        <f t="shared" si="15"/>
        <v>22219.54</v>
      </c>
    </row>
    <row r="155" spans="1:16" x14ac:dyDescent="0.2">
      <c r="A155" s="19" t="s">
        <v>351</v>
      </c>
      <c r="B155" s="12" t="s">
        <v>349</v>
      </c>
      <c r="C155" s="55" t="s">
        <v>352</v>
      </c>
      <c r="D155" s="334" t="s">
        <v>632</v>
      </c>
      <c r="E155" s="335"/>
      <c r="F155" s="464">
        <v>0</v>
      </c>
      <c r="G155" s="436">
        <v>0</v>
      </c>
      <c r="I155" s="331">
        <v>0</v>
      </c>
      <c r="J155" s="331">
        <v>0</v>
      </c>
      <c r="K155" s="97"/>
      <c r="L155" s="97"/>
      <c r="M155" s="436">
        <f t="shared" si="12"/>
        <v>0</v>
      </c>
      <c r="N155" s="436">
        <f t="shared" si="13"/>
        <v>0</v>
      </c>
      <c r="O155" s="331">
        <f t="shared" si="14"/>
        <v>0</v>
      </c>
      <c r="P155" s="266">
        <f t="shared" si="15"/>
        <v>0</v>
      </c>
    </row>
    <row r="156" spans="1:16" x14ac:dyDescent="0.2">
      <c r="A156" s="19" t="s">
        <v>353</v>
      </c>
      <c r="B156" s="12" t="s">
        <v>349</v>
      </c>
      <c r="C156" s="55" t="s">
        <v>354</v>
      </c>
      <c r="D156" s="334">
        <v>31487</v>
      </c>
      <c r="E156" s="335"/>
      <c r="F156" s="464">
        <v>15229.384475681018</v>
      </c>
      <c r="G156" s="436">
        <v>21825.99</v>
      </c>
      <c r="I156" s="331">
        <v>96234.41</v>
      </c>
      <c r="J156" s="331">
        <v>21866.17</v>
      </c>
      <c r="K156" s="97"/>
      <c r="L156" s="97"/>
      <c r="M156" s="436">
        <f t="shared" si="12"/>
        <v>15229.384475681018</v>
      </c>
      <c r="N156" s="436">
        <f t="shared" si="13"/>
        <v>21825.99</v>
      </c>
      <c r="O156" s="331">
        <f t="shared" si="14"/>
        <v>118100.58</v>
      </c>
      <c r="P156" s="266">
        <f t="shared" si="15"/>
        <v>81045.205524318982</v>
      </c>
    </row>
    <row r="157" spans="1:16" x14ac:dyDescent="0.2">
      <c r="A157" s="19" t="s">
        <v>355</v>
      </c>
      <c r="B157" s="12" t="s">
        <v>356</v>
      </c>
      <c r="C157" s="55" t="s">
        <v>357</v>
      </c>
      <c r="D157" s="334" t="s">
        <v>632</v>
      </c>
      <c r="E157" s="335"/>
      <c r="F157" s="464">
        <v>0</v>
      </c>
      <c r="G157" s="436">
        <v>0</v>
      </c>
      <c r="I157" s="331">
        <v>0</v>
      </c>
      <c r="J157" s="331">
        <v>0</v>
      </c>
      <c r="K157" s="97"/>
      <c r="L157" s="97"/>
      <c r="M157" s="436">
        <f t="shared" si="12"/>
        <v>0</v>
      </c>
      <c r="N157" s="436">
        <f t="shared" si="13"/>
        <v>0</v>
      </c>
      <c r="O157" s="331">
        <f t="shared" si="14"/>
        <v>0</v>
      </c>
      <c r="P157" s="266">
        <f t="shared" si="15"/>
        <v>0</v>
      </c>
    </row>
    <row r="158" spans="1:16" x14ac:dyDescent="0.2">
      <c r="A158" s="19" t="s">
        <v>358</v>
      </c>
      <c r="B158" s="12" t="s">
        <v>359</v>
      </c>
      <c r="C158" s="55" t="s">
        <v>360</v>
      </c>
      <c r="D158" s="334">
        <v>39917</v>
      </c>
      <c r="E158" s="335"/>
      <c r="F158" s="464">
        <v>41688.589515221516</v>
      </c>
      <c r="G158" s="436">
        <v>0</v>
      </c>
      <c r="I158" s="331">
        <v>266276.92000000004</v>
      </c>
      <c r="J158" s="331">
        <v>14000</v>
      </c>
      <c r="K158" s="97"/>
      <c r="L158" s="97"/>
      <c r="M158" s="436">
        <f t="shared" si="12"/>
        <v>41688.589515221516</v>
      </c>
      <c r="N158" s="436">
        <f t="shared" si="13"/>
        <v>0</v>
      </c>
      <c r="O158" s="331">
        <f t="shared" si="14"/>
        <v>280276.92000000004</v>
      </c>
      <c r="P158" s="266">
        <f t="shared" si="15"/>
        <v>238588.33048477853</v>
      </c>
    </row>
    <row r="159" spans="1:16" x14ac:dyDescent="0.2">
      <c r="A159" s="19" t="s">
        <v>361</v>
      </c>
      <c r="B159" s="12" t="s">
        <v>359</v>
      </c>
      <c r="C159" s="55" t="s">
        <v>362</v>
      </c>
      <c r="D159" s="334">
        <v>7391</v>
      </c>
      <c r="E159" s="335"/>
      <c r="F159" s="464">
        <v>9038.2328143741233</v>
      </c>
      <c r="G159" s="436">
        <v>0</v>
      </c>
      <c r="I159" s="331">
        <v>0</v>
      </c>
      <c r="J159" s="331">
        <v>0</v>
      </c>
      <c r="K159" s="97"/>
      <c r="L159" s="97"/>
      <c r="M159" s="436">
        <f t="shared" si="12"/>
        <v>9038.2328143741233</v>
      </c>
      <c r="N159" s="436">
        <f t="shared" si="13"/>
        <v>0</v>
      </c>
      <c r="O159" s="331">
        <f t="shared" si="14"/>
        <v>0</v>
      </c>
      <c r="P159" s="266">
        <f t="shared" si="15"/>
        <v>-9038.2328143741233</v>
      </c>
    </row>
    <row r="160" spans="1:16" x14ac:dyDescent="0.2">
      <c r="A160" s="19" t="s">
        <v>363</v>
      </c>
      <c r="B160" s="12" t="s">
        <v>364</v>
      </c>
      <c r="C160" s="55" t="s">
        <v>365</v>
      </c>
      <c r="D160" s="334">
        <v>145108</v>
      </c>
      <c r="E160" s="335"/>
      <c r="F160" s="464">
        <v>74158.492492432153</v>
      </c>
      <c r="G160" s="436">
        <v>19026.09</v>
      </c>
      <c r="I160" s="331">
        <v>74159</v>
      </c>
      <c r="J160" s="331">
        <v>21556.13</v>
      </c>
      <c r="K160" s="97"/>
      <c r="L160" s="97"/>
      <c r="M160" s="436">
        <f t="shared" si="12"/>
        <v>74158.492492432153</v>
      </c>
      <c r="N160" s="436">
        <f t="shared" si="13"/>
        <v>19026.09</v>
      </c>
      <c r="O160" s="331">
        <f t="shared" si="14"/>
        <v>95715.13</v>
      </c>
      <c r="P160" s="266">
        <f t="shared" si="15"/>
        <v>2530.5475075678551</v>
      </c>
    </row>
    <row r="161" spans="1:16" x14ac:dyDescent="0.2">
      <c r="A161" s="19" t="s">
        <v>366</v>
      </c>
      <c r="B161" s="12" t="s">
        <v>364</v>
      </c>
      <c r="C161" s="55" t="s">
        <v>367</v>
      </c>
      <c r="D161" s="334">
        <v>9859</v>
      </c>
      <c r="E161" s="335"/>
      <c r="F161" s="464">
        <v>21560.580564690503</v>
      </c>
      <c r="G161" s="436">
        <v>0</v>
      </c>
      <c r="I161" s="331">
        <v>49766.539999999994</v>
      </c>
      <c r="J161" s="331">
        <v>2386.48</v>
      </c>
      <c r="K161" s="97"/>
      <c r="L161" s="97"/>
      <c r="M161" s="436">
        <f t="shared" si="12"/>
        <v>21560.580564690503</v>
      </c>
      <c r="N161" s="436">
        <f t="shared" si="13"/>
        <v>0</v>
      </c>
      <c r="O161" s="331">
        <f t="shared" si="14"/>
        <v>52153.02</v>
      </c>
      <c r="P161" s="266">
        <f t="shared" si="15"/>
        <v>30592.439435309494</v>
      </c>
    </row>
    <row r="162" spans="1:16" x14ac:dyDescent="0.2">
      <c r="A162" s="19" t="s">
        <v>368</v>
      </c>
      <c r="B162" s="12" t="s">
        <v>369</v>
      </c>
      <c r="C162" s="55" t="s">
        <v>370</v>
      </c>
      <c r="D162" s="334">
        <v>76704</v>
      </c>
      <c r="E162" s="335"/>
      <c r="F162" s="464">
        <v>57442.361920768279</v>
      </c>
      <c r="G162" s="436">
        <v>21874</v>
      </c>
      <c r="I162" s="331">
        <v>763153.17000000016</v>
      </c>
      <c r="J162" s="331">
        <v>21874</v>
      </c>
      <c r="K162" s="97"/>
      <c r="L162" s="97"/>
      <c r="M162" s="436">
        <f t="shared" si="12"/>
        <v>57442.361920768279</v>
      </c>
      <c r="N162" s="436">
        <f t="shared" si="13"/>
        <v>21874</v>
      </c>
      <c r="O162" s="331">
        <f t="shared" si="14"/>
        <v>785027.17000000016</v>
      </c>
      <c r="P162" s="266">
        <f t="shared" si="15"/>
        <v>705710.80807923188</v>
      </c>
    </row>
    <row r="163" spans="1:16" x14ac:dyDescent="0.2">
      <c r="A163" s="19" t="s">
        <v>371</v>
      </c>
      <c r="B163" s="12" t="s">
        <v>372</v>
      </c>
      <c r="C163" s="55" t="s">
        <v>373</v>
      </c>
      <c r="D163" s="334" t="s">
        <v>632</v>
      </c>
      <c r="E163" s="335"/>
      <c r="F163" s="464">
        <v>4227.2356210212447</v>
      </c>
      <c r="G163" s="436">
        <v>0</v>
      </c>
      <c r="I163" s="331">
        <v>46642.78</v>
      </c>
      <c r="J163" s="331">
        <v>0</v>
      </c>
      <c r="K163" s="97"/>
      <c r="L163" s="97"/>
      <c r="M163" s="436">
        <f t="shared" si="12"/>
        <v>4227.2356210212447</v>
      </c>
      <c r="N163" s="436">
        <f t="shared" si="13"/>
        <v>0</v>
      </c>
      <c r="O163" s="331">
        <f t="shared" si="14"/>
        <v>46642.78</v>
      </c>
      <c r="P163" s="266">
        <f t="shared" si="15"/>
        <v>42415.544378978753</v>
      </c>
    </row>
    <row r="164" spans="1:16" x14ac:dyDescent="0.2">
      <c r="A164" s="19" t="s">
        <v>374</v>
      </c>
      <c r="B164" s="12" t="s">
        <v>372</v>
      </c>
      <c r="C164" s="55" t="s">
        <v>375</v>
      </c>
      <c r="D164" s="334">
        <v>40648</v>
      </c>
      <c r="E164" s="335"/>
      <c r="F164" s="464">
        <v>27602.534021871594</v>
      </c>
      <c r="G164" s="436">
        <v>10828.51</v>
      </c>
      <c r="I164" s="331">
        <v>242609.37</v>
      </c>
      <c r="J164" s="331">
        <v>10828.51</v>
      </c>
      <c r="K164" s="97"/>
      <c r="L164" s="97"/>
      <c r="M164" s="436">
        <f t="shared" si="12"/>
        <v>27602.534021871594</v>
      </c>
      <c r="N164" s="436">
        <f t="shared" si="13"/>
        <v>10828.51</v>
      </c>
      <c r="O164" s="331">
        <f t="shared" si="14"/>
        <v>253437.88</v>
      </c>
      <c r="P164" s="266">
        <f t="shared" si="15"/>
        <v>215006.83597812842</v>
      </c>
    </row>
    <row r="165" spans="1:16" x14ac:dyDescent="0.2">
      <c r="A165" s="19" t="s">
        <v>376</v>
      </c>
      <c r="B165" s="12" t="s">
        <v>377</v>
      </c>
      <c r="C165" s="55" t="s">
        <v>378</v>
      </c>
      <c r="D165" s="334">
        <v>39396</v>
      </c>
      <c r="E165" s="335"/>
      <c r="F165" s="464">
        <v>36025.217534068259</v>
      </c>
      <c r="G165" s="436">
        <v>0</v>
      </c>
      <c r="I165" s="331">
        <v>215851.84</v>
      </c>
      <c r="J165" s="331">
        <v>9855.84</v>
      </c>
      <c r="K165" s="97"/>
      <c r="L165" s="97"/>
      <c r="M165" s="436">
        <f t="shared" si="12"/>
        <v>36025.217534068259</v>
      </c>
      <c r="N165" s="436">
        <f t="shared" si="13"/>
        <v>0</v>
      </c>
      <c r="O165" s="331">
        <f t="shared" si="14"/>
        <v>225707.68</v>
      </c>
      <c r="P165" s="266">
        <f t="shared" si="15"/>
        <v>189682.46246593172</v>
      </c>
    </row>
    <row r="166" spans="1:16" x14ac:dyDescent="0.2">
      <c r="A166" s="19" t="s">
        <v>379</v>
      </c>
      <c r="B166" s="12" t="s">
        <v>377</v>
      </c>
      <c r="C166" s="55" t="s">
        <v>380</v>
      </c>
      <c r="D166" s="334">
        <v>14935</v>
      </c>
      <c r="E166" s="335"/>
      <c r="F166" s="464">
        <v>8299.2177721500957</v>
      </c>
      <c r="G166" s="436">
        <v>68000</v>
      </c>
      <c r="I166" s="331">
        <v>65901.799999999988</v>
      </c>
      <c r="J166" s="331">
        <v>45626</v>
      </c>
      <c r="K166" s="97"/>
      <c r="L166" s="97"/>
      <c r="M166" s="436">
        <f t="shared" si="12"/>
        <v>8299.2177721500957</v>
      </c>
      <c r="N166" s="436">
        <f t="shared" si="13"/>
        <v>68000</v>
      </c>
      <c r="O166" s="331">
        <f t="shared" si="14"/>
        <v>111527.79999999999</v>
      </c>
      <c r="P166" s="266">
        <f t="shared" si="15"/>
        <v>35228.582227849896</v>
      </c>
    </row>
    <row r="167" spans="1:16" x14ac:dyDescent="0.2">
      <c r="A167" s="19" t="s">
        <v>381</v>
      </c>
      <c r="B167" s="12" t="s">
        <v>377</v>
      </c>
      <c r="C167" s="55" t="s">
        <v>382</v>
      </c>
      <c r="D167" s="334">
        <v>16159</v>
      </c>
      <c r="E167" s="335"/>
      <c r="F167" s="464">
        <v>11401.482551635487</v>
      </c>
      <c r="G167" s="436">
        <v>0</v>
      </c>
      <c r="I167" s="331">
        <v>163717.85</v>
      </c>
      <c r="J167" s="331">
        <v>1214.06</v>
      </c>
      <c r="K167" s="97"/>
      <c r="L167" s="97"/>
      <c r="M167" s="436">
        <f t="shared" si="12"/>
        <v>11401.482551635487</v>
      </c>
      <c r="N167" s="436">
        <f t="shared" si="13"/>
        <v>0</v>
      </c>
      <c r="O167" s="331">
        <f t="shared" si="14"/>
        <v>164931.91</v>
      </c>
      <c r="P167" s="266">
        <f t="shared" si="15"/>
        <v>153530.42744836453</v>
      </c>
    </row>
    <row r="168" spans="1:16" x14ac:dyDescent="0.2">
      <c r="A168" s="19" t="s">
        <v>383</v>
      </c>
      <c r="B168" s="12" t="s">
        <v>377</v>
      </c>
      <c r="C168" s="55" t="s">
        <v>384</v>
      </c>
      <c r="D168" s="334">
        <v>4148</v>
      </c>
      <c r="E168" s="335"/>
      <c r="F168" s="464">
        <v>13890.090935076365</v>
      </c>
      <c r="G168" s="436">
        <v>0</v>
      </c>
      <c r="I168" s="331">
        <v>149258.59</v>
      </c>
      <c r="J168" s="331">
        <v>-613.35</v>
      </c>
      <c r="K168" s="97"/>
      <c r="L168" s="97"/>
      <c r="M168" s="436">
        <f t="shared" ref="M168:M199" si="16">F168</f>
        <v>13890.090935076365</v>
      </c>
      <c r="N168" s="436">
        <f t="shared" ref="N168:N199" si="17">G168</f>
        <v>0</v>
      </c>
      <c r="O168" s="331">
        <f t="shared" si="14"/>
        <v>148645.24</v>
      </c>
      <c r="P168" s="266">
        <f t="shared" si="15"/>
        <v>134755.14906492364</v>
      </c>
    </row>
    <row r="169" spans="1:16" x14ac:dyDescent="0.2">
      <c r="A169" s="19" t="s">
        <v>385</v>
      </c>
      <c r="B169" s="12" t="s">
        <v>377</v>
      </c>
      <c r="C169" s="55" t="s">
        <v>386</v>
      </c>
      <c r="D169" s="334">
        <v>14948</v>
      </c>
      <c r="E169" s="335"/>
      <c r="F169" s="464">
        <v>19827.31106555714</v>
      </c>
      <c r="G169" s="436">
        <v>0</v>
      </c>
      <c r="I169" s="331">
        <v>77698.76999999999</v>
      </c>
      <c r="J169" s="331">
        <v>0</v>
      </c>
      <c r="K169" s="97"/>
      <c r="L169" s="97"/>
      <c r="M169" s="436">
        <f t="shared" si="16"/>
        <v>19827.31106555714</v>
      </c>
      <c r="N169" s="436">
        <f t="shared" si="17"/>
        <v>0</v>
      </c>
      <c r="O169" s="331">
        <f t="shared" si="14"/>
        <v>77698.76999999999</v>
      </c>
      <c r="P169" s="266">
        <f t="shared" si="15"/>
        <v>57871.458934442853</v>
      </c>
    </row>
    <row r="170" spans="1:16" x14ac:dyDescent="0.2">
      <c r="A170" s="19" t="s">
        <v>387</v>
      </c>
      <c r="B170" s="12" t="s">
        <v>388</v>
      </c>
      <c r="C170" s="55" t="s">
        <v>389</v>
      </c>
      <c r="D170" s="334">
        <v>43360</v>
      </c>
      <c r="E170" s="335"/>
      <c r="F170" s="464">
        <v>48688.802932486382</v>
      </c>
      <c r="G170" s="436">
        <v>25142.47</v>
      </c>
      <c r="I170" s="331">
        <v>422658.45999999996</v>
      </c>
      <c r="J170" s="331">
        <v>25142.47</v>
      </c>
      <c r="K170" s="97"/>
      <c r="L170" s="97"/>
      <c r="M170" s="436">
        <f t="shared" si="16"/>
        <v>48688.802932486382</v>
      </c>
      <c r="N170" s="436">
        <f t="shared" si="17"/>
        <v>25142.47</v>
      </c>
      <c r="O170" s="331">
        <f t="shared" si="14"/>
        <v>447800.92999999993</v>
      </c>
      <c r="P170" s="266">
        <f t="shared" si="15"/>
        <v>373969.65706751356</v>
      </c>
    </row>
    <row r="171" spans="1:16" x14ac:dyDescent="0.2">
      <c r="A171" s="19" t="s">
        <v>390</v>
      </c>
      <c r="B171" s="12" t="s">
        <v>388</v>
      </c>
      <c r="C171" s="55" t="s">
        <v>391</v>
      </c>
      <c r="D171" s="334">
        <v>54126</v>
      </c>
      <c r="E171" s="335"/>
      <c r="F171" s="464">
        <v>91127.693984096753</v>
      </c>
      <c r="G171" s="436">
        <v>3133.85</v>
      </c>
      <c r="I171" s="331">
        <v>430099.48</v>
      </c>
      <c r="J171" s="331">
        <v>5116.05</v>
      </c>
      <c r="K171" s="97"/>
      <c r="L171" s="97"/>
      <c r="M171" s="436">
        <f t="shared" si="16"/>
        <v>91127.693984096753</v>
      </c>
      <c r="N171" s="436">
        <f t="shared" si="17"/>
        <v>3133.85</v>
      </c>
      <c r="O171" s="331">
        <f t="shared" si="14"/>
        <v>435215.52999999997</v>
      </c>
      <c r="P171" s="266">
        <f t="shared" si="15"/>
        <v>340953.98601590318</v>
      </c>
    </row>
    <row r="172" spans="1:16" x14ac:dyDescent="0.2">
      <c r="A172" s="19" t="s">
        <v>392</v>
      </c>
      <c r="B172" s="12" t="s">
        <v>388</v>
      </c>
      <c r="C172" s="55" t="s">
        <v>393</v>
      </c>
      <c r="D172" s="334">
        <v>48361</v>
      </c>
      <c r="E172" s="335"/>
      <c r="F172" s="464">
        <v>3216.1804924900575</v>
      </c>
      <c r="G172" s="436">
        <v>0</v>
      </c>
      <c r="I172" s="331">
        <v>323456.37</v>
      </c>
      <c r="J172" s="331">
        <v>0</v>
      </c>
      <c r="K172" s="97"/>
      <c r="L172" s="97"/>
      <c r="M172" s="436">
        <f t="shared" si="16"/>
        <v>3216.1804924900575</v>
      </c>
      <c r="N172" s="436">
        <f t="shared" si="17"/>
        <v>0</v>
      </c>
      <c r="O172" s="331">
        <f t="shared" si="14"/>
        <v>323456.37</v>
      </c>
      <c r="P172" s="266">
        <f t="shared" si="15"/>
        <v>320240.18950750993</v>
      </c>
    </row>
    <row r="173" spans="1:16" x14ac:dyDescent="0.2">
      <c r="A173" s="19" t="s">
        <v>394</v>
      </c>
      <c r="B173" s="12" t="s">
        <v>388</v>
      </c>
      <c r="C173" s="55" t="s">
        <v>395</v>
      </c>
      <c r="D173" s="334">
        <v>279025</v>
      </c>
      <c r="E173" s="335"/>
      <c r="F173" s="464">
        <v>123008.86513906503</v>
      </c>
      <c r="G173" s="436">
        <v>25420</v>
      </c>
      <c r="I173" s="331">
        <v>1782402.5699999996</v>
      </c>
      <c r="J173" s="331">
        <v>25420</v>
      </c>
      <c r="K173" s="97"/>
      <c r="L173" s="97"/>
      <c r="M173" s="436">
        <f t="shared" si="16"/>
        <v>123008.86513906503</v>
      </c>
      <c r="N173" s="436">
        <f t="shared" si="17"/>
        <v>25420</v>
      </c>
      <c r="O173" s="331">
        <f t="shared" si="14"/>
        <v>1807822.5699999996</v>
      </c>
      <c r="P173" s="266">
        <f t="shared" si="15"/>
        <v>1659393.7048609345</v>
      </c>
    </row>
    <row r="174" spans="1:16" x14ac:dyDescent="0.2">
      <c r="A174" s="19" t="s">
        <v>396</v>
      </c>
      <c r="B174" s="12" t="s">
        <v>388</v>
      </c>
      <c r="C174" s="55" t="s">
        <v>397</v>
      </c>
      <c r="D174" s="334">
        <v>228835</v>
      </c>
      <c r="E174" s="335"/>
      <c r="F174" s="464">
        <v>147271.19255754582</v>
      </c>
      <c r="G174" s="436">
        <v>19427.41</v>
      </c>
      <c r="I174" s="331">
        <v>1687281.7</v>
      </c>
      <c r="J174" s="331">
        <v>19427.41</v>
      </c>
      <c r="K174" s="97"/>
      <c r="L174" s="97"/>
      <c r="M174" s="436">
        <f t="shared" si="16"/>
        <v>147271.19255754582</v>
      </c>
      <c r="N174" s="436">
        <f t="shared" si="17"/>
        <v>19427.41</v>
      </c>
      <c r="O174" s="331">
        <f t="shared" si="14"/>
        <v>1706709.1099999999</v>
      </c>
      <c r="P174" s="266">
        <f t="shared" si="15"/>
        <v>1540010.5074424541</v>
      </c>
    </row>
    <row r="175" spans="1:16" x14ac:dyDescent="0.2">
      <c r="A175" s="19" t="s">
        <v>398</v>
      </c>
      <c r="B175" s="12" t="s">
        <v>388</v>
      </c>
      <c r="C175" s="55" t="s">
        <v>399</v>
      </c>
      <c r="D175" s="334">
        <v>161585</v>
      </c>
      <c r="E175" s="335"/>
      <c r="F175" s="464">
        <v>118604.73744326262</v>
      </c>
      <c r="G175" s="436">
        <v>193606.83</v>
      </c>
      <c r="I175" s="331">
        <v>1587449.24</v>
      </c>
      <c r="J175" s="331">
        <v>193606.83000000002</v>
      </c>
      <c r="K175" s="97"/>
      <c r="L175" s="97"/>
      <c r="M175" s="436">
        <f t="shared" si="16"/>
        <v>118604.73744326262</v>
      </c>
      <c r="N175" s="436">
        <f t="shared" si="17"/>
        <v>193606.83</v>
      </c>
      <c r="O175" s="331">
        <f t="shared" si="14"/>
        <v>1781056.07</v>
      </c>
      <c r="P175" s="266">
        <f t="shared" si="15"/>
        <v>1468844.5025567375</v>
      </c>
    </row>
    <row r="176" spans="1:16" x14ac:dyDescent="0.2">
      <c r="A176" s="19" t="s">
        <v>400</v>
      </c>
      <c r="B176" s="12" t="s">
        <v>388</v>
      </c>
      <c r="C176" s="55" t="s">
        <v>401</v>
      </c>
      <c r="D176" s="334">
        <v>145622</v>
      </c>
      <c r="E176" s="335"/>
      <c r="F176" s="464">
        <v>121962.9078937836</v>
      </c>
      <c r="G176" s="436">
        <v>0</v>
      </c>
      <c r="I176" s="331">
        <v>850198.07</v>
      </c>
      <c r="J176" s="331">
        <v>0</v>
      </c>
      <c r="K176" s="97"/>
      <c r="L176" s="97"/>
      <c r="M176" s="436">
        <f t="shared" si="16"/>
        <v>121962.9078937836</v>
      </c>
      <c r="N176" s="436">
        <f t="shared" si="17"/>
        <v>0</v>
      </c>
      <c r="O176" s="331">
        <f t="shared" si="14"/>
        <v>850198.07</v>
      </c>
      <c r="P176" s="266">
        <f t="shared" si="15"/>
        <v>728235.1621062163</v>
      </c>
    </row>
    <row r="177" spans="1:16" x14ac:dyDescent="0.2">
      <c r="A177" s="19" t="s">
        <v>402</v>
      </c>
      <c r="B177" s="12" t="s">
        <v>388</v>
      </c>
      <c r="C177" s="55" t="s">
        <v>403</v>
      </c>
      <c r="D177" s="334">
        <v>5975</v>
      </c>
      <c r="E177" s="335"/>
      <c r="F177" s="464">
        <v>23382.790284070597</v>
      </c>
      <c r="G177" s="436">
        <v>10567.34</v>
      </c>
      <c r="I177" s="331">
        <v>195808.51999999996</v>
      </c>
      <c r="J177" s="331">
        <v>10567.34</v>
      </c>
      <c r="K177" s="97"/>
      <c r="L177" s="97"/>
      <c r="M177" s="436">
        <f t="shared" si="16"/>
        <v>23382.790284070597</v>
      </c>
      <c r="N177" s="436">
        <f t="shared" si="17"/>
        <v>10567.34</v>
      </c>
      <c r="O177" s="331">
        <f t="shared" si="14"/>
        <v>206375.85999999996</v>
      </c>
      <c r="P177" s="266">
        <f t="shared" si="15"/>
        <v>172425.72971592937</v>
      </c>
    </row>
    <row r="178" spans="1:16" x14ac:dyDescent="0.2">
      <c r="A178" s="19" t="s">
        <v>404</v>
      </c>
      <c r="B178" s="12" t="s">
        <v>388</v>
      </c>
      <c r="C178" s="55" t="s">
        <v>405</v>
      </c>
      <c r="D178" s="334">
        <v>21442</v>
      </c>
      <c r="E178" s="335"/>
      <c r="F178" s="464">
        <v>46370.10970194581</v>
      </c>
      <c r="G178" s="436">
        <v>0</v>
      </c>
      <c r="I178" s="331">
        <v>224074.61000000002</v>
      </c>
      <c r="J178" s="331">
        <v>0</v>
      </c>
      <c r="K178" s="97"/>
      <c r="L178" s="97"/>
      <c r="M178" s="436">
        <f t="shared" si="16"/>
        <v>46370.10970194581</v>
      </c>
      <c r="N178" s="436">
        <f t="shared" si="17"/>
        <v>0</v>
      </c>
      <c r="O178" s="331">
        <f t="shared" si="14"/>
        <v>224074.61000000002</v>
      </c>
      <c r="P178" s="266">
        <f t="shared" si="15"/>
        <v>177704.50029805419</v>
      </c>
    </row>
    <row r="179" spans="1:16" x14ac:dyDescent="0.2">
      <c r="A179" s="19" t="s">
        <v>406</v>
      </c>
      <c r="B179" s="12" t="s">
        <v>388</v>
      </c>
      <c r="C179" s="55" t="s">
        <v>407</v>
      </c>
      <c r="D179" s="334">
        <v>703</v>
      </c>
      <c r="E179" s="335"/>
      <c r="F179" s="464">
        <v>29640.273232391311</v>
      </c>
      <c r="G179" s="436">
        <v>0</v>
      </c>
      <c r="I179" s="331">
        <v>0</v>
      </c>
      <c r="J179" s="331">
        <v>1944.59</v>
      </c>
      <c r="K179" s="97"/>
      <c r="L179" s="97"/>
      <c r="M179" s="436">
        <f t="shared" si="16"/>
        <v>29640.273232391311</v>
      </c>
      <c r="N179" s="436">
        <f t="shared" si="17"/>
        <v>0</v>
      </c>
      <c r="O179" s="331">
        <f t="shared" si="14"/>
        <v>1944.59</v>
      </c>
      <c r="P179" s="266">
        <f t="shared" si="15"/>
        <v>-27695.683232391311</v>
      </c>
    </row>
    <row r="180" spans="1:16" x14ac:dyDescent="0.2">
      <c r="A180" s="19" t="s">
        <v>408</v>
      </c>
      <c r="B180" s="12" t="s">
        <v>388</v>
      </c>
      <c r="C180" s="55" t="s">
        <v>409</v>
      </c>
      <c r="D180" s="334" t="s">
        <v>632</v>
      </c>
      <c r="E180" s="335"/>
      <c r="F180" s="464">
        <v>0</v>
      </c>
      <c r="G180" s="436">
        <v>0</v>
      </c>
      <c r="I180" s="331">
        <v>94473.940000000017</v>
      </c>
      <c r="J180" s="331">
        <v>4844.6899999999996</v>
      </c>
      <c r="K180" s="97"/>
      <c r="L180" s="97"/>
      <c r="M180" s="436">
        <f t="shared" si="16"/>
        <v>0</v>
      </c>
      <c r="N180" s="436">
        <f t="shared" si="17"/>
        <v>0</v>
      </c>
      <c r="O180" s="331">
        <f t="shared" si="14"/>
        <v>99318.630000000019</v>
      </c>
      <c r="P180" s="266">
        <f t="shared" si="15"/>
        <v>99318.630000000019</v>
      </c>
    </row>
    <row r="181" spans="1:16" x14ac:dyDescent="0.2">
      <c r="A181" s="19" t="s">
        <v>410</v>
      </c>
      <c r="B181" s="12" t="s">
        <v>388</v>
      </c>
      <c r="C181" s="55" t="s">
        <v>411</v>
      </c>
      <c r="D181" s="334">
        <v>16088</v>
      </c>
      <c r="E181" s="335"/>
      <c r="F181" s="464">
        <v>20245.168548192232</v>
      </c>
      <c r="G181" s="436">
        <v>0</v>
      </c>
      <c r="I181" s="331">
        <v>95709.7</v>
      </c>
      <c r="J181" s="331">
        <v>4995.57</v>
      </c>
      <c r="K181" s="97"/>
      <c r="L181" s="97"/>
      <c r="M181" s="436">
        <f t="shared" si="16"/>
        <v>20245.168548192232</v>
      </c>
      <c r="N181" s="436">
        <f t="shared" si="17"/>
        <v>0</v>
      </c>
      <c r="O181" s="331">
        <f t="shared" si="14"/>
        <v>100705.26999999999</v>
      </c>
      <c r="P181" s="266">
        <f t="shared" si="15"/>
        <v>80460.101451807757</v>
      </c>
    </row>
    <row r="182" spans="1:16" x14ac:dyDescent="0.2">
      <c r="A182" s="23" t="s">
        <v>412</v>
      </c>
      <c r="B182" s="12" t="s">
        <v>413</v>
      </c>
      <c r="C182" s="55" t="s">
        <v>414</v>
      </c>
      <c r="D182" s="334">
        <v>1960</v>
      </c>
      <c r="E182" s="335"/>
      <c r="F182" s="464">
        <v>101323.06522118444</v>
      </c>
      <c r="G182" s="436">
        <v>0</v>
      </c>
      <c r="I182" s="331">
        <v>206019.49</v>
      </c>
      <c r="J182" s="331">
        <v>9554.99</v>
      </c>
      <c r="K182" s="97"/>
      <c r="L182" s="97"/>
      <c r="M182" s="436">
        <f t="shared" si="16"/>
        <v>101323.06522118444</v>
      </c>
      <c r="N182" s="436">
        <f t="shared" si="17"/>
        <v>0</v>
      </c>
      <c r="O182" s="331">
        <f t="shared" si="14"/>
        <v>215574.47999999998</v>
      </c>
      <c r="P182" s="266">
        <f t="shared" si="15"/>
        <v>114251.41477881554</v>
      </c>
    </row>
    <row r="183" spans="1:16" x14ac:dyDescent="0.2">
      <c r="A183" s="23" t="s">
        <v>415</v>
      </c>
      <c r="B183" s="12" t="s">
        <v>413</v>
      </c>
      <c r="C183" s="55" t="s">
        <v>416</v>
      </c>
      <c r="D183" s="334">
        <v>14932</v>
      </c>
      <c r="E183" s="335"/>
      <c r="F183" s="464">
        <v>8015.2752343728453</v>
      </c>
      <c r="G183" s="436">
        <v>0</v>
      </c>
      <c r="I183" s="331">
        <v>218943.74</v>
      </c>
      <c r="J183" s="331">
        <v>6701.9800000000005</v>
      </c>
      <c r="K183" s="97"/>
      <c r="L183" s="97"/>
      <c r="M183" s="436">
        <f t="shared" si="16"/>
        <v>8015.2752343728453</v>
      </c>
      <c r="N183" s="436">
        <f t="shared" si="17"/>
        <v>0</v>
      </c>
      <c r="O183" s="331">
        <f t="shared" si="14"/>
        <v>225645.72</v>
      </c>
      <c r="P183" s="266">
        <f t="shared" si="15"/>
        <v>217630.44476562715</v>
      </c>
    </row>
    <row r="184" spans="1:16" x14ac:dyDescent="0.2">
      <c r="A184" s="23" t="s">
        <v>417</v>
      </c>
      <c r="B184" s="12" t="s">
        <v>413</v>
      </c>
      <c r="C184" s="55" t="s">
        <v>418</v>
      </c>
      <c r="D184" s="334">
        <v>12924</v>
      </c>
      <c r="E184" s="335"/>
      <c r="F184" s="464">
        <v>15850.37668760134</v>
      </c>
      <c r="G184" s="436">
        <v>0</v>
      </c>
      <c r="I184" s="331">
        <v>158383.33000000005</v>
      </c>
      <c r="J184" s="331">
        <v>0</v>
      </c>
      <c r="K184" s="97"/>
      <c r="L184" s="97"/>
      <c r="M184" s="436">
        <f t="shared" si="16"/>
        <v>15850.37668760134</v>
      </c>
      <c r="N184" s="436">
        <f t="shared" si="17"/>
        <v>0</v>
      </c>
      <c r="O184" s="331">
        <f t="shared" si="14"/>
        <v>158383.33000000005</v>
      </c>
      <c r="P184" s="266">
        <f t="shared" si="15"/>
        <v>142532.95331239869</v>
      </c>
    </row>
    <row r="185" spans="1:16" x14ac:dyDescent="0.2">
      <c r="A185" s="23" t="s">
        <v>419</v>
      </c>
      <c r="B185" s="12" t="s">
        <v>413</v>
      </c>
      <c r="C185" s="55" t="s">
        <v>420</v>
      </c>
      <c r="D185" s="334">
        <v>9218</v>
      </c>
      <c r="E185" s="335"/>
      <c r="F185" s="464">
        <v>13560.966591689012</v>
      </c>
      <c r="G185" s="436">
        <v>0</v>
      </c>
      <c r="I185" s="331">
        <v>61827.11</v>
      </c>
      <c r="J185" s="331">
        <v>1547.92</v>
      </c>
      <c r="K185" s="97"/>
      <c r="L185" s="97"/>
      <c r="M185" s="436">
        <f t="shared" si="16"/>
        <v>13560.966591689012</v>
      </c>
      <c r="N185" s="436">
        <f t="shared" si="17"/>
        <v>0</v>
      </c>
      <c r="O185" s="331">
        <f t="shared" si="14"/>
        <v>63375.03</v>
      </c>
      <c r="P185" s="266">
        <f t="shared" si="15"/>
        <v>49814.063408310991</v>
      </c>
    </row>
    <row r="186" spans="1:16" x14ac:dyDescent="0.2">
      <c r="A186" s="23" t="s">
        <v>421</v>
      </c>
      <c r="B186" s="12"/>
      <c r="C186" s="55" t="s">
        <v>422</v>
      </c>
      <c r="D186" s="334" t="s">
        <v>632</v>
      </c>
      <c r="E186" s="335"/>
      <c r="F186" s="464">
        <v>201144.14465183308</v>
      </c>
      <c r="G186" s="436">
        <v>113466.48</v>
      </c>
      <c r="I186" s="331">
        <v>201144.08000000002</v>
      </c>
      <c r="J186" s="331">
        <v>122892.05</v>
      </c>
      <c r="K186" s="97"/>
      <c r="L186" s="97"/>
      <c r="M186" s="436">
        <f t="shared" si="16"/>
        <v>201144.14465183308</v>
      </c>
      <c r="N186" s="436">
        <f t="shared" si="17"/>
        <v>113466.48</v>
      </c>
      <c r="O186" s="331">
        <f t="shared" si="14"/>
        <v>324036.13</v>
      </c>
      <c r="P186" s="266">
        <f t="shared" si="15"/>
        <v>9425.5053481669165</v>
      </c>
    </row>
    <row r="187" spans="1:16" x14ac:dyDescent="0.2">
      <c r="A187" s="41" t="s">
        <v>423</v>
      </c>
      <c r="B187" s="42"/>
      <c r="C187" s="42" t="s">
        <v>424</v>
      </c>
      <c r="D187" s="334"/>
      <c r="E187" s="335"/>
      <c r="F187" s="464">
        <v>0</v>
      </c>
      <c r="G187" s="436">
        <v>0</v>
      </c>
      <c r="I187" s="331">
        <v>0</v>
      </c>
      <c r="J187" s="331">
        <v>0</v>
      </c>
      <c r="K187" s="97"/>
      <c r="L187" s="97"/>
      <c r="M187" s="436">
        <f t="shared" si="16"/>
        <v>0</v>
      </c>
      <c r="N187" s="436">
        <f t="shared" si="17"/>
        <v>0</v>
      </c>
      <c r="O187" s="331">
        <f t="shared" si="14"/>
        <v>0</v>
      </c>
      <c r="P187" s="266">
        <f t="shared" si="15"/>
        <v>0</v>
      </c>
    </row>
    <row r="188" spans="1:16" x14ac:dyDescent="0.2">
      <c r="A188" s="41" t="s">
        <v>425</v>
      </c>
      <c r="B188" s="42"/>
      <c r="C188" s="42" t="s">
        <v>426</v>
      </c>
      <c r="D188" s="334"/>
      <c r="E188" s="335"/>
      <c r="F188" s="464">
        <v>0</v>
      </c>
      <c r="G188" s="436">
        <v>0</v>
      </c>
      <c r="I188" s="331">
        <v>0</v>
      </c>
      <c r="J188" s="331">
        <v>0</v>
      </c>
      <c r="K188" s="97"/>
      <c r="L188" s="97"/>
      <c r="M188" s="436">
        <f t="shared" si="16"/>
        <v>0</v>
      </c>
      <c r="N188" s="436">
        <f t="shared" si="17"/>
        <v>0</v>
      </c>
      <c r="O188" s="331">
        <f t="shared" si="14"/>
        <v>0</v>
      </c>
      <c r="P188" s="266">
        <f t="shared" si="15"/>
        <v>0</v>
      </c>
    </row>
    <row r="189" spans="1:16" x14ac:dyDescent="0.2">
      <c r="A189" s="41" t="s">
        <v>427</v>
      </c>
      <c r="B189" s="42"/>
      <c r="C189" s="42" t="s">
        <v>428</v>
      </c>
      <c r="D189" s="334"/>
      <c r="E189" s="335"/>
      <c r="F189" s="464">
        <v>0</v>
      </c>
      <c r="G189" s="436">
        <v>28900.240000000002</v>
      </c>
      <c r="I189" s="331">
        <v>0</v>
      </c>
      <c r="J189" s="331">
        <v>1409.72</v>
      </c>
      <c r="K189" s="97"/>
      <c r="L189" s="97"/>
      <c r="M189" s="436">
        <f t="shared" si="16"/>
        <v>0</v>
      </c>
      <c r="N189" s="436">
        <f t="shared" si="17"/>
        <v>28900.240000000002</v>
      </c>
      <c r="O189" s="331">
        <f t="shared" si="14"/>
        <v>1409.72</v>
      </c>
      <c r="P189" s="266">
        <f t="shared" si="15"/>
        <v>-27490.52</v>
      </c>
    </row>
    <row r="190" spans="1:16" x14ac:dyDescent="0.2">
      <c r="A190" s="41" t="s">
        <v>429</v>
      </c>
      <c r="B190" s="42"/>
      <c r="C190" s="42" t="s">
        <v>430</v>
      </c>
      <c r="D190" s="334"/>
      <c r="E190" s="335"/>
      <c r="F190" s="464">
        <v>0</v>
      </c>
      <c r="G190" s="436">
        <v>77745.8</v>
      </c>
      <c r="I190" s="331">
        <v>0</v>
      </c>
      <c r="J190" s="331">
        <v>11251.93</v>
      </c>
      <c r="K190" s="97"/>
      <c r="L190" s="97"/>
      <c r="M190" s="436">
        <f t="shared" si="16"/>
        <v>0</v>
      </c>
      <c r="N190" s="436">
        <f t="shared" si="17"/>
        <v>77745.8</v>
      </c>
      <c r="O190" s="331">
        <f t="shared" si="14"/>
        <v>11251.93</v>
      </c>
      <c r="P190" s="266">
        <f t="shared" si="15"/>
        <v>-66493.87</v>
      </c>
    </row>
    <row r="191" spans="1:16" x14ac:dyDescent="0.2">
      <c r="A191" s="41" t="s">
        <v>431</v>
      </c>
      <c r="B191" s="42"/>
      <c r="C191" s="42" t="s">
        <v>432</v>
      </c>
      <c r="D191" s="334"/>
      <c r="E191" s="335"/>
      <c r="F191" s="464">
        <v>0</v>
      </c>
      <c r="G191" s="436">
        <v>0</v>
      </c>
      <c r="I191" s="331">
        <v>0</v>
      </c>
      <c r="J191" s="331">
        <v>0</v>
      </c>
      <c r="K191" s="97"/>
      <c r="L191" s="97"/>
      <c r="M191" s="436">
        <f t="shared" si="16"/>
        <v>0</v>
      </c>
      <c r="N191" s="436">
        <f t="shared" si="17"/>
        <v>0</v>
      </c>
      <c r="O191" s="331">
        <f t="shared" si="14"/>
        <v>0</v>
      </c>
      <c r="P191" s="266">
        <f t="shared" si="15"/>
        <v>0</v>
      </c>
    </row>
    <row r="192" spans="1:16" x14ac:dyDescent="0.2">
      <c r="A192" s="43" t="s">
        <v>433</v>
      </c>
      <c r="B192" s="42"/>
      <c r="C192" s="42" t="s">
        <v>434</v>
      </c>
      <c r="D192" s="334"/>
      <c r="E192" s="335"/>
      <c r="F192" s="464">
        <v>0</v>
      </c>
      <c r="G192" s="436">
        <v>0</v>
      </c>
      <c r="I192" s="331">
        <v>0</v>
      </c>
      <c r="J192" s="331">
        <v>0</v>
      </c>
      <c r="K192" s="97"/>
      <c r="L192" s="97"/>
      <c r="M192" s="436">
        <f t="shared" si="16"/>
        <v>0</v>
      </c>
      <c r="N192" s="436">
        <f t="shared" si="17"/>
        <v>0</v>
      </c>
      <c r="O192" s="331">
        <f t="shared" si="14"/>
        <v>0</v>
      </c>
      <c r="P192" s="266">
        <f t="shared" si="15"/>
        <v>0</v>
      </c>
    </row>
    <row r="193" spans="1:16" x14ac:dyDescent="0.2">
      <c r="A193" s="41" t="s">
        <v>435</v>
      </c>
      <c r="B193" s="42"/>
      <c r="C193" s="42" t="s">
        <v>436</v>
      </c>
      <c r="D193" s="334"/>
      <c r="E193" s="335"/>
      <c r="F193" s="464">
        <v>0</v>
      </c>
      <c r="G193" s="436">
        <v>0</v>
      </c>
      <c r="I193" s="331">
        <v>0</v>
      </c>
      <c r="J193" s="331">
        <v>0</v>
      </c>
      <c r="K193" s="97"/>
      <c r="L193" s="97"/>
      <c r="M193" s="436">
        <f t="shared" si="16"/>
        <v>0</v>
      </c>
      <c r="N193" s="436">
        <f t="shared" si="17"/>
        <v>0</v>
      </c>
      <c r="O193" s="331">
        <f t="shared" si="14"/>
        <v>0</v>
      </c>
      <c r="P193" s="266">
        <f t="shared" si="15"/>
        <v>0</v>
      </c>
    </row>
    <row r="194" spans="1:16" x14ac:dyDescent="0.2">
      <c r="A194" s="41" t="s">
        <v>437</v>
      </c>
      <c r="B194" s="42"/>
      <c r="C194" s="42" t="s">
        <v>438</v>
      </c>
      <c r="D194" s="334"/>
      <c r="E194" s="335"/>
      <c r="F194" s="464">
        <v>0</v>
      </c>
      <c r="G194" s="436">
        <v>0</v>
      </c>
      <c r="I194" s="331">
        <v>1600</v>
      </c>
      <c r="J194" s="331">
        <v>0</v>
      </c>
      <c r="K194" s="97"/>
      <c r="L194" s="97"/>
      <c r="M194" s="436">
        <f t="shared" si="16"/>
        <v>0</v>
      </c>
      <c r="N194" s="436">
        <f t="shared" si="17"/>
        <v>0</v>
      </c>
      <c r="O194" s="331">
        <f t="shared" si="14"/>
        <v>1600</v>
      </c>
      <c r="P194" s="266">
        <f t="shared" si="15"/>
        <v>1600</v>
      </c>
    </row>
    <row r="195" spans="1:16" x14ac:dyDescent="0.2">
      <c r="A195" s="41" t="s">
        <v>439</v>
      </c>
      <c r="B195" s="42"/>
      <c r="C195" s="42" t="s">
        <v>440</v>
      </c>
      <c r="D195" s="334"/>
      <c r="E195" s="335"/>
      <c r="F195" s="464">
        <v>0</v>
      </c>
      <c r="G195" s="436">
        <v>44102.39</v>
      </c>
      <c r="I195" s="331">
        <v>0</v>
      </c>
      <c r="J195" s="331">
        <v>44102.39</v>
      </c>
      <c r="K195" s="97"/>
      <c r="L195" s="97"/>
      <c r="M195" s="436">
        <f t="shared" si="16"/>
        <v>0</v>
      </c>
      <c r="N195" s="436">
        <f t="shared" si="17"/>
        <v>44102.39</v>
      </c>
      <c r="O195" s="331">
        <f t="shared" si="14"/>
        <v>44102.39</v>
      </c>
      <c r="P195" s="266">
        <f t="shared" si="15"/>
        <v>0</v>
      </c>
    </row>
    <row r="196" spans="1:16" x14ac:dyDescent="0.2">
      <c r="A196" s="41" t="s">
        <v>441</v>
      </c>
      <c r="B196" s="42"/>
      <c r="C196" s="42" t="s">
        <v>442</v>
      </c>
      <c r="D196" s="334"/>
      <c r="E196" s="335"/>
      <c r="F196" s="464" t="s">
        <v>632</v>
      </c>
      <c r="G196" s="436">
        <v>0</v>
      </c>
      <c r="I196" s="331">
        <v>0</v>
      </c>
      <c r="J196" s="331">
        <v>0</v>
      </c>
      <c r="K196" s="97"/>
      <c r="L196" s="97"/>
      <c r="M196" s="436" t="str">
        <f t="shared" si="16"/>
        <v/>
      </c>
      <c r="N196" s="436">
        <f t="shared" si="17"/>
        <v>0</v>
      </c>
      <c r="O196" s="331">
        <f t="shared" si="14"/>
        <v>0</v>
      </c>
      <c r="P196" s="266">
        <f t="shared" si="15"/>
        <v>0</v>
      </c>
    </row>
    <row r="197" spans="1:16" x14ac:dyDescent="0.2">
      <c r="A197" s="41" t="s">
        <v>443</v>
      </c>
      <c r="B197" s="42"/>
      <c r="C197" s="42" t="s">
        <v>444</v>
      </c>
      <c r="D197" s="334"/>
      <c r="E197" s="335"/>
      <c r="F197" s="464">
        <v>0</v>
      </c>
      <c r="G197" s="436">
        <v>72002.27</v>
      </c>
      <c r="I197" s="331">
        <v>0</v>
      </c>
      <c r="J197" s="331">
        <v>3153.44</v>
      </c>
      <c r="K197" s="97"/>
      <c r="L197" s="97"/>
      <c r="M197" s="436">
        <f t="shared" si="16"/>
        <v>0</v>
      </c>
      <c r="N197" s="436">
        <f t="shared" si="17"/>
        <v>72002.27</v>
      </c>
      <c r="O197" s="331">
        <f t="shared" si="14"/>
        <v>3153.44</v>
      </c>
      <c r="P197" s="266">
        <f t="shared" si="15"/>
        <v>-68848.83</v>
      </c>
    </row>
    <row r="198" spans="1:16" x14ac:dyDescent="0.2">
      <c r="A198" s="41" t="s">
        <v>445</v>
      </c>
      <c r="B198" s="42"/>
      <c r="C198" s="42" t="s">
        <v>446</v>
      </c>
      <c r="D198" s="334"/>
      <c r="E198" s="335"/>
      <c r="F198" s="464">
        <v>0</v>
      </c>
      <c r="G198" s="436">
        <v>17256.09</v>
      </c>
      <c r="I198" s="331">
        <v>0</v>
      </c>
      <c r="J198" s="331">
        <v>17256.09</v>
      </c>
      <c r="K198" s="97"/>
      <c r="L198" s="97"/>
      <c r="M198" s="436">
        <f t="shared" si="16"/>
        <v>0</v>
      </c>
      <c r="N198" s="436">
        <f t="shared" si="17"/>
        <v>17256.09</v>
      </c>
      <c r="O198" s="331">
        <f t="shared" si="14"/>
        <v>17256.09</v>
      </c>
      <c r="P198" s="266">
        <f t="shared" si="15"/>
        <v>0</v>
      </c>
    </row>
    <row r="199" spans="1:16" x14ac:dyDescent="0.2">
      <c r="A199" s="2" t="s">
        <v>447</v>
      </c>
      <c r="B199" s="42"/>
      <c r="C199" s="42" t="s">
        <v>448</v>
      </c>
      <c r="D199" s="334"/>
      <c r="E199" s="335"/>
      <c r="F199" s="464">
        <v>0</v>
      </c>
      <c r="G199" s="436">
        <v>0</v>
      </c>
      <c r="I199" s="331">
        <v>0</v>
      </c>
      <c r="J199" s="331">
        <v>0</v>
      </c>
      <c r="K199" s="97"/>
      <c r="L199" s="97"/>
      <c r="M199" s="436">
        <f t="shared" si="16"/>
        <v>0</v>
      </c>
      <c r="N199" s="436">
        <f t="shared" si="17"/>
        <v>0</v>
      </c>
      <c r="O199" s="331">
        <f t="shared" si="14"/>
        <v>0</v>
      </c>
      <c r="P199" s="266">
        <f t="shared" si="15"/>
        <v>0</v>
      </c>
    </row>
    <row r="200" spans="1:16" x14ac:dyDescent="0.2">
      <c r="A200" s="47" t="s">
        <v>449</v>
      </c>
      <c r="B200" s="42"/>
      <c r="C200" s="42" t="s">
        <v>450</v>
      </c>
      <c r="D200" s="334"/>
      <c r="E200" s="335"/>
      <c r="F200" s="464">
        <v>0</v>
      </c>
      <c r="G200" s="436">
        <v>0</v>
      </c>
      <c r="I200" s="331">
        <v>0</v>
      </c>
      <c r="J200" s="331">
        <v>0</v>
      </c>
      <c r="K200" s="97"/>
      <c r="L200" s="97"/>
      <c r="M200" s="436">
        <f t="shared" ref="M200:M207" si="18">F200</f>
        <v>0</v>
      </c>
      <c r="N200" s="436">
        <f t="shared" ref="N200:N207" si="19">G200</f>
        <v>0</v>
      </c>
      <c r="O200" s="331">
        <f t="shared" si="14"/>
        <v>0</v>
      </c>
      <c r="P200" s="266">
        <f t="shared" si="15"/>
        <v>0</v>
      </c>
    </row>
    <row r="201" spans="1:16" x14ac:dyDescent="0.2">
      <c r="A201" s="41" t="s">
        <v>451</v>
      </c>
      <c r="B201" s="42"/>
      <c r="C201" s="42" t="s">
        <v>452</v>
      </c>
      <c r="D201" s="334"/>
      <c r="E201" s="335"/>
      <c r="F201" s="464">
        <v>0</v>
      </c>
      <c r="G201" s="436">
        <v>0</v>
      </c>
      <c r="I201" s="331">
        <v>0</v>
      </c>
      <c r="J201" s="331">
        <v>0</v>
      </c>
      <c r="K201" s="97"/>
      <c r="L201" s="97"/>
      <c r="M201" s="436">
        <f t="shared" si="18"/>
        <v>0</v>
      </c>
      <c r="N201" s="436">
        <f t="shared" si="19"/>
        <v>0</v>
      </c>
      <c r="O201" s="331">
        <f t="shared" ref="O201:O208" si="20">+I201+J201</f>
        <v>0</v>
      </c>
      <c r="P201" s="266">
        <f t="shared" ref="P201:P207" si="21">+O201-SUM(M201:N201)</f>
        <v>0</v>
      </c>
    </row>
    <row r="202" spans="1:16" x14ac:dyDescent="0.2">
      <c r="A202" s="41" t="s">
        <v>453</v>
      </c>
      <c r="B202" s="42"/>
      <c r="C202" s="42" t="s">
        <v>454</v>
      </c>
      <c r="D202" s="334" t="s">
        <v>632</v>
      </c>
      <c r="E202" s="335"/>
      <c r="F202" s="464">
        <v>0</v>
      </c>
      <c r="G202" s="436">
        <v>0</v>
      </c>
      <c r="I202" s="331">
        <v>0</v>
      </c>
      <c r="J202" s="331">
        <v>0</v>
      </c>
      <c r="K202" s="97"/>
      <c r="L202" s="97"/>
      <c r="M202" s="436">
        <f t="shared" si="18"/>
        <v>0</v>
      </c>
      <c r="N202" s="436">
        <f t="shared" si="19"/>
        <v>0</v>
      </c>
      <c r="O202" s="331">
        <f t="shared" si="20"/>
        <v>0</v>
      </c>
      <c r="P202" s="266">
        <f t="shared" si="21"/>
        <v>0</v>
      </c>
    </row>
    <row r="203" spans="1:16" x14ac:dyDescent="0.2">
      <c r="A203" s="41" t="s">
        <v>455</v>
      </c>
      <c r="B203" s="42"/>
      <c r="C203" s="42" t="s">
        <v>456</v>
      </c>
      <c r="D203" s="334" t="s">
        <v>632</v>
      </c>
      <c r="E203" s="335"/>
      <c r="F203" s="464">
        <v>0</v>
      </c>
      <c r="G203" s="436">
        <v>0</v>
      </c>
      <c r="I203" s="331">
        <v>0</v>
      </c>
      <c r="J203" s="331">
        <v>0</v>
      </c>
      <c r="K203" s="97"/>
      <c r="L203" s="97"/>
      <c r="M203" s="436">
        <f t="shared" si="18"/>
        <v>0</v>
      </c>
      <c r="N203" s="436">
        <f t="shared" si="19"/>
        <v>0</v>
      </c>
      <c r="O203" s="331">
        <f t="shared" si="20"/>
        <v>0</v>
      </c>
      <c r="P203" s="266">
        <f t="shared" si="21"/>
        <v>0</v>
      </c>
    </row>
    <row r="204" spans="1:16" x14ac:dyDescent="0.2">
      <c r="A204" s="43" t="s">
        <v>457</v>
      </c>
      <c r="B204" s="42"/>
      <c r="C204" s="42" t="s">
        <v>458</v>
      </c>
      <c r="D204" s="334" t="s">
        <v>632</v>
      </c>
      <c r="E204" s="335"/>
      <c r="F204" s="464">
        <v>0</v>
      </c>
      <c r="G204" s="436">
        <v>0</v>
      </c>
      <c r="I204" s="331">
        <v>0</v>
      </c>
      <c r="J204" s="331">
        <v>0</v>
      </c>
      <c r="K204" s="97"/>
      <c r="L204" s="97"/>
      <c r="M204" s="436">
        <f t="shared" si="18"/>
        <v>0</v>
      </c>
      <c r="N204" s="436">
        <f t="shared" si="19"/>
        <v>0</v>
      </c>
      <c r="O204" s="331">
        <f t="shared" si="20"/>
        <v>0</v>
      </c>
      <c r="P204" s="266">
        <f t="shared" si="21"/>
        <v>0</v>
      </c>
    </row>
    <row r="205" spans="1:16" x14ac:dyDescent="0.2">
      <c r="A205" s="43" t="s">
        <v>459</v>
      </c>
      <c r="B205" s="42"/>
      <c r="C205" s="42" t="s">
        <v>460</v>
      </c>
      <c r="D205" s="334" t="s">
        <v>632</v>
      </c>
      <c r="E205" s="335"/>
      <c r="F205" s="464">
        <v>0</v>
      </c>
      <c r="G205" s="436">
        <v>0</v>
      </c>
      <c r="I205" s="331">
        <v>0</v>
      </c>
      <c r="J205" s="331">
        <v>0</v>
      </c>
      <c r="K205" s="97"/>
      <c r="L205" s="97"/>
      <c r="M205" s="436">
        <f t="shared" si="18"/>
        <v>0</v>
      </c>
      <c r="N205" s="436">
        <f t="shared" si="19"/>
        <v>0</v>
      </c>
      <c r="O205" s="331">
        <f t="shared" si="20"/>
        <v>0</v>
      </c>
      <c r="P205" s="266">
        <f t="shared" si="21"/>
        <v>0</v>
      </c>
    </row>
    <row r="206" spans="1:16" x14ac:dyDescent="0.2">
      <c r="A206" s="43" t="s">
        <v>552</v>
      </c>
      <c r="B206" s="42"/>
      <c r="C206" s="42" t="s">
        <v>558</v>
      </c>
      <c r="D206" s="334" t="s">
        <v>632</v>
      </c>
      <c r="E206" s="335"/>
      <c r="F206" s="464">
        <v>0</v>
      </c>
      <c r="G206" s="436">
        <v>0</v>
      </c>
      <c r="I206" s="331">
        <v>0</v>
      </c>
      <c r="J206" s="331">
        <v>0</v>
      </c>
      <c r="K206" s="97"/>
      <c r="L206" s="97"/>
      <c r="M206" s="436">
        <f t="shared" si="18"/>
        <v>0</v>
      </c>
      <c r="N206" s="436">
        <f t="shared" si="19"/>
        <v>0</v>
      </c>
      <c r="O206" s="331">
        <f t="shared" si="20"/>
        <v>0</v>
      </c>
      <c r="P206" s="266">
        <f t="shared" si="21"/>
        <v>0</v>
      </c>
    </row>
    <row r="207" spans="1:16" x14ac:dyDescent="0.2">
      <c r="A207" s="50" t="s">
        <v>569</v>
      </c>
      <c r="B207" s="42"/>
      <c r="C207" s="12" t="s">
        <v>570</v>
      </c>
      <c r="D207" s="334" t="s">
        <v>632</v>
      </c>
      <c r="E207" s="335"/>
      <c r="F207" s="464">
        <v>0</v>
      </c>
      <c r="G207" s="436">
        <v>0</v>
      </c>
      <c r="I207" s="331">
        <v>0</v>
      </c>
      <c r="J207" s="331">
        <v>0</v>
      </c>
      <c r="K207" s="97"/>
      <c r="L207" s="97"/>
      <c r="M207" s="436">
        <f t="shared" si="18"/>
        <v>0</v>
      </c>
      <c r="N207" s="436">
        <f t="shared" si="19"/>
        <v>0</v>
      </c>
      <c r="O207" s="331">
        <f t="shared" si="20"/>
        <v>0</v>
      </c>
      <c r="P207" s="266">
        <f t="shared" si="21"/>
        <v>0</v>
      </c>
    </row>
    <row r="208" spans="1:16" ht="13.5" thickBot="1" x14ac:dyDescent="0.25">
      <c r="A208" s="50"/>
      <c r="B208" s="42"/>
      <c r="C208" s="12"/>
      <c r="D208" s="334"/>
      <c r="E208" s="335"/>
      <c r="F208" s="466"/>
      <c r="G208" s="466"/>
      <c r="I208" s="331" t="e">
        <f>SUMIFS(#REF!,#REF!,CTA!$A208,#REF!,CTA!$I$2,#REF!,"E")</f>
        <v>#REF!</v>
      </c>
      <c r="J208" s="331"/>
      <c r="K208" s="97"/>
      <c r="L208" s="97"/>
      <c r="M208" s="467"/>
      <c r="N208" s="467"/>
      <c r="O208" s="331" t="e">
        <f t="shared" si="20"/>
        <v>#REF!</v>
      </c>
      <c r="P208" s="266"/>
    </row>
    <row r="209" spans="1:16" ht="13.5" thickBot="1" x14ac:dyDescent="0.25">
      <c r="A209" s="24"/>
      <c r="B209" s="25"/>
      <c r="C209" s="25"/>
      <c r="D209" s="338">
        <f>SUM(D8:D207)</f>
        <v>30409006</v>
      </c>
      <c r="E209" s="339"/>
      <c r="F209" s="312">
        <f>SUM(F8:F207)</f>
        <v>28644361.000000007</v>
      </c>
      <c r="G209" s="312">
        <f>SUM(G8:G207)</f>
        <v>5740962.7999999998</v>
      </c>
      <c r="I209" s="333">
        <f t="shared" ref="I209:J209" si="22">SUM(I8:I207)</f>
        <v>125427406.50999993</v>
      </c>
      <c r="J209" s="333">
        <f t="shared" si="22"/>
        <v>6154758.4899999993</v>
      </c>
      <c r="K209" s="97"/>
      <c r="L209" s="97"/>
      <c r="M209" s="312">
        <f t="shared" ref="M209:P209" si="23">SUM(M8:M207)</f>
        <v>28644361.000000007</v>
      </c>
      <c r="N209" s="312">
        <f t="shared" si="23"/>
        <v>5740962.7999999998</v>
      </c>
      <c r="O209" s="333">
        <f t="shared" si="23"/>
        <v>131582164.99999999</v>
      </c>
      <c r="P209" s="340">
        <f t="shared" si="23"/>
        <v>97196841.200000003</v>
      </c>
    </row>
    <row r="210" spans="1:16" x14ac:dyDescent="0.2">
      <c r="F210" s="148"/>
    </row>
    <row r="211" spans="1:16" x14ac:dyDescent="0.2">
      <c r="F211" s="82"/>
      <c r="J211" s="3" t="s">
        <v>484</v>
      </c>
    </row>
    <row r="213" spans="1:16" x14ac:dyDescent="0.2">
      <c r="F213" s="330"/>
    </row>
    <row r="214" spans="1:16" x14ac:dyDescent="0.2">
      <c r="F214" s="344"/>
    </row>
  </sheetData>
  <mergeCells count="2">
    <mergeCell ref="I4:J4"/>
    <mergeCell ref="F4:G4"/>
  </mergeCells>
  <phoneticPr fontId="9" type="noConversion"/>
  <conditionalFormatting sqref="D8:D208">
    <cfRule type="cellIs" dxfId="10" priority="5" stopIfTrue="1" operator="equal">
      <formula>0</formula>
    </cfRule>
  </conditionalFormatting>
  <conditionalFormatting sqref="G8:H207 G207">
    <cfRule type="cellIs" dxfId="9" priority="8" stopIfTrue="1" operator="equal">
      <formula>0</formula>
    </cfRule>
  </conditionalFormatting>
  <conditionalFormatting sqref="H208">
    <cfRule type="cellIs" dxfId="8" priority="20" stopIfTrue="1" operator="equal">
      <formula>0</formula>
    </cfRule>
  </conditionalFormatting>
  <conditionalFormatting sqref="I8:J209">
    <cfRule type="cellIs" dxfId="7" priority="1" stopIfTrue="1" operator="equal">
      <formula>0</formula>
    </cfRule>
  </conditionalFormatting>
  <conditionalFormatting sqref="M8:O208">
    <cfRule type="cellIs" dxfId="6" priority="4" stopIfTrue="1" operator="equal">
      <formula>0</formula>
    </cfRule>
  </conditionalFormatting>
  <pageMargins left="0.75" right="0.75" top="1" bottom="1" header="0.5" footer="0.5"/>
  <pageSetup scale="82" fitToHeight="0" orientation="landscape" r:id="rId1"/>
  <headerFooter alignWithMargins="0">
    <oddFooter>&amp;LCDE, Public School Finance&amp;C&amp;P&amp;R&amp;D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228"/>
  <sheetViews>
    <sheetView zoomScale="81" zoomScaleNormal="81" workbookViewId="0">
      <pane ySplit="7" topLeftCell="A171" activePane="bottomLeft" state="frozen"/>
      <selection activeCell="B1" sqref="B1"/>
      <selection pane="bottomLeft" activeCell="F7" sqref="F7:F208"/>
    </sheetView>
  </sheetViews>
  <sheetFormatPr defaultRowHeight="12.75" x14ac:dyDescent="0.2"/>
  <cols>
    <col min="1" max="1" width="10" style="1" bestFit="1" customWidth="1"/>
    <col min="2" max="2" width="14.42578125" style="1" bestFit="1" customWidth="1"/>
    <col min="3" max="3" width="45.42578125" style="1" bestFit="1" customWidth="1"/>
    <col min="4" max="4" width="17" customWidth="1"/>
    <col min="5" max="5" width="2.42578125" customWidth="1"/>
    <col min="6" max="7" width="21" bestFit="1" customWidth="1"/>
    <col min="8" max="8" width="17.140625" customWidth="1"/>
    <col min="9" max="9" width="2.140625" bestFit="1" customWidth="1"/>
    <col min="10" max="10" width="10" bestFit="1" customWidth="1"/>
    <col min="11" max="11" width="4.85546875" bestFit="1" customWidth="1"/>
    <col min="12" max="12" width="25.28515625" bestFit="1" customWidth="1"/>
  </cols>
  <sheetData>
    <row r="1" spans="1:9" x14ac:dyDescent="0.2">
      <c r="C1" s="56"/>
      <c r="D1" s="130"/>
      <c r="F1" s="130"/>
      <c r="G1" s="130"/>
      <c r="H1" s="130"/>
    </row>
    <row r="4" spans="1:9" ht="13.5" thickBot="1" x14ac:dyDescent="0.25"/>
    <row r="5" spans="1:9" ht="39.75" customHeight="1" thickBot="1" x14ac:dyDescent="0.25">
      <c r="D5" s="256" t="s">
        <v>591</v>
      </c>
      <c r="F5" s="468" t="s">
        <v>616</v>
      </c>
      <c r="G5" s="469"/>
      <c r="H5" s="255" t="s">
        <v>628</v>
      </c>
    </row>
    <row r="6" spans="1:9" ht="13.5" thickBot="1" x14ac:dyDescent="0.25">
      <c r="A6" s="7"/>
      <c r="B6" s="8"/>
      <c r="C6" s="9"/>
      <c r="D6" s="4" t="s">
        <v>654</v>
      </c>
      <c r="E6" s="31"/>
      <c r="F6" s="159" t="s">
        <v>645</v>
      </c>
      <c r="G6" s="157" t="str">
        <f>+F6</f>
        <v>FY22-23</v>
      </c>
      <c r="H6" s="292"/>
    </row>
    <row r="7" spans="1:9" ht="54" customHeight="1" thickBot="1" x14ac:dyDescent="0.25">
      <c r="A7" s="38" t="s">
        <v>0</v>
      </c>
      <c r="B7" s="39" t="s">
        <v>1</v>
      </c>
      <c r="C7" s="40" t="s">
        <v>2</v>
      </c>
      <c r="D7" s="15" t="s">
        <v>614</v>
      </c>
      <c r="E7" s="32"/>
      <c r="F7" s="310" t="s">
        <v>614</v>
      </c>
      <c r="G7" s="241" t="s">
        <v>615</v>
      </c>
      <c r="H7" s="293" t="s">
        <v>610</v>
      </c>
      <c r="I7" s="3"/>
    </row>
    <row r="8" spans="1:9" x14ac:dyDescent="0.2">
      <c r="A8" s="19" t="s">
        <v>3</v>
      </c>
      <c r="B8" s="12" t="s">
        <v>4</v>
      </c>
      <c r="C8" s="20" t="s">
        <v>5</v>
      </c>
      <c r="D8" s="288">
        <v>0</v>
      </c>
      <c r="E8" s="289"/>
      <c r="F8" s="311">
        <v>0</v>
      </c>
      <c r="G8" s="286">
        <v>0</v>
      </c>
      <c r="H8" s="266">
        <f>+G8-F8</f>
        <v>0</v>
      </c>
      <c r="I8" s="3"/>
    </row>
    <row r="9" spans="1:9" x14ac:dyDescent="0.2">
      <c r="A9" s="19" t="s">
        <v>6</v>
      </c>
      <c r="B9" s="12" t="s">
        <v>4</v>
      </c>
      <c r="C9" s="20" t="s">
        <v>7</v>
      </c>
      <c r="D9" s="288">
        <v>0</v>
      </c>
      <c r="E9" s="289"/>
      <c r="F9" s="311">
        <v>0</v>
      </c>
      <c r="G9" s="286">
        <v>198</v>
      </c>
      <c r="H9" s="266">
        <f t="shared" ref="H9:H72" si="0">+G9-F9</f>
        <v>198</v>
      </c>
      <c r="I9" s="3"/>
    </row>
    <row r="10" spans="1:9" x14ac:dyDescent="0.2">
      <c r="A10" s="19" t="s">
        <v>8</v>
      </c>
      <c r="B10" s="12" t="s">
        <v>4</v>
      </c>
      <c r="C10" s="20" t="s">
        <v>9</v>
      </c>
      <c r="D10" s="288">
        <v>0</v>
      </c>
      <c r="E10" s="289"/>
      <c r="F10" s="311">
        <v>0</v>
      </c>
      <c r="G10" s="286">
        <v>0</v>
      </c>
      <c r="H10" s="266">
        <f t="shared" si="0"/>
        <v>0</v>
      </c>
      <c r="I10" s="3"/>
    </row>
    <row r="11" spans="1:9" x14ac:dyDescent="0.2">
      <c r="A11" s="19" t="s">
        <v>10</v>
      </c>
      <c r="B11" s="12" t="s">
        <v>4</v>
      </c>
      <c r="C11" s="20" t="s">
        <v>11</v>
      </c>
      <c r="D11" s="288">
        <v>0</v>
      </c>
      <c r="E11" s="289"/>
      <c r="F11" s="311">
        <v>0</v>
      </c>
      <c r="G11" s="286">
        <v>0</v>
      </c>
      <c r="H11" s="266">
        <f t="shared" si="0"/>
        <v>0</v>
      </c>
      <c r="I11" s="3"/>
    </row>
    <row r="12" spans="1:9" x14ac:dyDescent="0.2">
      <c r="A12" s="19" t="s">
        <v>12</v>
      </c>
      <c r="B12" s="12" t="s">
        <v>4</v>
      </c>
      <c r="C12" s="20" t="s">
        <v>13</v>
      </c>
      <c r="D12" s="288">
        <v>0</v>
      </c>
      <c r="E12" s="289"/>
      <c r="F12" s="311">
        <v>0</v>
      </c>
      <c r="G12" s="286">
        <v>0</v>
      </c>
      <c r="H12" s="266">
        <f t="shared" si="0"/>
        <v>0</v>
      </c>
      <c r="I12" s="3"/>
    </row>
    <row r="13" spans="1:9" x14ac:dyDescent="0.2">
      <c r="A13" s="19" t="s">
        <v>14</v>
      </c>
      <c r="B13" s="12" t="s">
        <v>4</v>
      </c>
      <c r="C13" s="20" t="s">
        <v>15</v>
      </c>
      <c r="D13" s="288">
        <v>0</v>
      </c>
      <c r="E13" s="289"/>
      <c r="F13" s="311">
        <v>0</v>
      </c>
      <c r="G13" s="286">
        <v>0</v>
      </c>
      <c r="H13" s="266">
        <f t="shared" si="0"/>
        <v>0</v>
      </c>
      <c r="I13" s="3"/>
    </row>
    <row r="14" spans="1:9" x14ac:dyDescent="0.2">
      <c r="A14" s="19" t="s">
        <v>16</v>
      </c>
      <c r="B14" s="12" t="s">
        <v>4</v>
      </c>
      <c r="C14" s="20" t="s">
        <v>17</v>
      </c>
      <c r="D14" s="288">
        <v>0</v>
      </c>
      <c r="E14" s="289"/>
      <c r="F14" s="311">
        <v>0</v>
      </c>
      <c r="G14" s="286">
        <v>0</v>
      </c>
      <c r="H14" s="266">
        <f t="shared" si="0"/>
        <v>0</v>
      </c>
      <c r="I14" s="3"/>
    </row>
    <row r="15" spans="1:9" x14ac:dyDescent="0.2">
      <c r="A15" s="19" t="s">
        <v>18</v>
      </c>
      <c r="B15" s="12" t="s">
        <v>19</v>
      </c>
      <c r="C15" s="20" t="s">
        <v>20</v>
      </c>
      <c r="D15" s="288">
        <v>0</v>
      </c>
      <c r="E15" s="289"/>
      <c r="F15" s="311">
        <v>0</v>
      </c>
      <c r="G15" s="286">
        <v>0</v>
      </c>
      <c r="H15" s="266">
        <f t="shared" si="0"/>
        <v>0</v>
      </c>
      <c r="I15" s="3"/>
    </row>
    <row r="16" spans="1:9" x14ac:dyDescent="0.2">
      <c r="A16" s="19" t="s">
        <v>21</v>
      </c>
      <c r="B16" s="12" t="s">
        <v>19</v>
      </c>
      <c r="C16" s="20" t="s">
        <v>22</v>
      </c>
      <c r="D16" s="288">
        <v>0</v>
      </c>
      <c r="E16" s="289"/>
      <c r="F16" s="311">
        <v>0</v>
      </c>
      <c r="G16" s="286">
        <v>0</v>
      </c>
      <c r="H16" s="266">
        <f t="shared" si="0"/>
        <v>0</v>
      </c>
      <c r="I16" s="3"/>
    </row>
    <row r="17" spans="1:9" x14ac:dyDescent="0.2">
      <c r="A17" s="19" t="s">
        <v>23</v>
      </c>
      <c r="B17" s="12" t="s">
        <v>24</v>
      </c>
      <c r="C17" s="20" t="s">
        <v>25</v>
      </c>
      <c r="D17" s="288">
        <v>0</v>
      </c>
      <c r="E17" s="289"/>
      <c r="F17" s="311">
        <v>0</v>
      </c>
      <c r="G17" s="286">
        <v>0</v>
      </c>
      <c r="H17" s="266">
        <f t="shared" si="0"/>
        <v>0</v>
      </c>
      <c r="I17" s="3"/>
    </row>
    <row r="18" spans="1:9" x14ac:dyDescent="0.2">
      <c r="A18" s="19" t="s">
        <v>26</v>
      </c>
      <c r="B18" s="12" t="s">
        <v>24</v>
      </c>
      <c r="C18" s="20" t="s">
        <v>27</v>
      </c>
      <c r="D18" s="288">
        <v>38984.400000000001</v>
      </c>
      <c r="E18" s="289"/>
      <c r="F18" s="311">
        <v>38984.400000000001</v>
      </c>
      <c r="G18" s="286">
        <v>32048.02</v>
      </c>
      <c r="H18" s="266">
        <f t="shared" si="0"/>
        <v>-6936.380000000001</v>
      </c>
      <c r="I18" s="3"/>
    </row>
    <row r="19" spans="1:9" x14ac:dyDescent="0.2">
      <c r="A19" s="19" t="s">
        <v>28</v>
      </c>
      <c r="B19" s="12" t="s">
        <v>24</v>
      </c>
      <c r="C19" s="20" t="s">
        <v>29</v>
      </c>
      <c r="D19" s="288">
        <v>39200</v>
      </c>
      <c r="E19" s="289"/>
      <c r="F19" s="311">
        <v>39200</v>
      </c>
      <c r="G19" s="286">
        <v>38492.629999999997</v>
      </c>
      <c r="H19" s="266">
        <f t="shared" si="0"/>
        <v>-707.37000000000262</v>
      </c>
      <c r="I19" s="3"/>
    </row>
    <row r="20" spans="1:9" x14ac:dyDescent="0.2">
      <c r="A20" s="19" t="s">
        <v>30</v>
      </c>
      <c r="B20" s="12" t="s">
        <v>24</v>
      </c>
      <c r="C20" s="20" t="s">
        <v>31</v>
      </c>
      <c r="D20" s="288">
        <v>0</v>
      </c>
      <c r="E20" s="289"/>
      <c r="F20" s="311">
        <v>0</v>
      </c>
      <c r="G20" s="286">
        <v>0</v>
      </c>
      <c r="H20" s="266">
        <f t="shared" si="0"/>
        <v>0</v>
      </c>
      <c r="I20" s="3"/>
    </row>
    <row r="21" spans="1:9" x14ac:dyDescent="0.2">
      <c r="A21" s="19" t="s">
        <v>32</v>
      </c>
      <c r="B21" s="12" t="s">
        <v>24</v>
      </c>
      <c r="C21" s="20" t="s">
        <v>33</v>
      </c>
      <c r="D21" s="288">
        <v>0</v>
      </c>
      <c r="E21" s="289"/>
      <c r="F21" s="311">
        <v>0</v>
      </c>
      <c r="G21" s="286">
        <v>0</v>
      </c>
      <c r="H21" s="266">
        <f t="shared" si="0"/>
        <v>0</v>
      </c>
      <c r="I21" s="3"/>
    </row>
    <row r="22" spans="1:9" x14ac:dyDescent="0.2">
      <c r="A22" s="19" t="s">
        <v>34</v>
      </c>
      <c r="B22" s="12" t="s">
        <v>24</v>
      </c>
      <c r="C22" s="20" t="s">
        <v>35</v>
      </c>
      <c r="D22" s="288">
        <v>0</v>
      </c>
      <c r="E22" s="289"/>
      <c r="F22" s="311">
        <v>0</v>
      </c>
      <c r="G22" s="286">
        <v>0</v>
      </c>
      <c r="H22" s="266">
        <f t="shared" si="0"/>
        <v>0</v>
      </c>
      <c r="I22" s="3"/>
    </row>
    <row r="23" spans="1:9" x14ac:dyDescent="0.2">
      <c r="A23" s="19" t="s">
        <v>36</v>
      </c>
      <c r="B23" s="12" t="s">
        <v>24</v>
      </c>
      <c r="C23" s="20" t="s">
        <v>37</v>
      </c>
      <c r="D23" s="288">
        <v>0</v>
      </c>
      <c r="E23" s="289"/>
      <c r="F23" s="311">
        <v>0</v>
      </c>
      <c r="G23" s="286">
        <v>0</v>
      </c>
      <c r="H23" s="266">
        <f t="shared" si="0"/>
        <v>0</v>
      </c>
      <c r="I23" s="3"/>
    </row>
    <row r="24" spans="1:9" x14ac:dyDescent="0.2">
      <c r="A24" s="19" t="s">
        <v>38</v>
      </c>
      <c r="B24" s="12" t="s">
        <v>39</v>
      </c>
      <c r="C24" s="20" t="s">
        <v>40</v>
      </c>
      <c r="D24" s="288">
        <v>0</v>
      </c>
      <c r="E24" s="289"/>
      <c r="F24" s="311">
        <v>0</v>
      </c>
      <c r="G24" s="286">
        <v>0</v>
      </c>
      <c r="H24" s="266">
        <f t="shared" si="0"/>
        <v>0</v>
      </c>
      <c r="I24" s="3"/>
    </row>
    <row r="25" spans="1:9" x14ac:dyDescent="0.2">
      <c r="A25" s="19" t="s">
        <v>41</v>
      </c>
      <c r="B25" s="12" t="s">
        <v>42</v>
      </c>
      <c r="C25" s="20" t="s">
        <v>43</v>
      </c>
      <c r="D25" s="288">
        <v>0</v>
      </c>
      <c r="E25" s="289"/>
      <c r="F25" s="311">
        <v>0</v>
      </c>
      <c r="G25" s="286">
        <v>0</v>
      </c>
      <c r="H25" s="266">
        <f t="shared" si="0"/>
        <v>0</v>
      </c>
      <c r="I25" s="3"/>
    </row>
    <row r="26" spans="1:9" x14ac:dyDescent="0.2">
      <c r="A26" s="19" t="s">
        <v>44</v>
      </c>
      <c r="B26" s="12" t="s">
        <v>42</v>
      </c>
      <c r="C26" s="20" t="s">
        <v>45</v>
      </c>
      <c r="D26" s="288">
        <v>0</v>
      </c>
      <c r="E26" s="289"/>
      <c r="F26" s="311">
        <v>0</v>
      </c>
      <c r="G26" s="286">
        <v>0</v>
      </c>
      <c r="H26" s="266">
        <f t="shared" si="0"/>
        <v>0</v>
      </c>
      <c r="I26" s="3"/>
    </row>
    <row r="27" spans="1:9" x14ac:dyDescent="0.2">
      <c r="A27" s="19" t="s">
        <v>46</v>
      </c>
      <c r="B27" s="12" t="s">
        <v>42</v>
      </c>
      <c r="C27" s="20" t="s">
        <v>47</v>
      </c>
      <c r="D27" s="288">
        <v>0</v>
      </c>
      <c r="E27" s="289"/>
      <c r="F27" s="311">
        <v>0</v>
      </c>
      <c r="G27" s="286">
        <v>0</v>
      </c>
      <c r="H27" s="266">
        <f t="shared" si="0"/>
        <v>0</v>
      </c>
      <c r="I27" s="3"/>
    </row>
    <row r="28" spans="1:9" x14ac:dyDescent="0.2">
      <c r="A28" s="19" t="s">
        <v>48</v>
      </c>
      <c r="B28" s="12" t="s">
        <v>42</v>
      </c>
      <c r="C28" s="20" t="s">
        <v>49</v>
      </c>
      <c r="D28" s="288">
        <v>0</v>
      </c>
      <c r="E28" s="289"/>
      <c r="F28" s="311">
        <v>0</v>
      </c>
      <c r="G28" s="286">
        <v>0</v>
      </c>
      <c r="H28" s="266">
        <f t="shared" si="0"/>
        <v>0</v>
      </c>
      <c r="I28" s="3"/>
    </row>
    <row r="29" spans="1:9" x14ac:dyDescent="0.2">
      <c r="A29" s="19" t="s">
        <v>50</v>
      </c>
      <c r="B29" s="12" t="s">
        <v>42</v>
      </c>
      <c r="C29" s="20" t="s">
        <v>51</v>
      </c>
      <c r="D29" s="288">
        <v>0</v>
      </c>
      <c r="E29" s="289"/>
      <c r="F29" s="311">
        <v>0</v>
      </c>
      <c r="G29" s="286">
        <v>0</v>
      </c>
      <c r="H29" s="266">
        <f t="shared" si="0"/>
        <v>0</v>
      </c>
      <c r="I29" s="3"/>
    </row>
    <row r="30" spans="1:9" x14ac:dyDescent="0.2">
      <c r="A30" s="19" t="s">
        <v>52</v>
      </c>
      <c r="B30" s="12" t="s">
        <v>53</v>
      </c>
      <c r="C30" s="20" t="s">
        <v>54</v>
      </c>
      <c r="D30" s="288">
        <v>0</v>
      </c>
      <c r="E30" s="289"/>
      <c r="F30" s="311">
        <v>28500</v>
      </c>
      <c r="G30" s="286">
        <v>42881</v>
      </c>
      <c r="H30" s="266">
        <f t="shared" si="0"/>
        <v>14381</v>
      </c>
      <c r="I30" s="3"/>
    </row>
    <row r="31" spans="1:9" x14ac:dyDescent="0.2">
      <c r="A31" s="19" t="s">
        <v>55</v>
      </c>
      <c r="B31" s="12" t="s">
        <v>53</v>
      </c>
      <c r="C31" s="20" t="s">
        <v>56</v>
      </c>
      <c r="D31" s="288">
        <v>0</v>
      </c>
      <c r="E31" s="289"/>
      <c r="F31" s="311">
        <v>0</v>
      </c>
      <c r="G31" s="286">
        <v>0</v>
      </c>
      <c r="H31" s="266">
        <f t="shared" si="0"/>
        <v>0</v>
      </c>
      <c r="I31" s="3"/>
    </row>
    <row r="32" spans="1:9" x14ac:dyDescent="0.2">
      <c r="A32" s="19" t="s">
        <v>57</v>
      </c>
      <c r="B32" s="12" t="s">
        <v>58</v>
      </c>
      <c r="C32" s="20" t="s">
        <v>59</v>
      </c>
      <c r="D32" s="288">
        <v>0</v>
      </c>
      <c r="E32" s="289"/>
      <c r="F32" s="311">
        <v>0</v>
      </c>
      <c r="G32" s="286">
        <v>0</v>
      </c>
      <c r="H32" s="266">
        <f t="shared" si="0"/>
        <v>0</v>
      </c>
      <c r="I32" s="3"/>
    </row>
    <row r="33" spans="1:9" x14ac:dyDescent="0.2">
      <c r="A33" s="19" t="s">
        <v>60</v>
      </c>
      <c r="B33" s="12" t="s">
        <v>58</v>
      </c>
      <c r="C33" s="20" t="s">
        <v>61</v>
      </c>
      <c r="D33" s="288">
        <v>30000</v>
      </c>
      <c r="E33" s="289"/>
      <c r="F33" s="311">
        <v>0</v>
      </c>
      <c r="G33" s="286">
        <v>0</v>
      </c>
      <c r="H33" s="266">
        <f t="shared" si="0"/>
        <v>0</v>
      </c>
      <c r="I33" s="3"/>
    </row>
    <row r="34" spans="1:9" x14ac:dyDescent="0.2">
      <c r="A34" s="19" t="s">
        <v>62</v>
      </c>
      <c r="B34" s="12" t="s">
        <v>63</v>
      </c>
      <c r="C34" s="20" t="s">
        <v>64</v>
      </c>
      <c r="D34" s="288">
        <v>0</v>
      </c>
      <c r="E34" s="289"/>
      <c r="F34" s="311">
        <v>0</v>
      </c>
      <c r="G34" s="286">
        <v>0</v>
      </c>
      <c r="H34" s="266">
        <f t="shared" si="0"/>
        <v>0</v>
      </c>
      <c r="I34" s="3"/>
    </row>
    <row r="35" spans="1:9" x14ac:dyDescent="0.2">
      <c r="A35" s="19" t="s">
        <v>65</v>
      </c>
      <c r="B35" s="12" t="s">
        <v>63</v>
      </c>
      <c r="C35" s="20" t="s">
        <v>66</v>
      </c>
      <c r="D35" s="288">
        <v>39200</v>
      </c>
      <c r="E35" s="289"/>
      <c r="F35" s="311">
        <v>39200</v>
      </c>
      <c r="G35" s="286">
        <v>39200</v>
      </c>
      <c r="H35" s="266">
        <f t="shared" si="0"/>
        <v>0</v>
      </c>
      <c r="I35" s="3"/>
    </row>
    <row r="36" spans="1:9" x14ac:dyDescent="0.2">
      <c r="A36" s="19" t="s">
        <v>67</v>
      </c>
      <c r="B36" s="12" t="s">
        <v>68</v>
      </c>
      <c r="C36" s="20" t="s">
        <v>69</v>
      </c>
      <c r="D36" s="288">
        <v>0</v>
      </c>
      <c r="E36" s="289"/>
      <c r="F36" s="311">
        <v>0</v>
      </c>
      <c r="G36" s="286">
        <v>0</v>
      </c>
      <c r="H36" s="266">
        <f t="shared" si="0"/>
        <v>0</v>
      </c>
      <c r="I36" s="3"/>
    </row>
    <row r="37" spans="1:9" x14ac:dyDescent="0.2">
      <c r="A37" s="19" t="s">
        <v>70</v>
      </c>
      <c r="B37" s="12" t="s">
        <v>68</v>
      </c>
      <c r="C37" s="20" t="s">
        <v>71</v>
      </c>
      <c r="D37" s="288">
        <v>0</v>
      </c>
      <c r="E37" s="289"/>
      <c r="F37" s="311">
        <v>0</v>
      </c>
      <c r="G37" s="286">
        <v>0</v>
      </c>
      <c r="H37" s="266">
        <f t="shared" si="0"/>
        <v>0</v>
      </c>
      <c r="I37" s="3"/>
    </row>
    <row r="38" spans="1:9" x14ac:dyDescent="0.2">
      <c r="A38" s="19" t="s">
        <v>72</v>
      </c>
      <c r="B38" s="12" t="s">
        <v>73</v>
      </c>
      <c r="C38" s="20" t="s">
        <v>74</v>
      </c>
      <c r="D38" s="288">
        <v>0</v>
      </c>
      <c r="E38" s="289"/>
      <c r="F38" s="311">
        <v>0</v>
      </c>
      <c r="G38" s="286">
        <v>0</v>
      </c>
      <c r="H38" s="266">
        <f t="shared" si="0"/>
        <v>0</v>
      </c>
      <c r="I38" s="3"/>
    </row>
    <row r="39" spans="1:9" x14ac:dyDescent="0.2">
      <c r="A39" s="19" t="s">
        <v>75</v>
      </c>
      <c r="B39" s="12" t="s">
        <v>76</v>
      </c>
      <c r="C39" s="20" t="s">
        <v>77</v>
      </c>
      <c r="D39" s="288">
        <v>0</v>
      </c>
      <c r="E39" s="289"/>
      <c r="F39" s="311">
        <v>0</v>
      </c>
      <c r="G39" s="286">
        <v>0</v>
      </c>
      <c r="H39" s="266">
        <f t="shared" si="0"/>
        <v>0</v>
      </c>
      <c r="I39" s="3"/>
    </row>
    <row r="40" spans="1:9" x14ac:dyDescent="0.2">
      <c r="A40" s="19" t="s">
        <v>78</v>
      </c>
      <c r="B40" s="12" t="s">
        <v>76</v>
      </c>
      <c r="C40" s="20" t="s">
        <v>79</v>
      </c>
      <c r="D40" s="288">
        <v>0</v>
      </c>
      <c r="E40" s="289"/>
      <c r="F40" s="311">
        <v>0</v>
      </c>
      <c r="G40" s="286">
        <v>0</v>
      </c>
      <c r="H40" s="266">
        <f t="shared" si="0"/>
        <v>0</v>
      </c>
      <c r="I40" s="3"/>
    </row>
    <row r="41" spans="1:9" x14ac:dyDescent="0.2">
      <c r="A41" s="19" t="s">
        <v>80</v>
      </c>
      <c r="B41" s="12" t="s">
        <v>76</v>
      </c>
      <c r="C41" s="20" t="s">
        <v>81</v>
      </c>
      <c r="D41" s="288">
        <v>0</v>
      </c>
      <c r="E41" s="289"/>
      <c r="F41" s="311">
        <v>0</v>
      </c>
      <c r="G41" s="286">
        <v>0</v>
      </c>
      <c r="H41" s="266">
        <f t="shared" si="0"/>
        <v>0</v>
      </c>
      <c r="I41" s="3"/>
    </row>
    <row r="42" spans="1:9" x14ac:dyDescent="0.2">
      <c r="A42" s="19" t="s">
        <v>82</v>
      </c>
      <c r="B42" s="12" t="s">
        <v>83</v>
      </c>
      <c r="C42" s="20" t="s">
        <v>84</v>
      </c>
      <c r="D42" s="288">
        <v>0</v>
      </c>
      <c r="E42" s="289"/>
      <c r="F42" s="311">
        <v>0</v>
      </c>
      <c r="G42" s="286">
        <v>0</v>
      </c>
      <c r="H42" s="266">
        <f t="shared" si="0"/>
        <v>0</v>
      </c>
      <c r="I42" s="3"/>
    </row>
    <row r="43" spans="1:9" x14ac:dyDescent="0.2">
      <c r="A43" s="19" t="s">
        <v>85</v>
      </c>
      <c r="B43" s="12" t="s">
        <v>83</v>
      </c>
      <c r="C43" s="20" t="s">
        <v>86</v>
      </c>
      <c r="D43" s="288">
        <v>0</v>
      </c>
      <c r="E43" s="289"/>
      <c r="F43" s="311">
        <v>0</v>
      </c>
      <c r="G43" s="286">
        <v>0</v>
      </c>
      <c r="H43" s="266">
        <f t="shared" si="0"/>
        <v>0</v>
      </c>
      <c r="I43" s="3"/>
    </row>
    <row r="44" spans="1:9" x14ac:dyDescent="0.2">
      <c r="A44" s="19" t="s">
        <v>87</v>
      </c>
      <c r="B44" s="12" t="s">
        <v>88</v>
      </c>
      <c r="C44" s="20" t="s">
        <v>89</v>
      </c>
      <c r="D44" s="288">
        <v>0</v>
      </c>
      <c r="E44" s="289"/>
      <c r="F44" s="311">
        <v>0</v>
      </c>
      <c r="G44" s="286">
        <v>0</v>
      </c>
      <c r="H44" s="266">
        <f t="shared" si="0"/>
        <v>0</v>
      </c>
      <c r="I44" s="3"/>
    </row>
    <row r="45" spans="1:9" x14ac:dyDescent="0.2">
      <c r="A45" s="19" t="s">
        <v>90</v>
      </c>
      <c r="B45" s="12" t="s">
        <v>91</v>
      </c>
      <c r="C45" s="21" t="s">
        <v>92</v>
      </c>
      <c r="D45" s="288">
        <v>0</v>
      </c>
      <c r="E45" s="289"/>
      <c r="F45" s="311">
        <v>0</v>
      </c>
      <c r="G45" s="286">
        <v>0</v>
      </c>
      <c r="H45" s="266">
        <f t="shared" si="0"/>
        <v>0</v>
      </c>
      <c r="I45" s="3"/>
    </row>
    <row r="46" spans="1:9" x14ac:dyDescent="0.2">
      <c r="A46" s="19" t="s">
        <v>93</v>
      </c>
      <c r="B46" s="12" t="s">
        <v>94</v>
      </c>
      <c r="C46" s="20" t="s">
        <v>95</v>
      </c>
      <c r="D46" s="288">
        <v>0</v>
      </c>
      <c r="E46" s="289"/>
      <c r="F46" s="311">
        <v>0</v>
      </c>
      <c r="G46" s="286">
        <v>0</v>
      </c>
      <c r="H46" s="266">
        <f t="shared" si="0"/>
        <v>0</v>
      </c>
      <c r="I46" s="3"/>
    </row>
    <row r="47" spans="1:9" x14ac:dyDescent="0.2">
      <c r="A47" s="19" t="s">
        <v>96</v>
      </c>
      <c r="B47" s="12" t="s">
        <v>97</v>
      </c>
      <c r="C47" s="20" t="s">
        <v>98</v>
      </c>
      <c r="D47" s="288">
        <v>0</v>
      </c>
      <c r="E47" s="289"/>
      <c r="F47" s="311">
        <v>0</v>
      </c>
      <c r="G47" s="286">
        <v>0</v>
      </c>
      <c r="H47" s="266">
        <f t="shared" si="0"/>
        <v>0</v>
      </c>
      <c r="I47" s="3"/>
    </row>
    <row r="48" spans="1:9" x14ac:dyDescent="0.2">
      <c r="A48" s="19" t="s">
        <v>99</v>
      </c>
      <c r="B48" s="12" t="s">
        <v>100</v>
      </c>
      <c r="C48" s="20" t="s">
        <v>101</v>
      </c>
      <c r="D48" s="288">
        <v>0</v>
      </c>
      <c r="E48" s="289"/>
      <c r="F48" s="311">
        <v>0</v>
      </c>
      <c r="G48" s="286">
        <v>0</v>
      </c>
      <c r="H48" s="266">
        <f t="shared" si="0"/>
        <v>0</v>
      </c>
      <c r="I48" s="3"/>
    </row>
    <row r="49" spans="1:9" x14ac:dyDescent="0.2">
      <c r="A49" s="19" t="s">
        <v>102</v>
      </c>
      <c r="B49" s="12" t="s">
        <v>103</v>
      </c>
      <c r="C49" s="20" t="s">
        <v>104</v>
      </c>
      <c r="D49" s="288">
        <v>39200</v>
      </c>
      <c r="E49" s="289"/>
      <c r="F49" s="311">
        <v>67700</v>
      </c>
      <c r="G49" s="286">
        <v>160787.66999999998</v>
      </c>
      <c r="H49" s="266">
        <f t="shared" si="0"/>
        <v>93087.669999999984</v>
      </c>
      <c r="I49" s="3"/>
    </row>
    <row r="50" spans="1:9" x14ac:dyDescent="0.2">
      <c r="A50" s="19" t="s">
        <v>105</v>
      </c>
      <c r="B50" s="12" t="s">
        <v>106</v>
      </c>
      <c r="C50" s="20" t="s">
        <v>107</v>
      </c>
      <c r="D50" s="288">
        <v>39200</v>
      </c>
      <c r="E50" s="289"/>
      <c r="F50" s="311">
        <v>39200</v>
      </c>
      <c r="G50" s="286">
        <v>42480.560000000005</v>
      </c>
      <c r="H50" s="266">
        <f t="shared" si="0"/>
        <v>3280.5600000000049</v>
      </c>
      <c r="I50" s="3"/>
    </row>
    <row r="51" spans="1:9" x14ac:dyDescent="0.2">
      <c r="A51" s="22" t="s">
        <v>108</v>
      </c>
      <c r="B51" s="12" t="s">
        <v>109</v>
      </c>
      <c r="C51" s="20" t="s">
        <v>110</v>
      </c>
      <c r="D51" s="288">
        <v>0</v>
      </c>
      <c r="E51" s="289"/>
      <c r="F51" s="311">
        <v>0</v>
      </c>
      <c r="G51" s="286">
        <v>0</v>
      </c>
      <c r="H51" s="266">
        <f t="shared" si="0"/>
        <v>0</v>
      </c>
      <c r="I51" s="3"/>
    </row>
    <row r="52" spans="1:9" x14ac:dyDescent="0.2">
      <c r="A52" s="19" t="s">
        <v>111</v>
      </c>
      <c r="B52" s="12" t="s">
        <v>109</v>
      </c>
      <c r="C52" s="20" t="s">
        <v>112</v>
      </c>
      <c r="D52" s="288">
        <v>0</v>
      </c>
      <c r="E52" s="289"/>
      <c r="F52" s="311">
        <v>0</v>
      </c>
      <c r="G52" s="286">
        <v>0</v>
      </c>
      <c r="H52" s="266">
        <f t="shared" si="0"/>
        <v>0</v>
      </c>
      <c r="I52" s="3"/>
    </row>
    <row r="53" spans="1:9" x14ac:dyDescent="0.2">
      <c r="A53" s="19" t="s">
        <v>113</v>
      </c>
      <c r="B53" s="12" t="s">
        <v>109</v>
      </c>
      <c r="C53" s="20" t="s">
        <v>114</v>
      </c>
      <c r="D53" s="288">
        <v>0</v>
      </c>
      <c r="E53" s="289"/>
      <c r="F53" s="311">
        <v>0</v>
      </c>
      <c r="G53" s="286">
        <v>0</v>
      </c>
      <c r="H53" s="266">
        <f t="shared" si="0"/>
        <v>0</v>
      </c>
      <c r="I53" s="3"/>
    </row>
    <row r="54" spans="1:9" x14ac:dyDescent="0.2">
      <c r="A54" s="19" t="s">
        <v>115</v>
      </c>
      <c r="B54" s="12" t="s">
        <v>109</v>
      </c>
      <c r="C54" s="20" t="s">
        <v>116</v>
      </c>
      <c r="D54" s="288">
        <v>0</v>
      </c>
      <c r="E54" s="289"/>
      <c r="F54" s="311">
        <v>0</v>
      </c>
      <c r="G54" s="286">
        <v>0</v>
      </c>
      <c r="H54" s="266">
        <f t="shared" si="0"/>
        <v>0</v>
      </c>
      <c r="I54" s="3"/>
    </row>
    <row r="55" spans="1:9" x14ac:dyDescent="0.2">
      <c r="A55" s="19" t="s">
        <v>117</v>
      </c>
      <c r="B55" s="12" t="s">
        <v>109</v>
      </c>
      <c r="C55" s="20" t="s">
        <v>118</v>
      </c>
      <c r="D55" s="288">
        <v>0</v>
      </c>
      <c r="E55" s="289"/>
      <c r="F55" s="311">
        <v>0</v>
      </c>
      <c r="G55" s="286">
        <v>0</v>
      </c>
      <c r="H55" s="266">
        <f t="shared" si="0"/>
        <v>0</v>
      </c>
      <c r="I55" s="3"/>
    </row>
    <row r="56" spans="1:9" x14ac:dyDescent="0.2">
      <c r="A56" s="19" t="s">
        <v>119</v>
      </c>
      <c r="B56" s="12" t="s">
        <v>120</v>
      </c>
      <c r="C56" s="20" t="s">
        <v>121</v>
      </c>
      <c r="D56" s="288">
        <v>0</v>
      </c>
      <c r="E56" s="289"/>
      <c r="F56" s="311">
        <v>0</v>
      </c>
      <c r="G56" s="286">
        <v>0</v>
      </c>
      <c r="H56" s="266">
        <f t="shared" si="0"/>
        <v>0</v>
      </c>
      <c r="I56" s="3"/>
    </row>
    <row r="57" spans="1:9" x14ac:dyDescent="0.2">
      <c r="A57" s="19" t="s">
        <v>122</v>
      </c>
      <c r="B57" s="12" t="s">
        <v>120</v>
      </c>
      <c r="C57" s="20" t="s">
        <v>123</v>
      </c>
      <c r="D57" s="288">
        <v>93656.88</v>
      </c>
      <c r="E57" s="289"/>
      <c r="F57" s="311">
        <v>63656.880000000005</v>
      </c>
      <c r="G57" s="286">
        <v>153926</v>
      </c>
      <c r="H57" s="266">
        <f t="shared" si="0"/>
        <v>90269.119999999995</v>
      </c>
      <c r="I57" s="3"/>
    </row>
    <row r="58" spans="1:9" x14ac:dyDescent="0.2">
      <c r="A58" s="19" t="s">
        <v>124</v>
      </c>
      <c r="B58" s="12" t="s">
        <v>120</v>
      </c>
      <c r="C58" s="20" t="s">
        <v>125</v>
      </c>
      <c r="D58" s="288">
        <v>0</v>
      </c>
      <c r="E58" s="289"/>
      <c r="F58" s="311">
        <v>0</v>
      </c>
      <c r="G58" s="286">
        <v>0</v>
      </c>
      <c r="H58" s="266">
        <f t="shared" si="0"/>
        <v>0</v>
      </c>
      <c r="I58" s="3"/>
    </row>
    <row r="59" spans="1:9" x14ac:dyDescent="0.2">
      <c r="A59" s="19" t="s">
        <v>126</v>
      </c>
      <c r="B59" s="12" t="s">
        <v>120</v>
      </c>
      <c r="C59" s="20" t="s">
        <v>127</v>
      </c>
      <c r="D59" s="288">
        <v>0</v>
      </c>
      <c r="E59" s="289"/>
      <c r="F59" s="311">
        <v>0</v>
      </c>
      <c r="G59" s="286">
        <v>0</v>
      </c>
      <c r="H59" s="266">
        <f t="shared" si="0"/>
        <v>0</v>
      </c>
      <c r="I59" s="3"/>
    </row>
    <row r="60" spans="1:9" x14ac:dyDescent="0.2">
      <c r="A60" s="19" t="s">
        <v>128</v>
      </c>
      <c r="B60" s="12" t="s">
        <v>120</v>
      </c>
      <c r="C60" s="20" t="s">
        <v>129</v>
      </c>
      <c r="D60" s="288">
        <v>0</v>
      </c>
      <c r="E60" s="289"/>
      <c r="F60" s="311">
        <v>28500</v>
      </c>
      <c r="G60" s="286">
        <v>77947.98000000001</v>
      </c>
      <c r="H60" s="266">
        <f t="shared" si="0"/>
        <v>49447.98000000001</v>
      </c>
      <c r="I60" s="3"/>
    </row>
    <row r="61" spans="1:9" x14ac:dyDescent="0.2">
      <c r="A61" s="19" t="s">
        <v>130</v>
      </c>
      <c r="B61" s="12" t="s">
        <v>120</v>
      </c>
      <c r="C61" s="20" t="s">
        <v>131</v>
      </c>
      <c r="D61" s="288">
        <v>0</v>
      </c>
      <c r="E61" s="289"/>
      <c r="F61" s="311">
        <v>0</v>
      </c>
      <c r="G61" s="286">
        <v>0</v>
      </c>
      <c r="H61" s="266">
        <f t="shared" si="0"/>
        <v>0</v>
      </c>
      <c r="I61" s="3"/>
    </row>
    <row r="62" spans="1:9" x14ac:dyDescent="0.2">
      <c r="A62" s="19" t="s">
        <v>132</v>
      </c>
      <c r="B62" s="12" t="s">
        <v>120</v>
      </c>
      <c r="C62" s="20" t="s">
        <v>133</v>
      </c>
      <c r="D62" s="288">
        <v>0</v>
      </c>
      <c r="E62" s="289"/>
      <c r="F62" s="311">
        <v>0</v>
      </c>
      <c r="G62" s="286">
        <v>0</v>
      </c>
      <c r="H62" s="266">
        <f t="shared" si="0"/>
        <v>0</v>
      </c>
      <c r="I62" s="3"/>
    </row>
    <row r="63" spans="1:9" x14ac:dyDescent="0.2">
      <c r="A63" s="19" t="s">
        <v>134</v>
      </c>
      <c r="B63" s="12" t="s">
        <v>120</v>
      </c>
      <c r="C63" s="20" t="s">
        <v>135</v>
      </c>
      <c r="D63" s="288">
        <v>0</v>
      </c>
      <c r="E63" s="289"/>
      <c r="F63" s="311">
        <v>0</v>
      </c>
      <c r="G63" s="286">
        <v>0</v>
      </c>
      <c r="H63" s="266">
        <f t="shared" si="0"/>
        <v>0</v>
      </c>
      <c r="I63" s="3"/>
    </row>
    <row r="64" spans="1:9" x14ac:dyDescent="0.2">
      <c r="A64" s="19" t="s">
        <v>136</v>
      </c>
      <c r="B64" s="12" t="s">
        <v>120</v>
      </c>
      <c r="C64" s="20" t="s">
        <v>137</v>
      </c>
      <c r="D64" s="288">
        <v>0</v>
      </c>
      <c r="E64" s="289"/>
      <c r="F64" s="311">
        <v>0</v>
      </c>
      <c r="G64" s="286">
        <v>0</v>
      </c>
      <c r="H64" s="266">
        <f t="shared" si="0"/>
        <v>0</v>
      </c>
      <c r="I64" s="3"/>
    </row>
    <row r="65" spans="1:9" x14ac:dyDescent="0.2">
      <c r="A65" s="19" t="s">
        <v>138</v>
      </c>
      <c r="B65" s="12" t="s">
        <v>120</v>
      </c>
      <c r="C65" s="20" t="s">
        <v>139</v>
      </c>
      <c r="D65" s="288">
        <v>0</v>
      </c>
      <c r="E65" s="289"/>
      <c r="F65" s="311">
        <v>0</v>
      </c>
      <c r="G65" s="286">
        <v>0</v>
      </c>
      <c r="H65" s="266">
        <f t="shared" si="0"/>
        <v>0</v>
      </c>
      <c r="I65" s="3"/>
    </row>
    <row r="66" spans="1:9" x14ac:dyDescent="0.2">
      <c r="A66" s="19" t="s">
        <v>140</v>
      </c>
      <c r="B66" s="12" t="s">
        <v>120</v>
      </c>
      <c r="C66" s="20" t="s">
        <v>141</v>
      </c>
      <c r="D66" s="288">
        <v>0</v>
      </c>
      <c r="E66" s="289"/>
      <c r="F66" s="311">
        <v>0</v>
      </c>
      <c r="G66" s="286">
        <v>0</v>
      </c>
      <c r="H66" s="266">
        <f t="shared" si="0"/>
        <v>0</v>
      </c>
      <c r="I66" s="3"/>
    </row>
    <row r="67" spans="1:9" x14ac:dyDescent="0.2">
      <c r="A67" s="19" t="s">
        <v>142</v>
      </c>
      <c r="B67" s="12" t="s">
        <v>120</v>
      </c>
      <c r="C67" s="20" t="s">
        <v>143</v>
      </c>
      <c r="D67" s="288">
        <v>0</v>
      </c>
      <c r="E67" s="289"/>
      <c r="F67" s="311">
        <v>0</v>
      </c>
      <c r="G67" s="286">
        <v>0</v>
      </c>
      <c r="H67" s="266">
        <f t="shared" si="0"/>
        <v>0</v>
      </c>
      <c r="I67" s="3"/>
    </row>
    <row r="68" spans="1:9" x14ac:dyDescent="0.2">
      <c r="A68" s="19" t="s">
        <v>144</v>
      </c>
      <c r="B68" s="12" t="s">
        <v>120</v>
      </c>
      <c r="C68" s="20" t="s">
        <v>145</v>
      </c>
      <c r="D68" s="288">
        <v>0</v>
      </c>
      <c r="E68" s="289"/>
      <c r="F68" s="311">
        <v>0</v>
      </c>
      <c r="G68" s="286">
        <v>0</v>
      </c>
      <c r="H68" s="266">
        <f t="shared" si="0"/>
        <v>0</v>
      </c>
      <c r="I68" s="3"/>
    </row>
    <row r="69" spans="1:9" x14ac:dyDescent="0.2">
      <c r="A69" s="19" t="s">
        <v>146</v>
      </c>
      <c r="B69" s="12" t="s">
        <v>120</v>
      </c>
      <c r="C69" s="20" t="s">
        <v>147</v>
      </c>
      <c r="D69" s="288">
        <v>0</v>
      </c>
      <c r="E69" s="289"/>
      <c r="F69" s="311">
        <v>0</v>
      </c>
      <c r="G69" s="286">
        <v>0</v>
      </c>
      <c r="H69" s="266">
        <f t="shared" si="0"/>
        <v>0</v>
      </c>
      <c r="I69" s="3"/>
    </row>
    <row r="70" spans="1:9" x14ac:dyDescent="0.2">
      <c r="A70" s="19" t="s">
        <v>148</v>
      </c>
      <c r="B70" s="12" t="s">
        <v>120</v>
      </c>
      <c r="C70" s="20" t="s">
        <v>149</v>
      </c>
      <c r="D70" s="288">
        <v>0</v>
      </c>
      <c r="E70" s="289"/>
      <c r="F70" s="311">
        <v>0</v>
      </c>
      <c r="G70" s="286">
        <v>0</v>
      </c>
      <c r="H70" s="266">
        <f t="shared" si="0"/>
        <v>0</v>
      </c>
      <c r="I70" s="3"/>
    </row>
    <row r="71" spans="1:9" x14ac:dyDescent="0.2">
      <c r="A71" s="19" t="s">
        <v>150</v>
      </c>
      <c r="B71" s="12" t="s">
        <v>151</v>
      </c>
      <c r="C71" s="20" t="s">
        <v>152</v>
      </c>
      <c r="D71" s="288">
        <v>0</v>
      </c>
      <c r="E71" s="289"/>
      <c r="F71" s="311">
        <v>28500</v>
      </c>
      <c r="G71" s="286">
        <v>39014.339999999997</v>
      </c>
      <c r="H71" s="266">
        <f t="shared" si="0"/>
        <v>10514.339999999997</v>
      </c>
      <c r="I71" s="3"/>
    </row>
    <row r="72" spans="1:9" x14ac:dyDescent="0.2">
      <c r="A72" s="19" t="s">
        <v>153</v>
      </c>
      <c r="B72" s="12" t="s">
        <v>151</v>
      </c>
      <c r="C72" s="20" t="s">
        <v>154</v>
      </c>
      <c r="D72" s="288">
        <v>0</v>
      </c>
      <c r="E72" s="289"/>
      <c r="F72" s="311">
        <v>0</v>
      </c>
      <c r="G72" s="286">
        <v>0</v>
      </c>
      <c r="H72" s="266">
        <f t="shared" si="0"/>
        <v>0</v>
      </c>
      <c r="I72" s="3"/>
    </row>
    <row r="73" spans="1:9" x14ac:dyDescent="0.2">
      <c r="A73" s="19" t="s">
        <v>155</v>
      </c>
      <c r="B73" s="12" t="s">
        <v>151</v>
      </c>
      <c r="C73" s="20" t="s">
        <v>156</v>
      </c>
      <c r="D73" s="288">
        <v>0</v>
      </c>
      <c r="E73" s="289"/>
      <c r="F73" s="311">
        <v>0</v>
      </c>
      <c r="G73" s="286">
        <v>0</v>
      </c>
      <c r="H73" s="266">
        <f t="shared" ref="H73:H136" si="1">+G73-F73</f>
        <v>0</v>
      </c>
      <c r="I73" s="3"/>
    </row>
    <row r="74" spans="1:9" x14ac:dyDescent="0.2">
      <c r="A74" s="19" t="s">
        <v>157</v>
      </c>
      <c r="B74" s="12" t="s">
        <v>158</v>
      </c>
      <c r="C74" s="20" t="s">
        <v>159</v>
      </c>
      <c r="D74" s="288">
        <v>0</v>
      </c>
      <c r="E74" s="289"/>
      <c r="F74" s="311">
        <v>0</v>
      </c>
      <c r="G74" s="286">
        <v>0</v>
      </c>
      <c r="H74" s="266">
        <f t="shared" si="1"/>
        <v>0</v>
      </c>
      <c r="I74" s="3"/>
    </row>
    <row r="75" spans="1:9" x14ac:dyDescent="0.2">
      <c r="A75" s="19" t="s">
        <v>160</v>
      </c>
      <c r="B75" s="12" t="s">
        <v>158</v>
      </c>
      <c r="C75" s="20" t="s">
        <v>161</v>
      </c>
      <c r="D75" s="288">
        <v>0</v>
      </c>
      <c r="E75" s="289"/>
      <c r="F75" s="311">
        <v>0</v>
      </c>
      <c r="G75" s="286">
        <v>0</v>
      </c>
      <c r="H75" s="266">
        <f t="shared" si="1"/>
        <v>0</v>
      </c>
      <c r="I75" s="3"/>
    </row>
    <row r="76" spans="1:9" x14ac:dyDescent="0.2">
      <c r="A76" s="19" t="s">
        <v>162</v>
      </c>
      <c r="B76" s="12" t="s">
        <v>158</v>
      </c>
      <c r="C76" s="20" t="s">
        <v>478</v>
      </c>
      <c r="D76" s="288">
        <v>0</v>
      </c>
      <c r="E76" s="289"/>
      <c r="F76" s="311">
        <v>0</v>
      </c>
      <c r="G76" s="286">
        <v>0</v>
      </c>
      <c r="H76" s="266">
        <f t="shared" si="1"/>
        <v>0</v>
      </c>
      <c r="I76" s="3"/>
    </row>
    <row r="77" spans="1:9" x14ac:dyDescent="0.2">
      <c r="A77" s="19" t="s">
        <v>163</v>
      </c>
      <c r="B77" s="12" t="s">
        <v>164</v>
      </c>
      <c r="C77" s="20" t="s">
        <v>165</v>
      </c>
      <c r="D77" s="288">
        <v>0</v>
      </c>
      <c r="E77" s="289"/>
      <c r="F77" s="311">
        <v>0</v>
      </c>
      <c r="G77" s="286">
        <v>0</v>
      </c>
      <c r="H77" s="266">
        <f t="shared" si="1"/>
        <v>0</v>
      </c>
      <c r="I77" s="3"/>
    </row>
    <row r="78" spans="1:9" x14ac:dyDescent="0.2">
      <c r="A78" s="19" t="s">
        <v>166</v>
      </c>
      <c r="B78" s="12" t="s">
        <v>167</v>
      </c>
      <c r="C78" s="20" t="s">
        <v>168</v>
      </c>
      <c r="D78" s="288">
        <v>0</v>
      </c>
      <c r="E78" s="289"/>
      <c r="F78" s="311">
        <v>0</v>
      </c>
      <c r="G78" s="286">
        <v>0</v>
      </c>
      <c r="H78" s="266">
        <f t="shared" si="1"/>
        <v>0</v>
      </c>
      <c r="I78" s="3"/>
    </row>
    <row r="79" spans="1:9" x14ac:dyDescent="0.2">
      <c r="A79" s="19" t="s">
        <v>169</v>
      </c>
      <c r="B79" s="12" t="s">
        <v>167</v>
      </c>
      <c r="C79" s="20" t="s">
        <v>170</v>
      </c>
      <c r="D79" s="288">
        <v>30000</v>
      </c>
      <c r="E79" s="289"/>
      <c r="F79" s="311">
        <v>28286.25</v>
      </c>
      <c r="G79" s="286">
        <v>40304.959999999999</v>
      </c>
      <c r="H79" s="266">
        <f t="shared" si="1"/>
        <v>12018.71</v>
      </c>
      <c r="I79" s="3"/>
    </row>
    <row r="80" spans="1:9" x14ac:dyDescent="0.2">
      <c r="A80" s="19" t="s">
        <v>171</v>
      </c>
      <c r="B80" s="12" t="s">
        <v>172</v>
      </c>
      <c r="C80" s="20" t="s">
        <v>173</v>
      </c>
      <c r="D80" s="288">
        <v>0</v>
      </c>
      <c r="E80" s="289"/>
      <c r="F80" s="311">
        <v>0</v>
      </c>
      <c r="G80" s="286">
        <v>0</v>
      </c>
      <c r="H80" s="266">
        <f t="shared" si="1"/>
        <v>0</v>
      </c>
      <c r="I80" s="3"/>
    </row>
    <row r="81" spans="1:9" x14ac:dyDescent="0.2">
      <c r="A81" s="19" t="s">
        <v>174</v>
      </c>
      <c r="B81" s="12" t="s">
        <v>175</v>
      </c>
      <c r="C81" s="20" t="s">
        <v>176</v>
      </c>
      <c r="D81" s="288">
        <v>0</v>
      </c>
      <c r="E81" s="289"/>
      <c r="F81" s="311">
        <v>0</v>
      </c>
      <c r="G81" s="286">
        <v>0</v>
      </c>
      <c r="H81" s="266">
        <f t="shared" si="1"/>
        <v>0</v>
      </c>
      <c r="I81" s="3"/>
    </row>
    <row r="82" spans="1:9" x14ac:dyDescent="0.2">
      <c r="A82" s="19" t="s">
        <v>177</v>
      </c>
      <c r="B82" s="12" t="s">
        <v>178</v>
      </c>
      <c r="C82" s="20" t="s">
        <v>179</v>
      </c>
      <c r="D82" s="288">
        <v>0</v>
      </c>
      <c r="E82" s="289"/>
      <c r="F82" s="311">
        <v>0</v>
      </c>
      <c r="G82" s="286">
        <v>0</v>
      </c>
      <c r="H82" s="266">
        <f t="shared" si="1"/>
        <v>0</v>
      </c>
      <c r="I82" s="3"/>
    </row>
    <row r="83" spans="1:9" x14ac:dyDescent="0.2">
      <c r="A83" s="19" t="s">
        <v>180</v>
      </c>
      <c r="B83" s="12" t="s">
        <v>178</v>
      </c>
      <c r="C83" s="20" t="s">
        <v>181</v>
      </c>
      <c r="D83" s="288">
        <v>0</v>
      </c>
      <c r="E83" s="289"/>
      <c r="F83" s="311">
        <v>0</v>
      </c>
      <c r="G83" s="286">
        <v>0</v>
      </c>
      <c r="H83" s="266">
        <f t="shared" si="1"/>
        <v>0</v>
      </c>
      <c r="I83" s="3"/>
    </row>
    <row r="84" spans="1:9" x14ac:dyDescent="0.2">
      <c r="A84" s="19" t="s">
        <v>182</v>
      </c>
      <c r="B84" s="12" t="s">
        <v>183</v>
      </c>
      <c r="C84" s="20" t="s">
        <v>184</v>
      </c>
      <c r="D84" s="288">
        <v>0</v>
      </c>
      <c r="E84" s="289"/>
      <c r="F84" s="311">
        <v>0</v>
      </c>
      <c r="G84" s="286">
        <v>0</v>
      </c>
      <c r="H84" s="266">
        <f t="shared" si="1"/>
        <v>0</v>
      </c>
      <c r="I84" s="3"/>
    </row>
    <row r="85" spans="1:9" x14ac:dyDescent="0.2">
      <c r="A85" s="19" t="s">
        <v>185</v>
      </c>
      <c r="B85" s="12" t="s">
        <v>186</v>
      </c>
      <c r="C85" s="20" t="s">
        <v>187</v>
      </c>
      <c r="D85" s="288">
        <v>30000</v>
      </c>
      <c r="E85" s="289"/>
      <c r="F85" s="311">
        <v>28500</v>
      </c>
      <c r="G85" s="286">
        <v>35394.759999999995</v>
      </c>
      <c r="H85" s="266">
        <f t="shared" si="1"/>
        <v>6894.7599999999948</v>
      </c>
      <c r="I85" s="3"/>
    </row>
    <row r="86" spans="1:9" x14ac:dyDescent="0.2">
      <c r="A86" s="19" t="s">
        <v>188</v>
      </c>
      <c r="B86" s="12" t="s">
        <v>189</v>
      </c>
      <c r="C86" s="20" t="s">
        <v>190</v>
      </c>
      <c r="D86" s="288">
        <v>0</v>
      </c>
      <c r="E86" s="289"/>
      <c r="F86" s="311">
        <v>0</v>
      </c>
      <c r="G86" s="286">
        <v>0</v>
      </c>
      <c r="H86" s="266">
        <f t="shared" si="1"/>
        <v>0</v>
      </c>
      <c r="I86" s="3"/>
    </row>
    <row r="87" spans="1:9" x14ac:dyDescent="0.2">
      <c r="A87" s="19" t="s">
        <v>191</v>
      </c>
      <c r="B87" s="12" t="s">
        <v>189</v>
      </c>
      <c r="C87" s="20" t="s">
        <v>192</v>
      </c>
      <c r="D87" s="288">
        <v>0</v>
      </c>
      <c r="E87" s="289"/>
      <c r="F87" s="311">
        <v>0</v>
      </c>
      <c r="G87" s="286">
        <v>0</v>
      </c>
      <c r="H87" s="266">
        <f t="shared" si="1"/>
        <v>0</v>
      </c>
      <c r="I87" s="3"/>
    </row>
    <row r="88" spans="1:9" x14ac:dyDescent="0.2">
      <c r="A88" s="19" t="s">
        <v>193</v>
      </c>
      <c r="B88" s="12" t="s">
        <v>194</v>
      </c>
      <c r="C88" s="20" t="s">
        <v>195</v>
      </c>
      <c r="D88" s="288">
        <v>0</v>
      </c>
      <c r="E88" s="289"/>
      <c r="F88" s="311">
        <v>0</v>
      </c>
      <c r="G88" s="286">
        <v>0</v>
      </c>
      <c r="H88" s="266">
        <f t="shared" si="1"/>
        <v>0</v>
      </c>
      <c r="I88" s="3"/>
    </row>
    <row r="89" spans="1:9" x14ac:dyDescent="0.2">
      <c r="A89" s="19" t="s">
        <v>196</v>
      </c>
      <c r="B89" s="12" t="s">
        <v>194</v>
      </c>
      <c r="C89" s="20" t="s">
        <v>197</v>
      </c>
      <c r="D89" s="288">
        <v>0</v>
      </c>
      <c r="E89" s="289"/>
      <c r="F89" s="311">
        <v>0</v>
      </c>
      <c r="G89" s="286">
        <v>0</v>
      </c>
      <c r="H89" s="266">
        <f t="shared" si="1"/>
        <v>0</v>
      </c>
      <c r="I89" s="3"/>
    </row>
    <row r="90" spans="1:9" x14ac:dyDescent="0.2">
      <c r="A90" s="19" t="s">
        <v>198</v>
      </c>
      <c r="B90" s="12" t="s">
        <v>194</v>
      </c>
      <c r="C90" s="20" t="s">
        <v>199</v>
      </c>
      <c r="D90" s="288">
        <v>0</v>
      </c>
      <c r="E90" s="289"/>
      <c r="F90" s="311">
        <v>0</v>
      </c>
      <c r="G90" s="286">
        <v>0</v>
      </c>
      <c r="H90" s="266">
        <f t="shared" si="1"/>
        <v>0</v>
      </c>
      <c r="I90" s="3"/>
    </row>
    <row r="91" spans="1:9" x14ac:dyDescent="0.2">
      <c r="A91" s="19" t="s">
        <v>200</v>
      </c>
      <c r="B91" s="12" t="s">
        <v>194</v>
      </c>
      <c r="C91" s="20" t="s">
        <v>201</v>
      </c>
      <c r="D91" s="288">
        <v>0</v>
      </c>
      <c r="E91" s="289"/>
      <c r="F91" s="311">
        <v>0</v>
      </c>
      <c r="G91" s="286">
        <v>0</v>
      </c>
      <c r="H91" s="266">
        <f t="shared" si="1"/>
        <v>0</v>
      </c>
      <c r="I91" s="3"/>
    </row>
    <row r="92" spans="1:9" x14ac:dyDescent="0.2">
      <c r="A92" s="19" t="s">
        <v>202</v>
      </c>
      <c r="B92" s="12" t="s">
        <v>194</v>
      </c>
      <c r="C92" s="20" t="s">
        <v>203</v>
      </c>
      <c r="D92" s="288">
        <v>0</v>
      </c>
      <c r="E92" s="289"/>
      <c r="F92" s="311">
        <v>0</v>
      </c>
      <c r="G92" s="286">
        <v>0</v>
      </c>
      <c r="H92" s="266">
        <f t="shared" si="1"/>
        <v>0</v>
      </c>
      <c r="I92" s="3"/>
    </row>
    <row r="93" spans="1:9" x14ac:dyDescent="0.2">
      <c r="A93" s="19" t="s">
        <v>204</v>
      </c>
      <c r="B93" s="12" t="s">
        <v>205</v>
      </c>
      <c r="C93" s="20" t="s">
        <v>206</v>
      </c>
      <c r="D93" s="288">
        <v>0</v>
      </c>
      <c r="E93" s="289"/>
      <c r="F93" s="311">
        <v>21090</v>
      </c>
      <c r="G93" s="286">
        <v>31922.34</v>
      </c>
      <c r="H93" s="266">
        <f t="shared" si="1"/>
        <v>10832.34</v>
      </c>
      <c r="I93" s="3"/>
    </row>
    <row r="94" spans="1:9" x14ac:dyDescent="0.2">
      <c r="A94" s="19" t="s">
        <v>207</v>
      </c>
      <c r="B94" s="12" t="s">
        <v>208</v>
      </c>
      <c r="C94" s="20" t="s">
        <v>209</v>
      </c>
      <c r="D94" s="288">
        <v>0</v>
      </c>
      <c r="E94" s="289"/>
      <c r="F94" s="311">
        <v>0</v>
      </c>
      <c r="G94" s="286">
        <v>0</v>
      </c>
      <c r="H94" s="266">
        <f t="shared" si="1"/>
        <v>0</v>
      </c>
      <c r="I94" s="3"/>
    </row>
    <row r="95" spans="1:9" x14ac:dyDescent="0.2">
      <c r="A95" s="19" t="s">
        <v>210</v>
      </c>
      <c r="B95" s="12" t="s">
        <v>208</v>
      </c>
      <c r="C95" s="20" t="s">
        <v>211</v>
      </c>
      <c r="D95" s="288">
        <v>0</v>
      </c>
      <c r="E95" s="289"/>
      <c r="F95" s="311">
        <v>0</v>
      </c>
      <c r="G95" s="286">
        <v>0</v>
      </c>
      <c r="H95" s="266">
        <f t="shared" si="1"/>
        <v>0</v>
      </c>
      <c r="I95" s="3"/>
    </row>
    <row r="96" spans="1:9" x14ac:dyDescent="0.2">
      <c r="A96" s="19" t="s">
        <v>212</v>
      </c>
      <c r="B96" s="12" t="s">
        <v>208</v>
      </c>
      <c r="C96" s="20" t="s">
        <v>213</v>
      </c>
      <c r="D96" s="288">
        <v>0</v>
      </c>
      <c r="E96" s="289"/>
      <c r="F96" s="311">
        <v>0</v>
      </c>
      <c r="G96" s="286">
        <v>0</v>
      </c>
      <c r="H96" s="266">
        <f t="shared" si="1"/>
        <v>0</v>
      </c>
      <c r="I96" s="3"/>
    </row>
    <row r="97" spans="1:9" x14ac:dyDescent="0.2">
      <c r="A97" s="19" t="s">
        <v>214</v>
      </c>
      <c r="B97" s="12" t="s">
        <v>215</v>
      </c>
      <c r="C97" s="20" t="s">
        <v>216</v>
      </c>
      <c r="D97" s="288">
        <v>0</v>
      </c>
      <c r="E97" s="289"/>
      <c r="F97" s="311">
        <v>0</v>
      </c>
      <c r="G97" s="286">
        <v>1705.76</v>
      </c>
      <c r="H97" s="266">
        <f t="shared" si="1"/>
        <v>1705.76</v>
      </c>
      <c r="I97" s="3"/>
    </row>
    <row r="98" spans="1:9" x14ac:dyDescent="0.2">
      <c r="A98" s="19" t="s">
        <v>217</v>
      </c>
      <c r="B98" s="12" t="s">
        <v>215</v>
      </c>
      <c r="C98" s="20" t="s">
        <v>218</v>
      </c>
      <c r="D98" s="288">
        <v>0</v>
      </c>
      <c r="E98" s="289"/>
      <c r="F98" s="311">
        <v>24494.52</v>
      </c>
      <c r="G98" s="286">
        <v>66773.19</v>
      </c>
      <c r="H98" s="266">
        <f t="shared" si="1"/>
        <v>42278.67</v>
      </c>
      <c r="I98" s="3"/>
    </row>
    <row r="99" spans="1:9" x14ac:dyDescent="0.2">
      <c r="A99" s="19" t="s">
        <v>219</v>
      </c>
      <c r="B99" s="12" t="s">
        <v>215</v>
      </c>
      <c r="C99" s="20" t="s">
        <v>220</v>
      </c>
      <c r="D99" s="288">
        <v>0</v>
      </c>
      <c r="E99" s="289"/>
      <c r="F99" s="311">
        <v>0</v>
      </c>
      <c r="G99" s="286">
        <v>0</v>
      </c>
      <c r="H99" s="266">
        <f t="shared" si="1"/>
        <v>0</v>
      </c>
      <c r="I99" s="3"/>
    </row>
    <row r="100" spans="1:9" x14ac:dyDescent="0.2">
      <c r="A100" s="19" t="s">
        <v>221</v>
      </c>
      <c r="B100" s="12" t="s">
        <v>222</v>
      </c>
      <c r="C100" s="20" t="s">
        <v>223</v>
      </c>
      <c r="D100" s="288">
        <v>39200</v>
      </c>
      <c r="E100" s="289"/>
      <c r="F100" s="311">
        <v>39200</v>
      </c>
      <c r="G100" s="286">
        <v>68400</v>
      </c>
      <c r="H100" s="266">
        <f t="shared" si="1"/>
        <v>29200</v>
      </c>
      <c r="I100" s="3"/>
    </row>
    <row r="101" spans="1:9" x14ac:dyDescent="0.2">
      <c r="A101" s="19" t="s">
        <v>224</v>
      </c>
      <c r="B101" s="12" t="s">
        <v>222</v>
      </c>
      <c r="C101" s="20" t="s">
        <v>225</v>
      </c>
      <c r="D101" s="288">
        <v>0</v>
      </c>
      <c r="E101" s="289"/>
      <c r="F101" s="311">
        <v>0</v>
      </c>
      <c r="G101" s="286">
        <v>99.9</v>
      </c>
      <c r="H101" s="266">
        <f t="shared" si="1"/>
        <v>99.9</v>
      </c>
      <c r="I101" s="3"/>
    </row>
    <row r="102" spans="1:9" x14ac:dyDescent="0.2">
      <c r="A102" s="19" t="s">
        <v>226</v>
      </c>
      <c r="B102" s="12" t="s">
        <v>222</v>
      </c>
      <c r="C102" s="20" t="s">
        <v>227</v>
      </c>
      <c r="D102" s="288">
        <v>0</v>
      </c>
      <c r="E102" s="289"/>
      <c r="F102" s="311">
        <v>0</v>
      </c>
      <c r="G102" s="286">
        <v>0</v>
      </c>
      <c r="H102" s="266">
        <f t="shared" si="1"/>
        <v>0</v>
      </c>
      <c r="I102" s="3"/>
    </row>
    <row r="103" spans="1:9" x14ac:dyDescent="0.2">
      <c r="A103" s="19" t="s">
        <v>228</v>
      </c>
      <c r="B103" s="12" t="s">
        <v>222</v>
      </c>
      <c r="C103" s="20" t="s">
        <v>229</v>
      </c>
      <c r="D103" s="288">
        <v>0</v>
      </c>
      <c r="E103" s="289"/>
      <c r="F103" s="311">
        <v>0</v>
      </c>
      <c r="G103" s="286">
        <v>0</v>
      </c>
      <c r="H103" s="266">
        <f t="shared" si="1"/>
        <v>0</v>
      </c>
      <c r="I103" s="3"/>
    </row>
    <row r="104" spans="1:9" x14ac:dyDescent="0.2">
      <c r="A104" s="19" t="s">
        <v>230</v>
      </c>
      <c r="B104" s="12" t="s">
        <v>222</v>
      </c>
      <c r="C104" s="20" t="s">
        <v>231</v>
      </c>
      <c r="D104" s="288">
        <v>0</v>
      </c>
      <c r="E104" s="289"/>
      <c r="F104" s="311">
        <v>0</v>
      </c>
      <c r="G104" s="286">
        <v>0</v>
      </c>
      <c r="H104" s="266">
        <f t="shared" si="1"/>
        <v>0</v>
      </c>
      <c r="I104" s="3"/>
    </row>
    <row r="105" spans="1:9" x14ac:dyDescent="0.2">
      <c r="A105" s="19" t="s">
        <v>232</v>
      </c>
      <c r="B105" s="12" t="s">
        <v>222</v>
      </c>
      <c r="C105" s="20" t="s">
        <v>233</v>
      </c>
      <c r="D105" s="288">
        <v>0</v>
      </c>
      <c r="E105" s="289"/>
      <c r="F105" s="311">
        <v>0</v>
      </c>
      <c r="G105" s="286">
        <v>0</v>
      </c>
      <c r="H105" s="266">
        <f t="shared" si="1"/>
        <v>0</v>
      </c>
      <c r="I105" s="3"/>
    </row>
    <row r="106" spans="1:9" x14ac:dyDescent="0.2">
      <c r="A106" s="19" t="s">
        <v>234</v>
      </c>
      <c r="B106" s="12" t="s">
        <v>235</v>
      </c>
      <c r="C106" s="20" t="s">
        <v>236</v>
      </c>
      <c r="D106" s="288">
        <v>0</v>
      </c>
      <c r="E106" s="289"/>
      <c r="F106" s="311">
        <v>0</v>
      </c>
      <c r="G106" s="286">
        <v>0</v>
      </c>
      <c r="H106" s="266">
        <f t="shared" si="1"/>
        <v>0</v>
      </c>
      <c r="I106" s="3"/>
    </row>
    <row r="107" spans="1:9" x14ac:dyDescent="0.2">
      <c r="A107" s="19" t="s">
        <v>237</v>
      </c>
      <c r="B107" s="12" t="s">
        <v>235</v>
      </c>
      <c r="C107" s="20" t="s">
        <v>238</v>
      </c>
      <c r="D107" s="288">
        <v>0</v>
      </c>
      <c r="E107" s="289"/>
      <c r="F107" s="311">
        <v>0</v>
      </c>
      <c r="G107" s="286">
        <v>0</v>
      </c>
      <c r="H107" s="266">
        <f t="shared" si="1"/>
        <v>0</v>
      </c>
      <c r="I107" s="3"/>
    </row>
    <row r="108" spans="1:9" x14ac:dyDescent="0.2">
      <c r="A108" s="19" t="s">
        <v>239</v>
      </c>
      <c r="B108" s="12" t="s">
        <v>235</v>
      </c>
      <c r="C108" s="20" t="s">
        <v>240</v>
      </c>
      <c r="D108" s="288">
        <v>0</v>
      </c>
      <c r="E108" s="289"/>
      <c r="F108" s="311">
        <v>0</v>
      </c>
      <c r="G108" s="286">
        <v>0</v>
      </c>
      <c r="H108" s="266">
        <f t="shared" si="1"/>
        <v>0</v>
      </c>
      <c r="I108" s="3"/>
    </row>
    <row r="109" spans="1:9" x14ac:dyDescent="0.2">
      <c r="A109" s="19" t="s">
        <v>241</v>
      </c>
      <c r="B109" s="12" t="s">
        <v>242</v>
      </c>
      <c r="C109" s="20" t="s">
        <v>243</v>
      </c>
      <c r="D109" s="288">
        <v>0</v>
      </c>
      <c r="E109" s="289"/>
      <c r="F109" s="311">
        <v>0</v>
      </c>
      <c r="G109" s="286">
        <v>0</v>
      </c>
      <c r="H109" s="266">
        <f t="shared" si="1"/>
        <v>0</v>
      </c>
      <c r="I109" s="3"/>
    </row>
    <row r="110" spans="1:9" x14ac:dyDescent="0.2">
      <c r="A110" s="19" t="s">
        <v>244</v>
      </c>
      <c r="B110" s="12" t="s">
        <v>242</v>
      </c>
      <c r="C110" s="20" t="s">
        <v>245</v>
      </c>
      <c r="D110" s="288">
        <v>0</v>
      </c>
      <c r="E110" s="289"/>
      <c r="F110" s="311">
        <v>0</v>
      </c>
      <c r="G110" s="286">
        <v>0</v>
      </c>
      <c r="H110" s="266">
        <f t="shared" si="1"/>
        <v>0</v>
      </c>
      <c r="I110" s="3"/>
    </row>
    <row r="111" spans="1:9" x14ac:dyDescent="0.2">
      <c r="A111" s="19" t="s">
        <v>246</v>
      </c>
      <c r="B111" s="12" t="s">
        <v>242</v>
      </c>
      <c r="C111" s="20" t="s">
        <v>247</v>
      </c>
      <c r="D111" s="288">
        <v>0</v>
      </c>
      <c r="E111" s="289"/>
      <c r="F111" s="311">
        <v>0</v>
      </c>
      <c r="G111" s="286">
        <v>0</v>
      </c>
      <c r="H111" s="266">
        <f t="shared" si="1"/>
        <v>0</v>
      </c>
      <c r="I111" s="3"/>
    </row>
    <row r="112" spans="1:9" x14ac:dyDescent="0.2">
      <c r="A112" s="19" t="s">
        <v>248</v>
      </c>
      <c r="B112" s="12" t="s">
        <v>242</v>
      </c>
      <c r="C112" s="20" t="s">
        <v>249</v>
      </c>
      <c r="D112" s="288">
        <v>0</v>
      </c>
      <c r="E112" s="289"/>
      <c r="F112" s="311">
        <v>0</v>
      </c>
      <c r="G112" s="286">
        <v>0</v>
      </c>
      <c r="H112" s="266">
        <f t="shared" si="1"/>
        <v>0</v>
      </c>
      <c r="I112" s="3"/>
    </row>
    <row r="113" spans="1:9" x14ac:dyDescent="0.2">
      <c r="A113" s="19" t="s">
        <v>250</v>
      </c>
      <c r="B113" s="12" t="s">
        <v>251</v>
      </c>
      <c r="C113" s="20" t="s">
        <v>252</v>
      </c>
      <c r="D113" s="288">
        <v>0</v>
      </c>
      <c r="E113" s="289"/>
      <c r="F113" s="311">
        <v>0</v>
      </c>
      <c r="G113" s="286">
        <v>0</v>
      </c>
      <c r="H113" s="266">
        <f t="shared" si="1"/>
        <v>0</v>
      </c>
      <c r="I113" s="3"/>
    </row>
    <row r="114" spans="1:9" x14ac:dyDescent="0.2">
      <c r="A114" s="19" t="s">
        <v>253</v>
      </c>
      <c r="B114" s="12" t="s">
        <v>251</v>
      </c>
      <c r="C114" s="20" t="s">
        <v>254</v>
      </c>
      <c r="D114" s="288">
        <v>0</v>
      </c>
      <c r="E114" s="289"/>
      <c r="F114" s="311">
        <v>0</v>
      </c>
      <c r="G114" s="286">
        <v>0</v>
      </c>
      <c r="H114" s="266">
        <f t="shared" si="1"/>
        <v>0</v>
      </c>
      <c r="I114" s="3"/>
    </row>
    <row r="115" spans="1:9" x14ac:dyDescent="0.2">
      <c r="A115" s="19" t="s">
        <v>255</v>
      </c>
      <c r="B115" s="12" t="s">
        <v>251</v>
      </c>
      <c r="C115" s="20" t="s">
        <v>256</v>
      </c>
      <c r="D115" s="288">
        <v>0</v>
      </c>
      <c r="E115" s="289"/>
      <c r="F115" s="311">
        <v>0</v>
      </c>
      <c r="G115" s="286">
        <v>0</v>
      </c>
      <c r="H115" s="266">
        <f t="shared" si="1"/>
        <v>0</v>
      </c>
      <c r="I115" s="3"/>
    </row>
    <row r="116" spans="1:9" x14ac:dyDescent="0.2">
      <c r="A116" s="19" t="s">
        <v>257</v>
      </c>
      <c r="B116" s="12" t="s">
        <v>258</v>
      </c>
      <c r="C116" s="20" t="s">
        <v>259</v>
      </c>
      <c r="D116" s="288">
        <v>0</v>
      </c>
      <c r="E116" s="289"/>
      <c r="F116" s="311">
        <v>0</v>
      </c>
      <c r="G116" s="286">
        <v>0</v>
      </c>
      <c r="H116" s="266">
        <f t="shared" si="1"/>
        <v>0</v>
      </c>
      <c r="I116" s="3"/>
    </row>
    <row r="117" spans="1:9" x14ac:dyDescent="0.2">
      <c r="A117" s="19" t="s">
        <v>260</v>
      </c>
      <c r="B117" s="12" t="s">
        <v>261</v>
      </c>
      <c r="C117" s="20" t="s">
        <v>262</v>
      </c>
      <c r="D117" s="288">
        <v>0</v>
      </c>
      <c r="E117" s="289"/>
      <c r="F117" s="311">
        <v>0</v>
      </c>
      <c r="G117" s="286">
        <v>0</v>
      </c>
      <c r="H117" s="266">
        <f t="shared" si="1"/>
        <v>0</v>
      </c>
      <c r="I117" s="3"/>
    </row>
    <row r="118" spans="1:9" x14ac:dyDescent="0.2">
      <c r="A118" s="19" t="s">
        <v>263</v>
      </c>
      <c r="B118" s="12" t="s">
        <v>264</v>
      </c>
      <c r="C118" s="20" t="s">
        <v>265</v>
      </c>
      <c r="D118" s="288">
        <v>0</v>
      </c>
      <c r="E118" s="289"/>
      <c r="F118" s="311">
        <v>0</v>
      </c>
      <c r="G118" s="286">
        <v>0</v>
      </c>
      <c r="H118" s="266">
        <f t="shared" si="1"/>
        <v>0</v>
      </c>
      <c r="I118" s="3"/>
    </row>
    <row r="119" spans="1:9" x14ac:dyDescent="0.2">
      <c r="A119" s="19" t="s">
        <v>266</v>
      </c>
      <c r="B119" s="12" t="s">
        <v>264</v>
      </c>
      <c r="C119" s="20" t="s">
        <v>267</v>
      </c>
      <c r="D119" s="288">
        <v>0</v>
      </c>
      <c r="E119" s="289"/>
      <c r="F119" s="311">
        <v>0</v>
      </c>
      <c r="G119" s="286">
        <v>0</v>
      </c>
      <c r="H119" s="266">
        <f t="shared" si="1"/>
        <v>0</v>
      </c>
      <c r="I119" s="3"/>
    </row>
    <row r="120" spans="1:9" x14ac:dyDescent="0.2">
      <c r="A120" s="19" t="s">
        <v>268</v>
      </c>
      <c r="B120" s="12" t="s">
        <v>264</v>
      </c>
      <c r="C120" s="20" t="s">
        <v>269</v>
      </c>
      <c r="D120" s="288">
        <v>30000</v>
      </c>
      <c r="E120" s="289"/>
      <c r="F120" s="311">
        <v>0</v>
      </c>
      <c r="G120" s="286">
        <v>0</v>
      </c>
      <c r="H120" s="266">
        <f t="shared" si="1"/>
        <v>0</v>
      </c>
      <c r="I120" s="3"/>
    </row>
    <row r="121" spans="1:9" x14ac:dyDescent="0.2">
      <c r="A121" s="19" t="s">
        <v>270</v>
      </c>
      <c r="B121" s="12" t="s">
        <v>271</v>
      </c>
      <c r="C121" s="20" t="s">
        <v>272</v>
      </c>
      <c r="D121" s="288">
        <v>0</v>
      </c>
      <c r="E121" s="289"/>
      <c r="F121" s="311">
        <v>0</v>
      </c>
      <c r="G121" s="286">
        <v>0</v>
      </c>
      <c r="H121" s="266">
        <f t="shared" si="1"/>
        <v>0</v>
      </c>
      <c r="I121" s="3"/>
    </row>
    <row r="122" spans="1:9" x14ac:dyDescent="0.2">
      <c r="A122" s="19" t="s">
        <v>273</v>
      </c>
      <c r="B122" s="12" t="s">
        <v>271</v>
      </c>
      <c r="C122" s="20" t="s">
        <v>274</v>
      </c>
      <c r="D122" s="288">
        <v>0</v>
      </c>
      <c r="E122" s="289"/>
      <c r="F122" s="311">
        <v>0</v>
      </c>
      <c r="G122" s="286">
        <v>0</v>
      </c>
      <c r="H122" s="266">
        <f t="shared" si="1"/>
        <v>0</v>
      </c>
      <c r="I122" s="3"/>
    </row>
    <row r="123" spans="1:9" x14ac:dyDescent="0.2">
      <c r="A123" s="19" t="s">
        <v>275</v>
      </c>
      <c r="B123" s="12" t="s">
        <v>276</v>
      </c>
      <c r="C123" s="20" t="s">
        <v>277</v>
      </c>
      <c r="D123" s="288">
        <v>0</v>
      </c>
      <c r="E123" s="289"/>
      <c r="F123" s="311">
        <v>0</v>
      </c>
      <c r="G123" s="286">
        <v>0</v>
      </c>
      <c r="H123" s="266">
        <f t="shared" si="1"/>
        <v>0</v>
      </c>
      <c r="I123" s="3"/>
    </row>
    <row r="124" spans="1:9" x14ac:dyDescent="0.2">
      <c r="A124" s="19" t="s">
        <v>278</v>
      </c>
      <c r="B124" s="12" t="s">
        <v>276</v>
      </c>
      <c r="C124" s="20" t="s">
        <v>279</v>
      </c>
      <c r="D124" s="288">
        <v>0</v>
      </c>
      <c r="E124" s="289"/>
      <c r="F124" s="311">
        <v>0</v>
      </c>
      <c r="G124" s="286">
        <v>0</v>
      </c>
      <c r="H124" s="266">
        <f t="shared" si="1"/>
        <v>0</v>
      </c>
      <c r="I124" s="3"/>
    </row>
    <row r="125" spans="1:9" x14ac:dyDescent="0.2">
      <c r="A125" s="19" t="s">
        <v>280</v>
      </c>
      <c r="B125" s="12" t="s">
        <v>276</v>
      </c>
      <c r="C125" s="20" t="s">
        <v>281</v>
      </c>
      <c r="D125" s="288">
        <v>0</v>
      </c>
      <c r="E125" s="289"/>
      <c r="F125" s="311">
        <v>0</v>
      </c>
      <c r="G125" s="286">
        <v>0</v>
      </c>
      <c r="H125" s="266">
        <f t="shared" si="1"/>
        <v>0</v>
      </c>
      <c r="I125" s="3"/>
    </row>
    <row r="126" spans="1:9" x14ac:dyDescent="0.2">
      <c r="A126" s="19" t="s">
        <v>282</v>
      </c>
      <c r="B126" s="12" t="s">
        <v>276</v>
      </c>
      <c r="C126" s="20" t="s">
        <v>283</v>
      </c>
      <c r="D126" s="288">
        <v>0</v>
      </c>
      <c r="E126" s="289"/>
      <c r="F126" s="311">
        <v>0</v>
      </c>
      <c r="G126" s="286">
        <v>0</v>
      </c>
      <c r="H126" s="266">
        <f t="shared" si="1"/>
        <v>0</v>
      </c>
      <c r="I126" s="3"/>
    </row>
    <row r="127" spans="1:9" x14ac:dyDescent="0.2">
      <c r="A127" s="19" t="s">
        <v>284</v>
      </c>
      <c r="B127" s="12" t="s">
        <v>285</v>
      </c>
      <c r="C127" s="20" t="s">
        <v>286</v>
      </c>
      <c r="D127" s="288">
        <v>0</v>
      </c>
      <c r="E127" s="289"/>
      <c r="F127" s="311">
        <v>0</v>
      </c>
      <c r="G127" s="286">
        <v>0</v>
      </c>
      <c r="H127" s="266">
        <f t="shared" si="1"/>
        <v>0</v>
      </c>
      <c r="I127" s="3"/>
    </row>
    <row r="128" spans="1:9" x14ac:dyDescent="0.2">
      <c r="A128" s="19" t="s">
        <v>287</v>
      </c>
      <c r="B128" s="12" t="s">
        <v>285</v>
      </c>
      <c r="C128" s="20" t="s">
        <v>288</v>
      </c>
      <c r="D128" s="288">
        <v>0</v>
      </c>
      <c r="E128" s="289"/>
      <c r="F128" s="311">
        <v>0</v>
      </c>
      <c r="G128" s="286">
        <v>0</v>
      </c>
      <c r="H128" s="266">
        <f t="shared" si="1"/>
        <v>0</v>
      </c>
      <c r="I128" s="3"/>
    </row>
    <row r="129" spans="1:9" x14ac:dyDescent="0.2">
      <c r="A129" s="19" t="s">
        <v>289</v>
      </c>
      <c r="B129" s="12" t="s">
        <v>285</v>
      </c>
      <c r="C129" s="20" t="s">
        <v>290</v>
      </c>
      <c r="D129" s="288">
        <v>0</v>
      </c>
      <c r="E129" s="289"/>
      <c r="F129" s="311">
        <v>0</v>
      </c>
      <c r="G129" s="286">
        <v>0</v>
      </c>
      <c r="H129" s="266">
        <f t="shared" si="1"/>
        <v>0</v>
      </c>
      <c r="I129" s="3"/>
    </row>
    <row r="130" spans="1:9" x14ac:dyDescent="0.2">
      <c r="A130" s="19" t="s">
        <v>291</v>
      </c>
      <c r="B130" s="12" t="s">
        <v>285</v>
      </c>
      <c r="C130" s="20" t="s">
        <v>292</v>
      </c>
      <c r="D130" s="288">
        <v>0</v>
      </c>
      <c r="E130" s="289"/>
      <c r="F130" s="311">
        <v>0</v>
      </c>
      <c r="G130" s="286">
        <v>0</v>
      </c>
      <c r="H130" s="266">
        <f t="shared" si="1"/>
        <v>0</v>
      </c>
      <c r="I130" s="3"/>
    </row>
    <row r="131" spans="1:9" x14ac:dyDescent="0.2">
      <c r="A131" s="19" t="s">
        <v>293</v>
      </c>
      <c r="B131" s="12" t="s">
        <v>285</v>
      </c>
      <c r="C131" s="20" t="s">
        <v>294</v>
      </c>
      <c r="D131" s="288">
        <v>0</v>
      </c>
      <c r="E131" s="289"/>
      <c r="F131" s="311">
        <v>0</v>
      </c>
      <c r="G131" s="286">
        <v>0</v>
      </c>
      <c r="H131" s="266">
        <f t="shared" si="1"/>
        <v>0</v>
      </c>
      <c r="I131" s="3"/>
    </row>
    <row r="132" spans="1:9" x14ac:dyDescent="0.2">
      <c r="A132" s="19" t="s">
        <v>295</v>
      </c>
      <c r="B132" s="12" t="s">
        <v>285</v>
      </c>
      <c r="C132" s="20" t="s">
        <v>296</v>
      </c>
      <c r="D132" s="288">
        <v>39200</v>
      </c>
      <c r="E132" s="289"/>
      <c r="F132" s="311">
        <v>39200</v>
      </c>
      <c r="G132" s="286">
        <v>34123.199999999997</v>
      </c>
      <c r="H132" s="266">
        <f t="shared" si="1"/>
        <v>-5076.8000000000029</v>
      </c>
      <c r="I132" s="3"/>
    </row>
    <row r="133" spans="1:9" x14ac:dyDescent="0.2">
      <c r="A133" s="19" t="s">
        <v>297</v>
      </c>
      <c r="B133" s="12" t="s">
        <v>298</v>
      </c>
      <c r="C133" s="20" t="s">
        <v>299</v>
      </c>
      <c r="D133" s="288">
        <v>0</v>
      </c>
      <c r="E133" s="289"/>
      <c r="F133" s="311">
        <v>0</v>
      </c>
      <c r="G133" s="286">
        <v>0</v>
      </c>
      <c r="H133" s="266">
        <f t="shared" si="1"/>
        <v>0</v>
      </c>
      <c r="I133" s="3"/>
    </row>
    <row r="134" spans="1:9" x14ac:dyDescent="0.2">
      <c r="A134" s="19" t="s">
        <v>300</v>
      </c>
      <c r="B134" s="12" t="s">
        <v>298</v>
      </c>
      <c r="C134" s="20" t="s">
        <v>301</v>
      </c>
      <c r="D134" s="288">
        <v>0</v>
      </c>
      <c r="E134" s="289"/>
      <c r="F134" s="311">
        <v>0</v>
      </c>
      <c r="G134" s="286">
        <v>0</v>
      </c>
      <c r="H134" s="266">
        <f t="shared" si="1"/>
        <v>0</v>
      </c>
      <c r="I134" s="3"/>
    </row>
    <row r="135" spans="1:9" x14ac:dyDescent="0.2">
      <c r="A135" s="19" t="s">
        <v>302</v>
      </c>
      <c r="B135" s="12" t="s">
        <v>303</v>
      </c>
      <c r="C135" s="20" t="s">
        <v>304</v>
      </c>
      <c r="D135" s="288">
        <v>0</v>
      </c>
      <c r="E135" s="289"/>
      <c r="F135" s="311">
        <v>0</v>
      </c>
      <c r="G135" s="286">
        <v>0</v>
      </c>
      <c r="H135" s="266">
        <f t="shared" si="1"/>
        <v>0</v>
      </c>
      <c r="I135" s="3"/>
    </row>
    <row r="136" spans="1:9" x14ac:dyDescent="0.2">
      <c r="A136" s="19" t="s">
        <v>305</v>
      </c>
      <c r="B136" s="12" t="s">
        <v>303</v>
      </c>
      <c r="C136" s="20" t="s">
        <v>306</v>
      </c>
      <c r="D136" s="288">
        <v>0</v>
      </c>
      <c r="E136" s="289"/>
      <c r="F136" s="311">
        <v>0</v>
      </c>
      <c r="G136" s="286">
        <v>0</v>
      </c>
      <c r="H136" s="266">
        <f t="shared" si="1"/>
        <v>0</v>
      </c>
      <c r="I136" s="3"/>
    </row>
    <row r="137" spans="1:9" x14ac:dyDescent="0.2">
      <c r="A137" s="19" t="s">
        <v>307</v>
      </c>
      <c r="B137" s="12" t="s">
        <v>308</v>
      </c>
      <c r="C137" s="20" t="s">
        <v>309</v>
      </c>
      <c r="D137" s="288">
        <v>0</v>
      </c>
      <c r="E137" s="289"/>
      <c r="F137" s="311">
        <v>0</v>
      </c>
      <c r="G137" s="286">
        <v>0</v>
      </c>
      <c r="H137" s="266">
        <f t="shared" ref="H137:H200" si="2">+G137-F137</f>
        <v>0</v>
      </c>
      <c r="I137" s="3"/>
    </row>
    <row r="138" spans="1:9" x14ac:dyDescent="0.2">
      <c r="A138" s="19" t="s">
        <v>310</v>
      </c>
      <c r="B138" s="12" t="s">
        <v>308</v>
      </c>
      <c r="C138" s="20" t="s">
        <v>311</v>
      </c>
      <c r="D138" s="288">
        <v>0</v>
      </c>
      <c r="E138" s="289"/>
      <c r="F138" s="311">
        <v>0</v>
      </c>
      <c r="G138" s="286">
        <v>0</v>
      </c>
      <c r="H138" s="266">
        <f t="shared" si="2"/>
        <v>0</v>
      </c>
      <c r="I138" s="3"/>
    </row>
    <row r="139" spans="1:9" x14ac:dyDescent="0.2">
      <c r="A139" s="19" t="s">
        <v>312</v>
      </c>
      <c r="B139" s="12" t="s">
        <v>313</v>
      </c>
      <c r="C139" s="20" t="s">
        <v>314</v>
      </c>
      <c r="D139" s="288">
        <v>0</v>
      </c>
      <c r="E139" s="289"/>
      <c r="F139" s="311">
        <v>0</v>
      </c>
      <c r="G139" s="286">
        <v>0</v>
      </c>
      <c r="H139" s="266">
        <f t="shared" si="2"/>
        <v>0</v>
      </c>
      <c r="I139" s="3"/>
    </row>
    <row r="140" spans="1:9" x14ac:dyDescent="0.2">
      <c r="A140" s="19" t="s">
        <v>315</v>
      </c>
      <c r="B140" s="12" t="s">
        <v>316</v>
      </c>
      <c r="C140" s="20" t="s">
        <v>317</v>
      </c>
      <c r="D140" s="288">
        <v>0</v>
      </c>
      <c r="E140" s="289"/>
      <c r="F140" s="311">
        <v>0</v>
      </c>
      <c r="G140" s="286">
        <v>0</v>
      </c>
      <c r="H140" s="266">
        <f t="shared" si="2"/>
        <v>0</v>
      </c>
      <c r="I140" s="3"/>
    </row>
    <row r="141" spans="1:9" x14ac:dyDescent="0.2">
      <c r="A141" s="19" t="s">
        <v>318</v>
      </c>
      <c r="B141" s="12" t="s">
        <v>316</v>
      </c>
      <c r="C141" s="20" t="s">
        <v>319</v>
      </c>
      <c r="D141" s="288">
        <v>0</v>
      </c>
      <c r="E141" s="289"/>
      <c r="F141" s="311">
        <v>0</v>
      </c>
      <c r="G141" s="286">
        <v>0</v>
      </c>
      <c r="H141" s="266">
        <f t="shared" si="2"/>
        <v>0</v>
      </c>
      <c r="I141" s="3"/>
    </row>
    <row r="142" spans="1:9" x14ac:dyDescent="0.2">
      <c r="A142" s="19" t="s">
        <v>320</v>
      </c>
      <c r="B142" s="12" t="s">
        <v>316</v>
      </c>
      <c r="C142" s="20" t="s">
        <v>321</v>
      </c>
      <c r="D142" s="288">
        <v>0</v>
      </c>
      <c r="E142" s="289"/>
      <c r="F142" s="311">
        <v>0</v>
      </c>
      <c r="G142" s="286">
        <v>0</v>
      </c>
      <c r="H142" s="266">
        <f t="shared" si="2"/>
        <v>0</v>
      </c>
      <c r="I142" s="3"/>
    </row>
    <row r="143" spans="1:9" x14ac:dyDescent="0.2">
      <c r="A143" s="19" t="s">
        <v>322</v>
      </c>
      <c r="B143" s="12" t="s">
        <v>316</v>
      </c>
      <c r="C143" s="20" t="s">
        <v>323</v>
      </c>
      <c r="D143" s="288">
        <v>0</v>
      </c>
      <c r="E143" s="289"/>
      <c r="F143" s="311">
        <v>0</v>
      </c>
      <c r="G143" s="286">
        <v>0</v>
      </c>
      <c r="H143" s="266">
        <f t="shared" si="2"/>
        <v>0</v>
      </c>
      <c r="I143" s="3"/>
    </row>
    <row r="144" spans="1:9" x14ac:dyDescent="0.2">
      <c r="A144" s="19" t="s">
        <v>324</v>
      </c>
      <c r="B144" s="12" t="s">
        <v>325</v>
      </c>
      <c r="C144" s="20" t="s">
        <v>326</v>
      </c>
      <c r="D144" s="288">
        <v>0</v>
      </c>
      <c r="E144" s="289"/>
      <c r="F144" s="311">
        <v>0</v>
      </c>
      <c r="G144" s="286">
        <v>0</v>
      </c>
      <c r="H144" s="266">
        <f t="shared" si="2"/>
        <v>0</v>
      </c>
      <c r="I144" s="3"/>
    </row>
    <row r="145" spans="1:9" x14ac:dyDescent="0.2">
      <c r="A145" s="19" t="s">
        <v>327</v>
      </c>
      <c r="B145" s="12" t="s">
        <v>325</v>
      </c>
      <c r="C145" s="20" t="s">
        <v>328</v>
      </c>
      <c r="D145" s="288">
        <v>0</v>
      </c>
      <c r="E145" s="289"/>
      <c r="F145" s="311">
        <v>0</v>
      </c>
      <c r="G145" s="286">
        <v>0</v>
      </c>
      <c r="H145" s="266">
        <f t="shared" si="2"/>
        <v>0</v>
      </c>
      <c r="I145" s="3"/>
    </row>
    <row r="146" spans="1:9" x14ac:dyDescent="0.2">
      <c r="A146" s="19" t="s">
        <v>329</v>
      </c>
      <c r="B146" s="12" t="s">
        <v>330</v>
      </c>
      <c r="C146" s="20" t="s">
        <v>331</v>
      </c>
      <c r="D146" s="288">
        <v>0</v>
      </c>
      <c r="E146" s="289"/>
      <c r="F146" s="311">
        <v>0</v>
      </c>
      <c r="G146" s="286">
        <v>0</v>
      </c>
      <c r="H146" s="266">
        <f t="shared" si="2"/>
        <v>0</v>
      </c>
      <c r="I146" s="3"/>
    </row>
    <row r="147" spans="1:9" x14ac:dyDescent="0.2">
      <c r="A147" s="19" t="s">
        <v>332</v>
      </c>
      <c r="B147" s="12" t="s">
        <v>330</v>
      </c>
      <c r="C147" s="20" t="s">
        <v>333</v>
      </c>
      <c r="D147" s="288">
        <v>0</v>
      </c>
      <c r="E147" s="289"/>
      <c r="F147" s="311">
        <v>0</v>
      </c>
      <c r="G147" s="286">
        <v>0</v>
      </c>
      <c r="H147" s="266">
        <f t="shared" si="2"/>
        <v>0</v>
      </c>
      <c r="I147" s="3"/>
    </row>
    <row r="148" spans="1:9" x14ac:dyDescent="0.2">
      <c r="A148" s="19" t="s">
        <v>334</v>
      </c>
      <c r="B148" s="12" t="s">
        <v>335</v>
      </c>
      <c r="C148" s="20" t="s">
        <v>336</v>
      </c>
      <c r="D148" s="288">
        <v>0</v>
      </c>
      <c r="E148" s="289"/>
      <c r="F148" s="311">
        <v>0</v>
      </c>
      <c r="G148" s="286">
        <v>0</v>
      </c>
      <c r="H148" s="266">
        <f t="shared" si="2"/>
        <v>0</v>
      </c>
      <c r="I148" s="3"/>
    </row>
    <row r="149" spans="1:9" x14ac:dyDescent="0.2">
      <c r="A149" s="19" t="s">
        <v>337</v>
      </c>
      <c r="B149" s="12" t="s">
        <v>335</v>
      </c>
      <c r="C149" s="20" t="s">
        <v>338</v>
      </c>
      <c r="D149" s="288">
        <v>0</v>
      </c>
      <c r="E149" s="289"/>
      <c r="F149" s="311">
        <v>0</v>
      </c>
      <c r="G149" s="286">
        <v>0</v>
      </c>
      <c r="H149" s="266">
        <f t="shared" si="2"/>
        <v>0</v>
      </c>
      <c r="I149" s="3"/>
    </row>
    <row r="150" spans="1:9" x14ac:dyDescent="0.2">
      <c r="A150" s="19" t="s">
        <v>339</v>
      </c>
      <c r="B150" s="12" t="s">
        <v>335</v>
      </c>
      <c r="C150" s="20" t="s">
        <v>340</v>
      </c>
      <c r="D150" s="288">
        <v>0</v>
      </c>
      <c r="E150" s="289"/>
      <c r="F150" s="311">
        <v>0</v>
      </c>
      <c r="G150" s="286">
        <v>0</v>
      </c>
      <c r="H150" s="266">
        <f t="shared" si="2"/>
        <v>0</v>
      </c>
      <c r="I150" s="3"/>
    </row>
    <row r="151" spans="1:9" x14ac:dyDescent="0.2">
      <c r="A151" s="19" t="s">
        <v>341</v>
      </c>
      <c r="B151" s="12" t="s">
        <v>342</v>
      </c>
      <c r="C151" s="20" t="s">
        <v>343</v>
      </c>
      <c r="D151" s="288">
        <v>24500</v>
      </c>
      <c r="E151" s="289"/>
      <c r="F151" s="311">
        <v>24500</v>
      </c>
      <c r="G151" s="286">
        <v>23393.25</v>
      </c>
      <c r="H151" s="266">
        <f t="shared" si="2"/>
        <v>-1106.75</v>
      </c>
      <c r="I151" s="3"/>
    </row>
    <row r="152" spans="1:9" x14ac:dyDescent="0.2">
      <c r="A152" s="19" t="s">
        <v>344</v>
      </c>
      <c r="B152" s="12" t="s">
        <v>342</v>
      </c>
      <c r="C152" s="20" t="s">
        <v>345</v>
      </c>
      <c r="D152" s="288">
        <v>30000</v>
      </c>
      <c r="E152" s="289"/>
      <c r="F152" s="311">
        <v>0</v>
      </c>
      <c r="G152" s="286">
        <v>0</v>
      </c>
      <c r="H152" s="266">
        <f t="shared" si="2"/>
        <v>0</v>
      </c>
      <c r="I152" s="3"/>
    </row>
    <row r="153" spans="1:9" x14ac:dyDescent="0.2">
      <c r="A153" s="19" t="s">
        <v>346</v>
      </c>
      <c r="B153" s="12" t="s">
        <v>342</v>
      </c>
      <c r="C153" s="20" t="s">
        <v>347</v>
      </c>
      <c r="D153" s="288">
        <v>0</v>
      </c>
      <c r="E153" s="289"/>
      <c r="F153" s="311">
        <v>28500</v>
      </c>
      <c r="G153" s="286">
        <v>28637.7</v>
      </c>
      <c r="H153" s="266">
        <f t="shared" si="2"/>
        <v>137.70000000000073</v>
      </c>
      <c r="I153" s="3"/>
    </row>
    <row r="154" spans="1:9" x14ac:dyDescent="0.2">
      <c r="A154" s="19" t="s">
        <v>348</v>
      </c>
      <c r="B154" s="12" t="s">
        <v>349</v>
      </c>
      <c r="C154" s="20" t="s">
        <v>350</v>
      </c>
      <c r="D154" s="288">
        <v>39200</v>
      </c>
      <c r="E154" s="289"/>
      <c r="F154" s="311">
        <v>39200</v>
      </c>
      <c r="G154" s="286">
        <v>39200</v>
      </c>
      <c r="H154" s="266">
        <f t="shared" si="2"/>
        <v>0</v>
      </c>
      <c r="I154" s="3"/>
    </row>
    <row r="155" spans="1:9" x14ac:dyDescent="0.2">
      <c r="A155" s="19" t="s">
        <v>351</v>
      </c>
      <c r="B155" s="12" t="s">
        <v>349</v>
      </c>
      <c r="C155" s="20" t="s">
        <v>352</v>
      </c>
      <c r="D155" s="288">
        <v>0</v>
      </c>
      <c r="E155" s="289"/>
      <c r="F155" s="311">
        <v>0</v>
      </c>
      <c r="G155" s="286">
        <v>0</v>
      </c>
      <c r="H155" s="266">
        <f t="shared" si="2"/>
        <v>0</v>
      </c>
      <c r="I155" s="3"/>
    </row>
    <row r="156" spans="1:9" x14ac:dyDescent="0.2">
      <c r="A156" s="19" t="s">
        <v>353</v>
      </c>
      <c r="B156" s="12" t="s">
        <v>349</v>
      </c>
      <c r="C156" s="20" t="s">
        <v>354</v>
      </c>
      <c r="D156" s="288">
        <v>30000</v>
      </c>
      <c r="E156" s="289"/>
      <c r="F156" s="311">
        <v>28500</v>
      </c>
      <c r="G156" s="286">
        <v>49967.489999999991</v>
      </c>
      <c r="H156" s="266">
        <f t="shared" si="2"/>
        <v>21467.489999999991</v>
      </c>
      <c r="I156" s="3"/>
    </row>
    <row r="157" spans="1:9" x14ac:dyDescent="0.2">
      <c r="A157" s="19" t="s">
        <v>355</v>
      </c>
      <c r="B157" s="12" t="s">
        <v>356</v>
      </c>
      <c r="C157" s="20" t="s">
        <v>357</v>
      </c>
      <c r="D157" s="288">
        <v>0</v>
      </c>
      <c r="E157" s="289"/>
      <c r="F157" s="311">
        <v>0</v>
      </c>
      <c r="G157" s="286">
        <v>0</v>
      </c>
      <c r="H157" s="266">
        <f t="shared" si="2"/>
        <v>0</v>
      </c>
      <c r="I157" s="3"/>
    </row>
    <row r="158" spans="1:9" x14ac:dyDescent="0.2">
      <c r="A158" s="19" t="s">
        <v>358</v>
      </c>
      <c r="B158" s="12" t="s">
        <v>359</v>
      </c>
      <c r="C158" s="20" t="s">
        <v>360</v>
      </c>
      <c r="D158" s="288">
        <v>30000</v>
      </c>
      <c r="E158" s="289"/>
      <c r="F158" s="311">
        <v>0</v>
      </c>
      <c r="G158" s="286">
        <v>0</v>
      </c>
      <c r="H158" s="266">
        <f t="shared" si="2"/>
        <v>0</v>
      </c>
      <c r="I158" s="3"/>
    </row>
    <row r="159" spans="1:9" x14ac:dyDescent="0.2">
      <c r="A159" s="19" t="s">
        <v>361</v>
      </c>
      <c r="B159" s="12" t="s">
        <v>359</v>
      </c>
      <c r="C159" s="20" t="s">
        <v>362</v>
      </c>
      <c r="D159" s="288">
        <v>0</v>
      </c>
      <c r="E159" s="289"/>
      <c r="F159" s="311">
        <v>0</v>
      </c>
      <c r="G159" s="286">
        <v>0</v>
      </c>
      <c r="H159" s="266">
        <f t="shared" si="2"/>
        <v>0</v>
      </c>
      <c r="I159" s="3"/>
    </row>
    <row r="160" spans="1:9" x14ac:dyDescent="0.2">
      <c r="A160" s="19" t="s">
        <v>363</v>
      </c>
      <c r="B160" s="12" t="s">
        <v>364</v>
      </c>
      <c r="C160" s="20" t="s">
        <v>365</v>
      </c>
      <c r="D160" s="288">
        <v>0</v>
      </c>
      <c r="E160" s="289"/>
      <c r="F160" s="311">
        <v>0</v>
      </c>
      <c r="G160" s="286">
        <v>0</v>
      </c>
      <c r="H160" s="266">
        <f t="shared" si="2"/>
        <v>0</v>
      </c>
      <c r="I160" s="3"/>
    </row>
    <row r="161" spans="1:9" x14ac:dyDescent="0.2">
      <c r="A161" s="19" t="s">
        <v>366</v>
      </c>
      <c r="B161" s="12" t="s">
        <v>364</v>
      </c>
      <c r="C161" s="20" t="s">
        <v>367</v>
      </c>
      <c r="D161" s="288">
        <v>0</v>
      </c>
      <c r="E161" s="289"/>
      <c r="F161" s="311">
        <v>0</v>
      </c>
      <c r="G161" s="286">
        <v>0</v>
      </c>
      <c r="H161" s="266">
        <f t="shared" si="2"/>
        <v>0</v>
      </c>
      <c r="I161" s="3"/>
    </row>
    <row r="162" spans="1:9" x14ac:dyDescent="0.2">
      <c r="A162" s="19" t="s">
        <v>368</v>
      </c>
      <c r="B162" s="12" t="s">
        <v>369</v>
      </c>
      <c r="C162" s="20" t="s">
        <v>370</v>
      </c>
      <c r="D162" s="288">
        <v>0</v>
      </c>
      <c r="E162" s="289"/>
      <c r="F162" s="311">
        <v>0</v>
      </c>
      <c r="G162" s="286">
        <v>0</v>
      </c>
      <c r="H162" s="266">
        <f t="shared" si="2"/>
        <v>0</v>
      </c>
      <c r="I162" s="3"/>
    </row>
    <row r="163" spans="1:9" x14ac:dyDescent="0.2">
      <c r="A163" s="19" t="s">
        <v>371</v>
      </c>
      <c r="B163" s="12" t="s">
        <v>372</v>
      </c>
      <c r="C163" s="20" t="s">
        <v>373</v>
      </c>
      <c r="D163" s="288">
        <v>0</v>
      </c>
      <c r="E163" s="289"/>
      <c r="F163" s="311">
        <v>0</v>
      </c>
      <c r="G163" s="286">
        <v>0</v>
      </c>
      <c r="H163" s="266">
        <f t="shared" si="2"/>
        <v>0</v>
      </c>
      <c r="I163" s="3"/>
    </row>
    <row r="164" spans="1:9" x14ac:dyDescent="0.2">
      <c r="A164" s="19" t="s">
        <v>374</v>
      </c>
      <c r="B164" s="12" t="s">
        <v>372</v>
      </c>
      <c r="C164" s="20" t="s">
        <v>375</v>
      </c>
      <c r="D164" s="288">
        <v>0</v>
      </c>
      <c r="E164" s="289"/>
      <c r="F164" s="311">
        <v>0</v>
      </c>
      <c r="G164" s="286">
        <v>0</v>
      </c>
      <c r="H164" s="266">
        <f t="shared" si="2"/>
        <v>0</v>
      </c>
      <c r="I164" s="3"/>
    </row>
    <row r="165" spans="1:9" x14ac:dyDescent="0.2">
      <c r="A165" s="19" t="s">
        <v>376</v>
      </c>
      <c r="B165" s="12" t="s">
        <v>377</v>
      </c>
      <c r="C165" s="20" t="s">
        <v>378</v>
      </c>
      <c r="D165" s="288">
        <v>0</v>
      </c>
      <c r="E165" s="289"/>
      <c r="F165" s="311">
        <v>0</v>
      </c>
      <c r="G165" s="286">
        <v>0</v>
      </c>
      <c r="H165" s="266">
        <f t="shared" si="2"/>
        <v>0</v>
      </c>
      <c r="I165" s="3"/>
    </row>
    <row r="166" spans="1:9" x14ac:dyDescent="0.2">
      <c r="A166" s="19" t="s">
        <v>379</v>
      </c>
      <c r="B166" s="12" t="s">
        <v>377</v>
      </c>
      <c r="C166" s="20" t="s">
        <v>380</v>
      </c>
      <c r="D166" s="288">
        <v>0</v>
      </c>
      <c r="E166" s="289"/>
      <c r="F166" s="311">
        <v>0</v>
      </c>
      <c r="G166" s="286">
        <v>0</v>
      </c>
      <c r="H166" s="266">
        <f t="shared" si="2"/>
        <v>0</v>
      </c>
      <c r="I166" s="3"/>
    </row>
    <row r="167" spans="1:9" x14ac:dyDescent="0.2">
      <c r="A167" s="19" t="s">
        <v>381</v>
      </c>
      <c r="B167" s="12" t="s">
        <v>377</v>
      </c>
      <c r="C167" s="20" t="s">
        <v>382</v>
      </c>
      <c r="D167" s="288">
        <v>0</v>
      </c>
      <c r="E167" s="289"/>
      <c r="F167" s="311">
        <v>0</v>
      </c>
      <c r="G167" s="286">
        <v>0</v>
      </c>
      <c r="H167" s="266">
        <f t="shared" si="2"/>
        <v>0</v>
      </c>
      <c r="I167" s="3"/>
    </row>
    <row r="168" spans="1:9" x14ac:dyDescent="0.2">
      <c r="A168" s="19" t="s">
        <v>383</v>
      </c>
      <c r="B168" s="12" t="s">
        <v>377</v>
      </c>
      <c r="C168" s="20" t="s">
        <v>384</v>
      </c>
      <c r="D168" s="288">
        <v>0</v>
      </c>
      <c r="E168" s="289"/>
      <c r="F168" s="311">
        <v>0</v>
      </c>
      <c r="G168" s="286">
        <v>0</v>
      </c>
      <c r="H168" s="266">
        <f t="shared" si="2"/>
        <v>0</v>
      </c>
      <c r="I168" s="3"/>
    </row>
    <row r="169" spans="1:9" x14ac:dyDescent="0.2">
      <c r="A169" s="19" t="s">
        <v>385</v>
      </c>
      <c r="B169" s="12" t="s">
        <v>377</v>
      </c>
      <c r="C169" s="20" t="s">
        <v>386</v>
      </c>
      <c r="D169" s="288">
        <v>0</v>
      </c>
      <c r="E169" s="289"/>
      <c r="F169" s="311">
        <v>0</v>
      </c>
      <c r="G169" s="286">
        <v>0</v>
      </c>
      <c r="H169" s="266">
        <f t="shared" si="2"/>
        <v>0</v>
      </c>
      <c r="I169" s="3"/>
    </row>
    <row r="170" spans="1:9" x14ac:dyDescent="0.2">
      <c r="A170" s="19" t="s">
        <v>387</v>
      </c>
      <c r="B170" s="12" t="s">
        <v>388</v>
      </c>
      <c r="C170" s="20" t="s">
        <v>389</v>
      </c>
      <c r="D170" s="288">
        <v>0</v>
      </c>
      <c r="E170" s="289"/>
      <c r="F170" s="311">
        <v>0</v>
      </c>
      <c r="G170" s="286">
        <v>0</v>
      </c>
      <c r="H170" s="266">
        <f t="shared" si="2"/>
        <v>0</v>
      </c>
      <c r="I170" s="3"/>
    </row>
    <row r="171" spans="1:9" x14ac:dyDescent="0.2">
      <c r="A171" s="19" t="s">
        <v>390</v>
      </c>
      <c r="B171" s="12" t="s">
        <v>388</v>
      </c>
      <c r="C171" s="20" t="s">
        <v>391</v>
      </c>
      <c r="D171" s="288">
        <v>0</v>
      </c>
      <c r="E171" s="289"/>
      <c r="F171" s="311">
        <v>0</v>
      </c>
      <c r="G171" s="286">
        <v>0</v>
      </c>
      <c r="H171" s="266">
        <f t="shared" si="2"/>
        <v>0</v>
      </c>
      <c r="I171" s="3"/>
    </row>
    <row r="172" spans="1:9" x14ac:dyDescent="0.2">
      <c r="A172" s="19" t="s">
        <v>392</v>
      </c>
      <c r="B172" s="12" t="s">
        <v>388</v>
      </c>
      <c r="C172" s="20" t="s">
        <v>393</v>
      </c>
      <c r="D172" s="288">
        <v>0</v>
      </c>
      <c r="E172" s="289"/>
      <c r="F172" s="311">
        <v>0</v>
      </c>
      <c r="G172" s="286">
        <v>0</v>
      </c>
      <c r="H172" s="266">
        <f t="shared" si="2"/>
        <v>0</v>
      </c>
      <c r="I172" s="3"/>
    </row>
    <row r="173" spans="1:9" x14ac:dyDescent="0.2">
      <c r="A173" s="19" t="s">
        <v>394</v>
      </c>
      <c r="B173" s="12" t="s">
        <v>388</v>
      </c>
      <c r="C173" s="20" t="s">
        <v>395</v>
      </c>
      <c r="D173" s="288">
        <v>0</v>
      </c>
      <c r="E173" s="289"/>
      <c r="F173" s="311">
        <v>0</v>
      </c>
      <c r="G173" s="286">
        <v>0</v>
      </c>
      <c r="H173" s="266">
        <f t="shared" si="2"/>
        <v>0</v>
      </c>
      <c r="I173" s="3"/>
    </row>
    <row r="174" spans="1:9" x14ac:dyDescent="0.2">
      <c r="A174" s="19" t="s">
        <v>396</v>
      </c>
      <c r="B174" s="12" t="s">
        <v>388</v>
      </c>
      <c r="C174" s="20" t="s">
        <v>397</v>
      </c>
      <c r="D174" s="288">
        <v>0</v>
      </c>
      <c r="E174" s="289"/>
      <c r="F174" s="311">
        <v>0</v>
      </c>
      <c r="G174" s="286">
        <v>0</v>
      </c>
      <c r="H174" s="266">
        <f t="shared" si="2"/>
        <v>0</v>
      </c>
      <c r="I174" s="3"/>
    </row>
    <row r="175" spans="1:9" x14ac:dyDescent="0.2">
      <c r="A175" s="19" t="s">
        <v>398</v>
      </c>
      <c r="B175" s="12" t="s">
        <v>388</v>
      </c>
      <c r="C175" s="20" t="s">
        <v>399</v>
      </c>
      <c r="D175" s="288">
        <v>24500</v>
      </c>
      <c r="E175" s="289"/>
      <c r="F175" s="311">
        <v>24500</v>
      </c>
      <c r="G175" s="286">
        <v>25682.200000000004</v>
      </c>
      <c r="H175" s="266">
        <f t="shared" si="2"/>
        <v>1182.2000000000044</v>
      </c>
      <c r="I175" s="3"/>
    </row>
    <row r="176" spans="1:9" x14ac:dyDescent="0.2">
      <c r="A176" s="19" t="s">
        <v>400</v>
      </c>
      <c r="B176" s="12" t="s">
        <v>388</v>
      </c>
      <c r="C176" s="20" t="s">
        <v>401</v>
      </c>
      <c r="D176" s="288">
        <v>0</v>
      </c>
      <c r="E176" s="289"/>
      <c r="F176" s="311">
        <v>0</v>
      </c>
      <c r="G176" s="286">
        <v>0</v>
      </c>
      <c r="H176" s="266">
        <f t="shared" si="2"/>
        <v>0</v>
      </c>
      <c r="I176" s="3"/>
    </row>
    <row r="177" spans="1:9" x14ac:dyDescent="0.2">
      <c r="A177" s="19" t="s">
        <v>402</v>
      </c>
      <c r="B177" s="12" t="s">
        <v>388</v>
      </c>
      <c r="C177" s="20" t="s">
        <v>403</v>
      </c>
      <c r="D177" s="288">
        <v>0</v>
      </c>
      <c r="E177" s="289"/>
      <c r="F177" s="311">
        <v>0</v>
      </c>
      <c r="G177" s="286">
        <v>0</v>
      </c>
      <c r="H177" s="266">
        <f t="shared" si="2"/>
        <v>0</v>
      </c>
      <c r="I177" s="3"/>
    </row>
    <row r="178" spans="1:9" x14ac:dyDescent="0.2">
      <c r="A178" s="19" t="s">
        <v>404</v>
      </c>
      <c r="B178" s="12" t="s">
        <v>388</v>
      </c>
      <c r="C178" s="20" t="s">
        <v>405</v>
      </c>
      <c r="D178" s="288">
        <v>0</v>
      </c>
      <c r="E178" s="289"/>
      <c r="F178" s="311">
        <v>0</v>
      </c>
      <c r="G178" s="286">
        <v>0</v>
      </c>
      <c r="H178" s="266">
        <f t="shared" si="2"/>
        <v>0</v>
      </c>
      <c r="I178" s="3"/>
    </row>
    <row r="179" spans="1:9" x14ac:dyDescent="0.2">
      <c r="A179" s="19" t="s">
        <v>406</v>
      </c>
      <c r="B179" s="12" t="s">
        <v>388</v>
      </c>
      <c r="C179" s="20" t="s">
        <v>407</v>
      </c>
      <c r="D179" s="288">
        <v>0</v>
      </c>
      <c r="E179" s="289"/>
      <c r="F179" s="311">
        <v>0</v>
      </c>
      <c r="G179" s="286">
        <v>0</v>
      </c>
      <c r="H179" s="266">
        <f t="shared" si="2"/>
        <v>0</v>
      </c>
      <c r="I179" s="3"/>
    </row>
    <row r="180" spans="1:9" x14ac:dyDescent="0.2">
      <c r="A180" s="19" t="s">
        <v>408</v>
      </c>
      <c r="B180" s="12" t="s">
        <v>388</v>
      </c>
      <c r="C180" s="20" t="s">
        <v>409</v>
      </c>
      <c r="D180" s="288">
        <v>0</v>
      </c>
      <c r="E180" s="289"/>
      <c r="F180" s="311">
        <v>0</v>
      </c>
      <c r="G180" s="286">
        <v>0</v>
      </c>
      <c r="H180" s="266">
        <f t="shared" si="2"/>
        <v>0</v>
      </c>
      <c r="I180" s="3"/>
    </row>
    <row r="181" spans="1:9" x14ac:dyDescent="0.2">
      <c r="A181" s="19" t="s">
        <v>410</v>
      </c>
      <c r="B181" s="12" t="s">
        <v>388</v>
      </c>
      <c r="C181" s="20" t="s">
        <v>411</v>
      </c>
      <c r="D181" s="288">
        <v>0</v>
      </c>
      <c r="E181" s="289"/>
      <c r="F181" s="311">
        <v>0</v>
      </c>
      <c r="G181" s="286">
        <v>0</v>
      </c>
      <c r="H181" s="266">
        <f t="shared" si="2"/>
        <v>0</v>
      </c>
      <c r="I181" s="3"/>
    </row>
    <row r="182" spans="1:9" x14ac:dyDescent="0.2">
      <c r="A182" s="23" t="s">
        <v>412</v>
      </c>
      <c r="B182" s="12" t="s">
        <v>413</v>
      </c>
      <c r="C182" s="20" t="s">
        <v>414</v>
      </c>
      <c r="D182" s="288">
        <v>0</v>
      </c>
      <c r="E182" s="289"/>
      <c r="F182" s="311">
        <v>0</v>
      </c>
      <c r="G182" s="286">
        <v>0</v>
      </c>
      <c r="H182" s="266">
        <f t="shared" si="2"/>
        <v>0</v>
      </c>
      <c r="I182" s="3"/>
    </row>
    <row r="183" spans="1:9" x14ac:dyDescent="0.2">
      <c r="A183" s="23" t="s">
        <v>415</v>
      </c>
      <c r="B183" s="12" t="s">
        <v>413</v>
      </c>
      <c r="C183" s="20" t="s">
        <v>416</v>
      </c>
      <c r="D183" s="288">
        <v>0</v>
      </c>
      <c r="E183" s="289"/>
      <c r="F183" s="311">
        <v>0</v>
      </c>
      <c r="G183" s="286">
        <v>0</v>
      </c>
      <c r="H183" s="266">
        <f t="shared" si="2"/>
        <v>0</v>
      </c>
      <c r="I183" s="3"/>
    </row>
    <row r="184" spans="1:9" x14ac:dyDescent="0.2">
      <c r="A184" s="23" t="s">
        <v>417</v>
      </c>
      <c r="B184" s="12" t="s">
        <v>413</v>
      </c>
      <c r="C184" s="20" t="s">
        <v>418</v>
      </c>
      <c r="D184" s="288">
        <v>0</v>
      </c>
      <c r="E184" s="289"/>
      <c r="F184" s="311">
        <v>0</v>
      </c>
      <c r="G184" s="286">
        <v>0</v>
      </c>
      <c r="H184" s="266">
        <f t="shared" si="2"/>
        <v>0</v>
      </c>
      <c r="I184" s="3"/>
    </row>
    <row r="185" spans="1:9" x14ac:dyDescent="0.2">
      <c r="A185" s="23" t="s">
        <v>419</v>
      </c>
      <c r="B185" s="12" t="s">
        <v>413</v>
      </c>
      <c r="C185" s="20" t="s">
        <v>420</v>
      </c>
      <c r="D185" s="288">
        <v>0</v>
      </c>
      <c r="E185" s="289"/>
      <c r="F185" s="311">
        <v>0</v>
      </c>
      <c r="G185" s="286">
        <v>0</v>
      </c>
      <c r="H185" s="266">
        <f t="shared" si="2"/>
        <v>0</v>
      </c>
      <c r="I185" s="3"/>
    </row>
    <row r="186" spans="1:9" x14ac:dyDescent="0.2">
      <c r="A186" s="23" t="s">
        <v>421</v>
      </c>
      <c r="B186" s="12"/>
      <c r="C186" s="20" t="s">
        <v>422</v>
      </c>
      <c r="D186" s="288">
        <v>0</v>
      </c>
      <c r="E186" s="289"/>
      <c r="F186" s="311">
        <v>0</v>
      </c>
      <c r="G186" s="286">
        <v>53879.960000000006</v>
      </c>
      <c r="H186" s="266">
        <f t="shared" si="2"/>
        <v>53879.960000000006</v>
      </c>
      <c r="I186" s="3"/>
    </row>
    <row r="187" spans="1:9" x14ac:dyDescent="0.2">
      <c r="A187" s="41" t="s">
        <v>423</v>
      </c>
      <c r="B187" s="42"/>
      <c r="C187" s="42" t="s">
        <v>424</v>
      </c>
      <c r="D187" s="288">
        <v>0</v>
      </c>
      <c r="E187" s="289"/>
      <c r="F187" s="311">
        <v>0</v>
      </c>
      <c r="G187" s="286">
        <v>0</v>
      </c>
      <c r="H187" s="266">
        <f t="shared" si="2"/>
        <v>0</v>
      </c>
      <c r="I187" s="3"/>
    </row>
    <row r="188" spans="1:9" x14ac:dyDescent="0.2">
      <c r="A188" s="41" t="s">
        <v>425</v>
      </c>
      <c r="B188" s="42"/>
      <c r="C188" s="42" t="s">
        <v>426</v>
      </c>
      <c r="D188" s="288">
        <v>0</v>
      </c>
      <c r="E188" s="289"/>
      <c r="F188" s="311">
        <v>0</v>
      </c>
      <c r="G188" s="286">
        <v>0</v>
      </c>
      <c r="H188" s="266">
        <f t="shared" si="2"/>
        <v>0</v>
      </c>
      <c r="I188" s="3"/>
    </row>
    <row r="189" spans="1:9" x14ac:dyDescent="0.2">
      <c r="A189" s="41" t="s">
        <v>427</v>
      </c>
      <c r="B189" s="42"/>
      <c r="C189" s="42" t="s">
        <v>428</v>
      </c>
      <c r="D189" s="288">
        <v>0</v>
      </c>
      <c r="E189" s="289"/>
      <c r="F189" s="311">
        <v>0</v>
      </c>
      <c r="G189" s="286">
        <v>0</v>
      </c>
      <c r="H189" s="266">
        <f t="shared" si="2"/>
        <v>0</v>
      </c>
      <c r="I189" s="3"/>
    </row>
    <row r="190" spans="1:9" x14ac:dyDescent="0.2">
      <c r="A190" s="41" t="s">
        <v>429</v>
      </c>
      <c r="B190" s="42"/>
      <c r="C190" s="55" t="s">
        <v>430</v>
      </c>
      <c r="D190" s="288">
        <v>0</v>
      </c>
      <c r="E190" s="289"/>
      <c r="F190" s="311">
        <v>0</v>
      </c>
      <c r="G190" s="286">
        <v>0</v>
      </c>
      <c r="H190" s="266">
        <f t="shared" si="2"/>
        <v>0</v>
      </c>
      <c r="I190" s="3"/>
    </row>
    <row r="191" spans="1:9" x14ac:dyDescent="0.2">
      <c r="A191" s="41" t="s">
        <v>431</v>
      </c>
      <c r="B191" s="42"/>
      <c r="C191" s="42" t="s">
        <v>432</v>
      </c>
      <c r="D191" s="288">
        <v>0</v>
      </c>
      <c r="E191" s="289"/>
      <c r="F191" s="311">
        <v>0</v>
      </c>
      <c r="G191" s="286">
        <v>0</v>
      </c>
      <c r="H191" s="266">
        <f t="shared" si="2"/>
        <v>0</v>
      </c>
      <c r="I191" s="3"/>
    </row>
    <row r="192" spans="1:9" x14ac:dyDescent="0.2">
      <c r="A192" s="43" t="s">
        <v>433</v>
      </c>
      <c r="B192" s="42"/>
      <c r="C192" s="42" t="s">
        <v>434</v>
      </c>
      <c r="D192" s="288">
        <v>0</v>
      </c>
      <c r="E192" s="289"/>
      <c r="F192" s="311">
        <v>0</v>
      </c>
      <c r="G192" s="286">
        <v>0</v>
      </c>
      <c r="H192" s="266">
        <f t="shared" si="2"/>
        <v>0</v>
      </c>
      <c r="I192" s="3"/>
    </row>
    <row r="193" spans="1:9" x14ac:dyDescent="0.2">
      <c r="A193" s="41" t="s">
        <v>435</v>
      </c>
      <c r="B193" s="42"/>
      <c r="C193" s="42" t="s">
        <v>436</v>
      </c>
      <c r="D193" s="288">
        <v>0</v>
      </c>
      <c r="E193" s="289"/>
      <c r="F193" s="311">
        <v>0</v>
      </c>
      <c r="G193" s="286">
        <v>0</v>
      </c>
      <c r="H193" s="266">
        <f t="shared" si="2"/>
        <v>0</v>
      </c>
      <c r="I193" s="3"/>
    </row>
    <row r="194" spans="1:9" x14ac:dyDescent="0.2">
      <c r="A194" s="41" t="s">
        <v>437</v>
      </c>
      <c r="B194" s="42"/>
      <c r="C194" s="42" t="s">
        <v>438</v>
      </c>
      <c r="D194" s="288">
        <v>0</v>
      </c>
      <c r="E194" s="289"/>
      <c r="F194" s="311">
        <v>0</v>
      </c>
      <c r="G194" s="286">
        <v>0</v>
      </c>
      <c r="H194" s="266">
        <f t="shared" si="2"/>
        <v>0</v>
      </c>
      <c r="I194" s="3"/>
    </row>
    <row r="195" spans="1:9" x14ac:dyDescent="0.2">
      <c r="A195" s="41" t="s">
        <v>439</v>
      </c>
      <c r="B195" s="42"/>
      <c r="C195" s="42" t="s">
        <v>440</v>
      </c>
      <c r="D195" s="288">
        <v>0</v>
      </c>
      <c r="E195" s="289"/>
      <c r="F195" s="311">
        <v>0</v>
      </c>
      <c r="G195" s="286">
        <v>0</v>
      </c>
      <c r="H195" s="266">
        <f t="shared" si="2"/>
        <v>0</v>
      </c>
      <c r="I195" s="3"/>
    </row>
    <row r="196" spans="1:9" x14ac:dyDescent="0.2">
      <c r="A196" s="41" t="s">
        <v>441</v>
      </c>
      <c r="B196" s="42"/>
      <c r="C196" s="42" t="s">
        <v>442</v>
      </c>
      <c r="D196" s="288">
        <v>0</v>
      </c>
      <c r="E196" s="289"/>
      <c r="F196" s="311">
        <v>0</v>
      </c>
      <c r="G196" s="286">
        <v>0</v>
      </c>
      <c r="H196" s="266">
        <f t="shared" si="2"/>
        <v>0</v>
      </c>
      <c r="I196" s="3"/>
    </row>
    <row r="197" spans="1:9" x14ac:dyDescent="0.2">
      <c r="A197" s="41" t="s">
        <v>443</v>
      </c>
      <c r="B197" s="42"/>
      <c r="C197" s="42" t="s">
        <v>444</v>
      </c>
      <c r="D197" s="288">
        <v>0</v>
      </c>
      <c r="E197" s="289"/>
      <c r="F197" s="311">
        <v>0</v>
      </c>
      <c r="G197" s="286">
        <v>0</v>
      </c>
      <c r="H197" s="266">
        <f t="shared" si="2"/>
        <v>0</v>
      </c>
      <c r="I197" s="3"/>
    </row>
    <row r="198" spans="1:9" x14ac:dyDescent="0.2">
      <c r="A198" s="41" t="s">
        <v>445</v>
      </c>
      <c r="B198" s="42"/>
      <c r="C198" s="42" t="s">
        <v>446</v>
      </c>
      <c r="D198" s="288">
        <v>0</v>
      </c>
      <c r="E198" s="289"/>
      <c r="F198" s="311">
        <v>0</v>
      </c>
      <c r="G198" s="286">
        <v>0</v>
      </c>
      <c r="H198" s="266">
        <f t="shared" si="2"/>
        <v>0</v>
      </c>
      <c r="I198" s="3"/>
    </row>
    <row r="199" spans="1:9" x14ac:dyDescent="0.2">
      <c r="A199" s="2" t="s">
        <v>447</v>
      </c>
      <c r="B199" s="42"/>
      <c r="C199" s="42" t="s">
        <v>448</v>
      </c>
      <c r="D199" s="288">
        <v>0</v>
      </c>
      <c r="E199" s="289"/>
      <c r="F199" s="311">
        <v>0</v>
      </c>
      <c r="G199" s="286">
        <v>0</v>
      </c>
      <c r="H199" s="266">
        <f t="shared" si="2"/>
        <v>0</v>
      </c>
      <c r="I199" s="3"/>
    </row>
    <row r="200" spans="1:9" x14ac:dyDescent="0.2">
      <c r="A200" s="2" t="s">
        <v>449</v>
      </c>
      <c r="B200" s="42"/>
      <c r="C200" s="42" t="s">
        <v>450</v>
      </c>
      <c r="D200" s="288">
        <v>0</v>
      </c>
      <c r="E200" s="289"/>
      <c r="F200" s="311">
        <v>0</v>
      </c>
      <c r="G200" s="286">
        <v>0</v>
      </c>
      <c r="H200" s="266">
        <f t="shared" si="2"/>
        <v>0</v>
      </c>
      <c r="I200" s="3"/>
    </row>
    <row r="201" spans="1:9" x14ac:dyDescent="0.2">
      <c r="A201" s="41" t="s">
        <v>451</v>
      </c>
      <c r="B201" s="42"/>
      <c r="C201" s="42" t="s">
        <v>452</v>
      </c>
      <c r="D201" s="288">
        <v>0</v>
      </c>
      <c r="E201" s="289"/>
      <c r="F201" s="311">
        <v>0</v>
      </c>
      <c r="G201" s="286">
        <v>0</v>
      </c>
      <c r="H201" s="266">
        <f t="shared" ref="H201:H207" si="3">+G201-F201</f>
        <v>0</v>
      </c>
      <c r="I201" s="3"/>
    </row>
    <row r="202" spans="1:9" x14ac:dyDescent="0.2">
      <c r="A202" s="41" t="s">
        <v>453</v>
      </c>
      <c r="B202" s="42"/>
      <c r="C202" s="42" t="s">
        <v>454</v>
      </c>
      <c r="D202" s="288">
        <v>0</v>
      </c>
      <c r="E202" s="289"/>
      <c r="F202" s="311">
        <v>0</v>
      </c>
      <c r="G202" s="286">
        <v>0</v>
      </c>
      <c r="H202" s="266">
        <f t="shared" si="3"/>
        <v>0</v>
      </c>
      <c r="I202" s="3"/>
    </row>
    <row r="203" spans="1:9" x14ac:dyDescent="0.2">
      <c r="A203" s="41" t="s">
        <v>455</v>
      </c>
      <c r="B203" s="42"/>
      <c r="C203" s="42" t="s">
        <v>456</v>
      </c>
      <c r="D203" s="288">
        <v>0</v>
      </c>
      <c r="E203" s="289"/>
      <c r="F203" s="311">
        <v>0</v>
      </c>
      <c r="G203" s="286">
        <v>0</v>
      </c>
      <c r="H203" s="266">
        <f t="shared" si="3"/>
        <v>0</v>
      </c>
      <c r="I203" s="3"/>
    </row>
    <row r="204" spans="1:9" x14ac:dyDescent="0.2">
      <c r="A204" s="43" t="s">
        <v>457</v>
      </c>
      <c r="B204" s="42"/>
      <c r="C204" s="42" t="s">
        <v>458</v>
      </c>
      <c r="D204" s="288">
        <v>0</v>
      </c>
      <c r="E204" s="289"/>
      <c r="F204" s="311">
        <v>0</v>
      </c>
      <c r="G204" s="286">
        <v>0</v>
      </c>
      <c r="H204" s="266">
        <f t="shared" si="3"/>
        <v>0</v>
      </c>
      <c r="I204" s="3"/>
    </row>
    <row r="205" spans="1:9" x14ac:dyDescent="0.2">
      <c r="A205" s="43" t="s">
        <v>459</v>
      </c>
      <c r="B205" s="42"/>
      <c r="C205" s="42" t="s">
        <v>460</v>
      </c>
      <c r="D205" s="288">
        <v>0</v>
      </c>
      <c r="E205" s="289"/>
      <c r="F205" s="311">
        <v>0</v>
      </c>
      <c r="G205" s="286">
        <v>0</v>
      </c>
      <c r="H205" s="266">
        <f t="shared" si="3"/>
        <v>0</v>
      </c>
      <c r="I205" s="3"/>
    </row>
    <row r="206" spans="1:9" x14ac:dyDescent="0.2">
      <c r="A206" s="43" t="s">
        <v>552</v>
      </c>
      <c r="B206" s="42"/>
      <c r="C206" s="42" t="s">
        <v>558</v>
      </c>
      <c r="D206" s="288">
        <v>0</v>
      </c>
      <c r="E206" s="289"/>
      <c r="F206" s="311">
        <v>0</v>
      </c>
      <c r="G206" s="286">
        <v>0</v>
      </c>
      <c r="H206" s="266">
        <f t="shared" si="3"/>
        <v>0</v>
      </c>
      <c r="I206" s="3"/>
    </row>
    <row r="207" spans="1:9" ht="13.5" thickBot="1" x14ac:dyDescent="0.25">
      <c r="A207" s="50" t="s">
        <v>569</v>
      </c>
      <c r="B207" s="42"/>
      <c r="C207" s="12" t="s">
        <v>570</v>
      </c>
      <c r="D207" s="288">
        <v>0</v>
      </c>
      <c r="E207" s="289"/>
      <c r="F207" s="311">
        <v>0</v>
      </c>
      <c r="G207" s="287">
        <v>0</v>
      </c>
      <c r="H207" s="267">
        <f t="shared" si="3"/>
        <v>0</v>
      </c>
      <c r="I207" s="3"/>
    </row>
    <row r="208" spans="1:9" ht="13.5" thickBot="1" x14ac:dyDescent="0.25">
      <c r="A208" s="24"/>
      <c r="B208" s="25"/>
      <c r="C208" s="26"/>
      <c r="D208" s="116">
        <f>SUM(D8:D207)</f>
        <v>666041.28</v>
      </c>
      <c r="E208" s="290"/>
      <c r="F208" s="470">
        <f>SUM(F8:F207)</f>
        <v>699412.05</v>
      </c>
      <c r="G208" s="291">
        <f>SUM(G8:G207)</f>
        <v>1126460.9099999999</v>
      </c>
      <c r="H208" s="294">
        <f>SUM(H8:H207)</f>
        <v>427048.8600000001</v>
      </c>
      <c r="I208" s="3"/>
    </row>
    <row r="211" spans="3:8" x14ac:dyDescent="0.2">
      <c r="G211" s="3"/>
      <c r="H211" s="3"/>
    </row>
    <row r="213" spans="3:8" x14ac:dyDescent="0.2">
      <c r="C213" s="3"/>
      <c r="D213" s="259"/>
      <c r="F213" s="259"/>
      <c r="G213" s="259"/>
      <c r="H213" s="259"/>
    </row>
    <row r="214" spans="3:8" x14ac:dyDescent="0.2">
      <c r="C214" s="3"/>
      <c r="D214" s="259"/>
      <c r="F214" s="259"/>
      <c r="G214" s="259"/>
      <c r="H214" s="259"/>
    </row>
    <row r="215" spans="3:8" x14ac:dyDescent="0.2">
      <c r="C215" s="3"/>
      <c r="D215" s="259"/>
      <c r="F215" s="259"/>
      <c r="G215" s="259"/>
      <c r="H215" s="259"/>
    </row>
    <row r="216" spans="3:8" x14ac:dyDescent="0.2">
      <c r="D216" s="82"/>
      <c r="F216" s="82"/>
      <c r="G216" s="82"/>
      <c r="H216" s="82"/>
    </row>
    <row r="218" spans="3:8" x14ac:dyDescent="0.2">
      <c r="C218" s="3"/>
      <c r="D218" s="44"/>
      <c r="F218" s="44"/>
      <c r="G218" s="44"/>
      <c r="H218" s="44"/>
    </row>
    <row r="219" spans="3:8" x14ac:dyDescent="0.2">
      <c r="C219" s="3"/>
      <c r="D219" s="44"/>
      <c r="F219" s="44"/>
      <c r="G219" s="44"/>
      <c r="H219" s="44"/>
    </row>
    <row r="220" spans="3:8" x14ac:dyDescent="0.2">
      <c r="C220" s="3"/>
      <c r="D220" s="44"/>
      <c r="F220" s="44"/>
      <c r="G220" s="44"/>
      <c r="H220" s="44"/>
    </row>
    <row r="221" spans="3:8" x14ac:dyDescent="0.2">
      <c r="F221" s="44"/>
      <c r="G221" s="44"/>
      <c r="H221" s="44"/>
    </row>
    <row r="222" spans="3:8" x14ac:dyDescent="0.2">
      <c r="F222" s="44"/>
      <c r="G222" s="44"/>
      <c r="H222" s="44"/>
    </row>
    <row r="223" spans="3:8" x14ac:dyDescent="0.2">
      <c r="F223" s="44"/>
      <c r="G223" s="44"/>
      <c r="H223" s="44"/>
    </row>
    <row r="224" spans="3:8" x14ac:dyDescent="0.2">
      <c r="F224" s="44"/>
      <c r="G224" s="44"/>
      <c r="H224" s="44"/>
    </row>
    <row r="225" spans="4:8" x14ac:dyDescent="0.2">
      <c r="D225" s="259"/>
      <c r="F225" s="44"/>
      <c r="G225" s="44"/>
      <c r="H225" s="44"/>
    </row>
    <row r="226" spans="4:8" x14ac:dyDescent="0.2">
      <c r="D226" s="259"/>
    </row>
    <row r="227" spans="4:8" x14ac:dyDescent="0.2">
      <c r="D227" s="91"/>
    </row>
    <row r="228" spans="4:8" x14ac:dyDescent="0.2">
      <c r="D228" s="91"/>
    </row>
  </sheetData>
  <autoFilter ref="A6:I208" xr:uid="{00000000-0009-0000-0000-000007000000}"/>
  <phoneticPr fontId="9" type="noConversion"/>
  <conditionalFormatting sqref="D8:D207">
    <cfRule type="cellIs" dxfId="5" priority="20" stopIfTrue="1" operator="equal">
      <formula>0</formula>
    </cfRule>
  </conditionalFormatting>
  <conditionalFormatting sqref="F8:H207">
    <cfRule type="cellIs" dxfId="4" priority="3" stopIfTrue="1" operator="equal">
      <formula>0</formula>
    </cfRule>
  </conditionalFormatting>
  <printOptions horizontalCentered="1"/>
  <pageMargins left="0.75" right="0.75" top="1" bottom="1" header="0.5" footer="0.5"/>
  <pageSetup fitToHeight="0" orientation="landscape" r:id="rId1"/>
  <headerFooter alignWithMargins="0">
    <oddFooter>&amp;LCDE, Public School Finance&amp;C&amp;P&amp;R&amp;D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218"/>
  <sheetViews>
    <sheetView zoomScale="89" zoomScaleNormal="89" workbookViewId="0">
      <pane ySplit="7" topLeftCell="A175" activePane="bottomLeft" state="frozen"/>
      <selection activeCell="B1" sqref="B1"/>
      <selection pane="bottomLeft" activeCell="I5" sqref="I5:J5"/>
    </sheetView>
  </sheetViews>
  <sheetFormatPr defaultRowHeight="12.75" x14ac:dyDescent="0.2"/>
  <cols>
    <col min="1" max="1" width="10" style="1" bestFit="1" customWidth="1"/>
    <col min="2" max="2" width="14.42578125" style="1" bestFit="1" customWidth="1"/>
    <col min="3" max="3" width="38.5703125" style="1" customWidth="1"/>
    <col min="4" max="6" width="17" customWidth="1"/>
    <col min="7" max="7" width="2.42578125" customWidth="1"/>
    <col min="8" max="8" width="19.85546875" bestFit="1" customWidth="1"/>
    <col min="9" max="10" width="19.85546875" customWidth="1"/>
    <col min="11" max="11" width="4.28515625" customWidth="1"/>
    <col min="12" max="12" width="19.85546875" bestFit="1" customWidth="1"/>
    <col min="13" max="13" width="15.7109375" customWidth="1"/>
    <col min="14" max="14" width="15.5703125" customWidth="1"/>
    <col min="15" max="15" width="13" bestFit="1" customWidth="1"/>
  </cols>
  <sheetData>
    <row r="1" spans="1:15" x14ac:dyDescent="0.2">
      <c r="C1" s="56"/>
      <c r="D1" s="130"/>
      <c r="E1" s="130"/>
      <c r="F1" s="130"/>
      <c r="H1" s="130"/>
      <c r="I1" s="130"/>
      <c r="J1" s="130"/>
      <c r="K1" s="130"/>
      <c r="L1" s="128"/>
      <c r="M1" s="370"/>
    </row>
    <row r="2" spans="1:15" x14ac:dyDescent="0.2">
      <c r="C2" s="56"/>
      <c r="D2" s="371"/>
      <c r="E2" s="372"/>
      <c r="F2" s="372"/>
      <c r="H2" s="130"/>
      <c r="I2" s="128"/>
      <c r="J2" s="130"/>
      <c r="K2" s="130"/>
      <c r="L2" s="373"/>
      <c r="M2" s="374"/>
    </row>
    <row r="3" spans="1:15" x14ac:dyDescent="0.2">
      <c r="C3" s="56"/>
      <c r="D3" s="371"/>
      <c r="E3" s="372"/>
      <c r="F3" s="372"/>
      <c r="H3" s="130"/>
      <c r="I3" s="128"/>
      <c r="J3" s="130"/>
      <c r="K3" s="130"/>
      <c r="L3" s="373"/>
      <c r="M3" s="374"/>
    </row>
    <row r="4" spans="1:15" ht="13.5" thickBot="1" x14ac:dyDescent="0.25">
      <c r="C4" s="56"/>
      <c r="D4" s="371"/>
      <c r="E4" s="372"/>
      <c r="F4" s="372"/>
      <c r="H4" s="131"/>
      <c r="I4" s="131"/>
      <c r="J4" s="130"/>
      <c r="K4" s="130"/>
      <c r="L4" s="373"/>
      <c r="M4" s="374"/>
    </row>
    <row r="5" spans="1:15" ht="28.5" customHeight="1" thickBot="1" x14ac:dyDescent="0.25">
      <c r="C5" s="56"/>
      <c r="D5" s="468" t="s">
        <v>617</v>
      </c>
      <c r="E5" s="469"/>
      <c r="F5" s="471"/>
      <c r="H5" s="476" t="s">
        <v>618</v>
      </c>
      <c r="I5" s="477"/>
      <c r="J5" s="478"/>
      <c r="K5" s="131"/>
      <c r="L5" s="472" t="s">
        <v>622</v>
      </c>
      <c r="M5" s="473"/>
      <c r="N5" s="474"/>
    </row>
    <row r="6" spans="1:15" ht="13.5" thickBot="1" x14ac:dyDescent="0.25">
      <c r="A6" s="7"/>
      <c r="B6" s="8"/>
      <c r="C6" s="9"/>
      <c r="D6" s="4" t="s">
        <v>654</v>
      </c>
      <c r="E6" s="4" t="str">
        <f>+D6</f>
        <v>FY23-24</v>
      </c>
      <c r="F6" s="313" t="str">
        <f>+D6</f>
        <v>FY23-24</v>
      </c>
      <c r="G6" s="323"/>
      <c r="H6" s="159" t="s">
        <v>645</v>
      </c>
      <c r="I6" s="225" t="str">
        <f>+H6</f>
        <v>FY22-23</v>
      </c>
      <c r="J6" s="305" t="str">
        <f>+H6</f>
        <v>FY22-23</v>
      </c>
      <c r="K6" s="226"/>
      <c r="L6" s="157" t="str">
        <f>H6</f>
        <v>FY22-23</v>
      </c>
      <c r="M6" s="157" t="str">
        <f>L6</f>
        <v>FY22-23</v>
      </c>
      <c r="N6" s="319" t="str">
        <f>M6</f>
        <v>FY22-23</v>
      </c>
      <c r="O6" s="320"/>
    </row>
    <row r="7" spans="1:15" ht="77.25" thickBot="1" x14ac:dyDescent="0.25">
      <c r="A7" s="38" t="s">
        <v>0</v>
      </c>
      <c r="B7" s="39" t="s">
        <v>1</v>
      </c>
      <c r="C7" s="40" t="s">
        <v>2</v>
      </c>
      <c r="D7" s="15" t="s">
        <v>619</v>
      </c>
      <c r="E7" s="15" t="s">
        <v>620</v>
      </c>
      <c r="F7" s="314" t="s">
        <v>664</v>
      </c>
      <c r="G7" s="324"/>
      <c r="H7" s="310" t="s">
        <v>623</v>
      </c>
      <c r="I7" s="377" t="s">
        <v>621</v>
      </c>
      <c r="J7" s="310" t="s">
        <v>578</v>
      </c>
      <c r="K7" s="218"/>
      <c r="L7" s="241" t="s">
        <v>623</v>
      </c>
      <c r="M7" s="241" t="s">
        <v>624</v>
      </c>
      <c r="N7" s="316" t="s">
        <v>665</v>
      </c>
      <c r="O7" s="276" t="s">
        <v>628</v>
      </c>
    </row>
    <row r="8" spans="1:15" x14ac:dyDescent="0.2">
      <c r="A8" s="19" t="s">
        <v>3</v>
      </c>
      <c r="B8" s="12" t="s">
        <v>4</v>
      </c>
      <c r="C8" s="20" t="s">
        <v>5</v>
      </c>
      <c r="D8" s="306">
        <v>0</v>
      </c>
      <c r="E8" s="306">
        <v>0</v>
      </c>
      <c r="F8" s="307">
        <v>0</v>
      </c>
      <c r="H8" s="380">
        <v>0</v>
      </c>
      <c r="I8" s="380">
        <v>0</v>
      </c>
      <c r="J8" s="311">
        <v>0</v>
      </c>
      <c r="K8" s="257"/>
      <c r="L8" s="315">
        <v>0</v>
      </c>
      <c r="M8" s="315">
        <v>0</v>
      </c>
      <c r="N8" s="317">
        <v>0</v>
      </c>
      <c r="O8" s="266">
        <f>+N8-J8</f>
        <v>0</v>
      </c>
    </row>
    <row r="9" spans="1:15" x14ac:dyDescent="0.2">
      <c r="A9" s="19" t="s">
        <v>6</v>
      </c>
      <c r="B9" s="12" t="s">
        <v>4</v>
      </c>
      <c r="C9" s="20" t="s">
        <v>7</v>
      </c>
      <c r="D9" s="306">
        <v>158215</v>
      </c>
      <c r="E9" s="306">
        <v>0</v>
      </c>
      <c r="F9" s="307">
        <v>158215</v>
      </c>
      <c r="H9" s="380">
        <v>224105</v>
      </c>
      <c r="I9" s="380">
        <v>0</v>
      </c>
      <c r="J9" s="311">
        <v>224105</v>
      </c>
      <c r="K9" s="257"/>
      <c r="L9" s="315">
        <v>309977.72000000003</v>
      </c>
      <c r="M9" s="315">
        <v>0</v>
      </c>
      <c r="N9" s="317">
        <v>309977.72000000003</v>
      </c>
      <c r="O9" s="266">
        <f t="shared" ref="O9:O72" si="0">+N9-J9</f>
        <v>85872.72000000003</v>
      </c>
    </row>
    <row r="10" spans="1:15" x14ac:dyDescent="0.2">
      <c r="A10" s="19" t="s">
        <v>8</v>
      </c>
      <c r="B10" s="12" t="s">
        <v>4</v>
      </c>
      <c r="C10" s="20" t="s">
        <v>9</v>
      </c>
      <c r="D10" s="306">
        <v>0</v>
      </c>
      <c r="E10" s="306">
        <v>0</v>
      </c>
      <c r="F10" s="307">
        <v>0</v>
      </c>
      <c r="H10" s="380">
        <v>0</v>
      </c>
      <c r="I10" s="380">
        <v>0</v>
      </c>
      <c r="J10" s="311">
        <v>0</v>
      </c>
      <c r="K10" s="257"/>
      <c r="L10" s="286">
        <v>5326.6</v>
      </c>
      <c r="M10" s="315">
        <v>30881.25</v>
      </c>
      <c r="N10" s="317">
        <v>36207.85</v>
      </c>
      <c r="O10" s="266">
        <f t="shared" si="0"/>
        <v>36207.85</v>
      </c>
    </row>
    <row r="11" spans="1:15" x14ac:dyDescent="0.2">
      <c r="A11" s="19" t="s">
        <v>10</v>
      </c>
      <c r="B11" s="12" t="s">
        <v>4</v>
      </c>
      <c r="C11" s="20" t="s">
        <v>11</v>
      </c>
      <c r="D11" s="306">
        <v>211355</v>
      </c>
      <c r="E11" s="306">
        <v>0</v>
      </c>
      <c r="F11" s="307">
        <v>211355</v>
      </c>
      <c r="H11" s="380">
        <v>328337</v>
      </c>
      <c r="I11" s="380">
        <v>0</v>
      </c>
      <c r="J11" s="311">
        <v>328337</v>
      </c>
      <c r="K11" s="257"/>
      <c r="L11" s="315">
        <v>309353.98999999993</v>
      </c>
      <c r="M11" s="315">
        <v>0</v>
      </c>
      <c r="N11" s="317">
        <v>309353.98999999993</v>
      </c>
      <c r="O11" s="266">
        <f t="shared" si="0"/>
        <v>-18983.010000000068</v>
      </c>
    </row>
    <row r="12" spans="1:15" x14ac:dyDescent="0.2">
      <c r="A12" s="19" t="s">
        <v>12</v>
      </c>
      <c r="B12" s="12" t="s">
        <v>4</v>
      </c>
      <c r="C12" s="20" t="s">
        <v>13</v>
      </c>
      <c r="D12" s="306">
        <v>0</v>
      </c>
      <c r="E12" s="306">
        <v>0</v>
      </c>
      <c r="F12" s="307">
        <v>0</v>
      </c>
      <c r="H12" s="380">
        <v>0</v>
      </c>
      <c r="I12" s="380">
        <v>0</v>
      </c>
      <c r="J12" s="311">
        <v>0</v>
      </c>
      <c r="K12" s="257"/>
      <c r="L12" s="315">
        <v>0</v>
      </c>
      <c r="M12" s="315">
        <v>0</v>
      </c>
      <c r="N12" s="317">
        <v>0</v>
      </c>
      <c r="O12" s="266">
        <f t="shared" si="0"/>
        <v>0</v>
      </c>
    </row>
    <row r="13" spans="1:15" x14ac:dyDescent="0.2">
      <c r="A13" s="19" t="s">
        <v>14</v>
      </c>
      <c r="B13" s="12" t="s">
        <v>4</v>
      </c>
      <c r="C13" s="20" t="s">
        <v>15</v>
      </c>
      <c r="D13" s="306">
        <v>0</v>
      </c>
      <c r="E13" s="306">
        <v>0</v>
      </c>
      <c r="F13" s="307">
        <v>0</v>
      </c>
      <c r="H13" s="380">
        <v>0</v>
      </c>
      <c r="I13" s="380">
        <v>0</v>
      </c>
      <c r="J13" s="311">
        <v>0</v>
      </c>
      <c r="K13" s="257"/>
      <c r="L13" s="315">
        <v>0</v>
      </c>
      <c r="M13" s="315">
        <v>0</v>
      </c>
      <c r="N13" s="317">
        <v>0</v>
      </c>
      <c r="O13" s="266">
        <f t="shared" si="0"/>
        <v>0</v>
      </c>
    </row>
    <row r="14" spans="1:15" x14ac:dyDescent="0.2">
      <c r="A14" s="19" t="s">
        <v>16</v>
      </c>
      <c r="B14" s="12" t="s">
        <v>4</v>
      </c>
      <c r="C14" s="20" t="s">
        <v>17</v>
      </c>
      <c r="D14" s="306">
        <v>0</v>
      </c>
      <c r="E14" s="306">
        <v>0</v>
      </c>
      <c r="F14" s="307">
        <v>0</v>
      </c>
      <c r="H14" s="380">
        <v>0</v>
      </c>
      <c r="I14" s="380">
        <v>0</v>
      </c>
      <c r="J14" s="311">
        <v>0</v>
      </c>
      <c r="K14" s="257"/>
      <c r="L14" s="315">
        <v>0</v>
      </c>
      <c r="M14" s="315">
        <v>0</v>
      </c>
      <c r="N14" s="317">
        <v>0</v>
      </c>
      <c r="O14" s="266">
        <f t="shared" si="0"/>
        <v>0</v>
      </c>
    </row>
    <row r="15" spans="1:15" x14ac:dyDescent="0.2">
      <c r="A15" s="19" t="s">
        <v>18</v>
      </c>
      <c r="B15" s="12" t="s">
        <v>19</v>
      </c>
      <c r="C15" s="20" t="s">
        <v>20</v>
      </c>
      <c r="D15" s="306">
        <v>0</v>
      </c>
      <c r="E15" s="306">
        <v>0</v>
      </c>
      <c r="F15" s="307">
        <v>0</v>
      </c>
      <c r="H15" s="380">
        <v>0</v>
      </c>
      <c r="I15" s="380">
        <v>0</v>
      </c>
      <c r="J15" s="311">
        <v>0</v>
      </c>
      <c r="K15" s="257"/>
      <c r="L15" s="315">
        <v>0</v>
      </c>
      <c r="M15" s="315">
        <v>0</v>
      </c>
      <c r="N15" s="317">
        <v>0</v>
      </c>
      <c r="O15" s="266">
        <f t="shared" si="0"/>
        <v>0</v>
      </c>
    </row>
    <row r="16" spans="1:15" x14ac:dyDescent="0.2">
      <c r="A16" s="19" t="s">
        <v>21</v>
      </c>
      <c r="B16" s="12" t="s">
        <v>19</v>
      </c>
      <c r="C16" s="20" t="s">
        <v>22</v>
      </c>
      <c r="D16" s="306">
        <v>0</v>
      </c>
      <c r="E16" s="306">
        <v>0</v>
      </c>
      <c r="F16" s="307">
        <v>0</v>
      </c>
      <c r="H16" s="380">
        <v>0</v>
      </c>
      <c r="I16" s="380">
        <v>0</v>
      </c>
      <c r="J16" s="311">
        <v>0</v>
      </c>
      <c r="K16" s="257"/>
      <c r="L16" s="315">
        <v>0</v>
      </c>
      <c r="M16" s="315">
        <v>0</v>
      </c>
      <c r="N16" s="317">
        <v>0</v>
      </c>
      <c r="O16" s="266">
        <f t="shared" si="0"/>
        <v>0</v>
      </c>
    </row>
    <row r="17" spans="1:15" x14ac:dyDescent="0.2">
      <c r="A17" s="19" t="s">
        <v>23</v>
      </c>
      <c r="B17" s="12" t="s">
        <v>24</v>
      </c>
      <c r="C17" s="20" t="s">
        <v>25</v>
      </c>
      <c r="D17" s="306">
        <v>161000</v>
      </c>
      <c r="E17" s="306">
        <v>0</v>
      </c>
      <c r="F17" s="307">
        <v>161000</v>
      </c>
      <c r="H17" s="380">
        <v>0</v>
      </c>
      <c r="I17" s="380">
        <v>0</v>
      </c>
      <c r="J17" s="311">
        <v>0</v>
      </c>
      <c r="K17" s="257"/>
      <c r="L17" s="315">
        <v>0</v>
      </c>
      <c r="M17" s="315">
        <v>0</v>
      </c>
      <c r="N17" s="317">
        <v>0</v>
      </c>
      <c r="O17" s="266">
        <f t="shared" si="0"/>
        <v>0</v>
      </c>
    </row>
    <row r="18" spans="1:15" x14ac:dyDescent="0.2">
      <c r="A18" s="19" t="s">
        <v>26</v>
      </c>
      <c r="B18" s="12" t="s">
        <v>24</v>
      </c>
      <c r="C18" s="20" t="s">
        <v>27</v>
      </c>
      <c r="D18" s="306">
        <v>434735</v>
      </c>
      <c r="E18" s="306">
        <v>0</v>
      </c>
      <c r="F18" s="307">
        <v>434735</v>
      </c>
      <c r="H18" s="380">
        <v>0</v>
      </c>
      <c r="I18" s="380">
        <v>0</v>
      </c>
      <c r="J18" s="311">
        <v>0</v>
      </c>
      <c r="K18" s="257"/>
      <c r="L18" s="315">
        <v>0</v>
      </c>
      <c r="M18" s="315">
        <v>92780.97</v>
      </c>
      <c r="N18" s="317">
        <v>92780.97</v>
      </c>
      <c r="O18" s="266">
        <f t="shared" si="0"/>
        <v>92780.97</v>
      </c>
    </row>
    <row r="19" spans="1:15" x14ac:dyDescent="0.2">
      <c r="A19" s="19" t="s">
        <v>28</v>
      </c>
      <c r="B19" s="12" t="s">
        <v>24</v>
      </c>
      <c r="C19" s="20" t="s">
        <v>29</v>
      </c>
      <c r="D19" s="306">
        <v>779785</v>
      </c>
      <c r="E19" s="306">
        <v>0</v>
      </c>
      <c r="F19" s="307">
        <v>779785</v>
      </c>
      <c r="H19" s="380">
        <v>892910</v>
      </c>
      <c r="I19" s="380">
        <v>0</v>
      </c>
      <c r="J19" s="311">
        <v>892910</v>
      </c>
      <c r="K19" s="257"/>
      <c r="L19" s="315">
        <v>892910.00000000012</v>
      </c>
      <c r="M19" s="315">
        <v>0</v>
      </c>
      <c r="N19" s="317">
        <v>892910.00000000012</v>
      </c>
      <c r="O19" s="266">
        <f t="shared" si="0"/>
        <v>0</v>
      </c>
    </row>
    <row r="20" spans="1:15" x14ac:dyDescent="0.2">
      <c r="A20" s="19" t="s">
        <v>30</v>
      </c>
      <c r="B20" s="12" t="s">
        <v>24</v>
      </c>
      <c r="C20" s="20" t="s">
        <v>31</v>
      </c>
      <c r="D20" s="306">
        <v>0</v>
      </c>
      <c r="E20" s="306">
        <v>0</v>
      </c>
      <c r="F20" s="307">
        <v>0</v>
      </c>
      <c r="H20" s="380">
        <v>0</v>
      </c>
      <c r="I20" s="380">
        <v>0</v>
      </c>
      <c r="J20" s="311">
        <v>0</v>
      </c>
      <c r="K20" s="257"/>
      <c r="L20" s="315">
        <v>0</v>
      </c>
      <c r="M20" s="315">
        <v>0</v>
      </c>
      <c r="N20" s="317">
        <v>0</v>
      </c>
      <c r="O20" s="266">
        <f t="shared" si="0"/>
        <v>0</v>
      </c>
    </row>
    <row r="21" spans="1:15" x14ac:dyDescent="0.2">
      <c r="A21" s="19" t="s">
        <v>32</v>
      </c>
      <c r="B21" s="12" t="s">
        <v>24</v>
      </c>
      <c r="C21" s="20" t="s">
        <v>33</v>
      </c>
      <c r="D21" s="306">
        <v>0</v>
      </c>
      <c r="E21" s="306">
        <v>0</v>
      </c>
      <c r="F21" s="307">
        <v>0</v>
      </c>
      <c r="H21" s="380">
        <v>0</v>
      </c>
      <c r="I21" s="380">
        <v>0</v>
      </c>
      <c r="J21" s="311">
        <v>0</v>
      </c>
      <c r="K21" s="257"/>
      <c r="L21" s="315">
        <v>0</v>
      </c>
      <c r="M21" s="315">
        <v>0</v>
      </c>
      <c r="N21" s="317">
        <v>0</v>
      </c>
      <c r="O21" s="266">
        <f t="shared" si="0"/>
        <v>0</v>
      </c>
    </row>
    <row r="22" spans="1:15" x14ac:dyDescent="0.2">
      <c r="A22" s="19" t="s">
        <v>34</v>
      </c>
      <c r="B22" s="12" t="s">
        <v>24</v>
      </c>
      <c r="C22" s="20" t="s">
        <v>35</v>
      </c>
      <c r="D22" s="306">
        <v>74550</v>
      </c>
      <c r="E22" s="306">
        <v>0</v>
      </c>
      <c r="F22" s="307">
        <v>74550</v>
      </c>
      <c r="H22" s="380">
        <v>50100</v>
      </c>
      <c r="I22" s="380">
        <v>0</v>
      </c>
      <c r="J22" s="311">
        <v>50100</v>
      </c>
      <c r="K22" s="257"/>
      <c r="L22" s="315">
        <v>0</v>
      </c>
      <c r="M22" s="315">
        <v>39584.53</v>
      </c>
      <c r="N22" s="317">
        <v>39584.53</v>
      </c>
      <c r="O22" s="266">
        <f t="shared" si="0"/>
        <v>-10515.470000000001</v>
      </c>
    </row>
    <row r="23" spans="1:15" x14ac:dyDescent="0.2">
      <c r="A23" s="19" t="s">
        <v>36</v>
      </c>
      <c r="B23" s="12" t="s">
        <v>24</v>
      </c>
      <c r="C23" s="20" t="s">
        <v>37</v>
      </c>
      <c r="D23" s="306">
        <v>0</v>
      </c>
      <c r="E23" s="306">
        <v>0</v>
      </c>
      <c r="F23" s="307">
        <v>0</v>
      </c>
      <c r="H23" s="380">
        <v>0</v>
      </c>
      <c r="I23" s="380">
        <v>0</v>
      </c>
      <c r="J23" s="311">
        <v>0</v>
      </c>
      <c r="K23" s="257"/>
      <c r="L23" s="315">
        <v>0</v>
      </c>
      <c r="M23" s="315">
        <v>0</v>
      </c>
      <c r="N23" s="317">
        <v>0</v>
      </c>
      <c r="O23" s="266">
        <f t="shared" si="0"/>
        <v>0</v>
      </c>
    </row>
    <row r="24" spans="1:15" x14ac:dyDescent="0.2">
      <c r="A24" s="19" t="s">
        <v>38</v>
      </c>
      <c r="B24" s="12" t="s">
        <v>39</v>
      </c>
      <c r="C24" s="20" t="s">
        <v>40</v>
      </c>
      <c r="D24" s="306">
        <v>0</v>
      </c>
      <c r="E24" s="306">
        <v>0</v>
      </c>
      <c r="F24" s="307">
        <v>0</v>
      </c>
      <c r="H24" s="380">
        <v>0</v>
      </c>
      <c r="I24" s="380">
        <v>0</v>
      </c>
      <c r="J24" s="311">
        <v>0</v>
      </c>
      <c r="K24" s="257"/>
      <c r="L24" s="315">
        <v>0</v>
      </c>
      <c r="M24" s="315">
        <v>0</v>
      </c>
      <c r="N24" s="317">
        <v>0</v>
      </c>
      <c r="O24" s="266">
        <f t="shared" si="0"/>
        <v>0</v>
      </c>
    </row>
    <row r="25" spans="1:15" x14ac:dyDescent="0.2">
      <c r="A25" s="19" t="s">
        <v>41</v>
      </c>
      <c r="B25" s="12" t="s">
        <v>42</v>
      </c>
      <c r="C25" s="20" t="s">
        <v>43</v>
      </c>
      <c r="D25" s="306">
        <v>0</v>
      </c>
      <c r="E25" s="306">
        <v>0</v>
      </c>
      <c r="F25" s="307">
        <v>0</v>
      </c>
      <c r="H25" s="380">
        <v>0</v>
      </c>
      <c r="I25" s="380">
        <v>0</v>
      </c>
      <c r="J25" s="311">
        <v>0</v>
      </c>
      <c r="K25" s="257"/>
      <c r="L25" s="315">
        <v>0</v>
      </c>
      <c r="M25" s="315">
        <v>0</v>
      </c>
      <c r="N25" s="317">
        <v>0</v>
      </c>
      <c r="O25" s="266">
        <f t="shared" si="0"/>
        <v>0</v>
      </c>
    </row>
    <row r="26" spans="1:15" x14ac:dyDescent="0.2">
      <c r="A26" s="19" t="s">
        <v>44</v>
      </c>
      <c r="B26" s="12" t="s">
        <v>42</v>
      </c>
      <c r="C26" s="20" t="s">
        <v>45</v>
      </c>
      <c r="D26" s="306">
        <v>0</v>
      </c>
      <c r="E26" s="306">
        <v>0</v>
      </c>
      <c r="F26" s="307">
        <v>0</v>
      </c>
      <c r="H26" s="380">
        <v>0</v>
      </c>
      <c r="I26" s="380">
        <v>0</v>
      </c>
      <c r="J26" s="311">
        <v>0</v>
      </c>
      <c r="K26" s="257"/>
      <c r="L26" s="315">
        <v>0</v>
      </c>
      <c r="M26" s="315">
        <v>0</v>
      </c>
      <c r="N26" s="317">
        <v>0</v>
      </c>
      <c r="O26" s="266">
        <f t="shared" si="0"/>
        <v>0</v>
      </c>
    </row>
    <row r="27" spans="1:15" x14ac:dyDescent="0.2">
      <c r="A27" s="19" t="s">
        <v>46</v>
      </c>
      <c r="B27" s="12" t="s">
        <v>42</v>
      </c>
      <c r="C27" s="20" t="s">
        <v>47</v>
      </c>
      <c r="D27" s="306">
        <v>0</v>
      </c>
      <c r="E27" s="306">
        <v>0</v>
      </c>
      <c r="F27" s="307">
        <v>0</v>
      </c>
      <c r="H27" s="380">
        <v>0</v>
      </c>
      <c r="I27" s="380">
        <v>0</v>
      </c>
      <c r="J27" s="311">
        <v>0</v>
      </c>
      <c r="K27" s="257"/>
      <c r="L27" s="315">
        <v>0</v>
      </c>
      <c r="M27" s="315">
        <v>0</v>
      </c>
      <c r="N27" s="317">
        <v>0</v>
      </c>
      <c r="O27" s="266">
        <f t="shared" si="0"/>
        <v>0</v>
      </c>
    </row>
    <row r="28" spans="1:15" x14ac:dyDescent="0.2">
      <c r="A28" s="19" t="s">
        <v>48</v>
      </c>
      <c r="B28" s="12" t="s">
        <v>42</v>
      </c>
      <c r="C28" s="20" t="s">
        <v>49</v>
      </c>
      <c r="D28" s="306">
        <v>0</v>
      </c>
      <c r="E28" s="306">
        <v>0</v>
      </c>
      <c r="F28" s="307">
        <v>0</v>
      </c>
      <c r="H28" s="380">
        <v>0</v>
      </c>
      <c r="I28" s="380">
        <v>0</v>
      </c>
      <c r="J28" s="311">
        <v>0</v>
      </c>
      <c r="K28" s="257"/>
      <c r="L28" s="315">
        <v>0</v>
      </c>
      <c r="M28" s="315">
        <v>0</v>
      </c>
      <c r="N28" s="317">
        <v>0</v>
      </c>
      <c r="O28" s="266">
        <f t="shared" si="0"/>
        <v>0</v>
      </c>
    </row>
    <row r="29" spans="1:15" x14ac:dyDescent="0.2">
      <c r="A29" s="19" t="s">
        <v>50</v>
      </c>
      <c r="B29" s="12" t="s">
        <v>42</v>
      </c>
      <c r="C29" s="20" t="s">
        <v>51</v>
      </c>
      <c r="D29" s="306">
        <v>0</v>
      </c>
      <c r="E29" s="306">
        <v>0</v>
      </c>
      <c r="F29" s="307">
        <v>0</v>
      </c>
      <c r="H29" s="380">
        <v>0</v>
      </c>
      <c r="I29" s="380">
        <v>0</v>
      </c>
      <c r="J29" s="311">
        <v>0</v>
      </c>
      <c r="K29" s="257"/>
      <c r="L29" s="315">
        <v>0</v>
      </c>
      <c r="M29" s="315">
        <v>0</v>
      </c>
      <c r="N29" s="317">
        <v>0</v>
      </c>
      <c r="O29" s="266">
        <f t="shared" si="0"/>
        <v>0</v>
      </c>
    </row>
    <row r="30" spans="1:15" x14ac:dyDescent="0.2">
      <c r="A30" s="19" t="s">
        <v>52</v>
      </c>
      <c r="B30" s="12" t="s">
        <v>53</v>
      </c>
      <c r="C30" s="20" t="s">
        <v>54</v>
      </c>
      <c r="D30" s="306">
        <v>135981</v>
      </c>
      <c r="E30" s="306">
        <v>0</v>
      </c>
      <c r="F30" s="307">
        <v>135981</v>
      </c>
      <c r="H30" s="380">
        <v>228166</v>
      </c>
      <c r="I30" s="380">
        <v>0</v>
      </c>
      <c r="J30" s="311">
        <v>228166</v>
      </c>
      <c r="K30" s="257"/>
      <c r="L30" s="315">
        <v>221072.32</v>
      </c>
      <c r="M30" s="315">
        <v>0</v>
      </c>
      <c r="N30" s="317">
        <v>221072.32</v>
      </c>
      <c r="O30" s="266">
        <f t="shared" si="0"/>
        <v>-7093.679999999993</v>
      </c>
    </row>
    <row r="31" spans="1:15" x14ac:dyDescent="0.2">
      <c r="A31" s="19" t="s">
        <v>55</v>
      </c>
      <c r="B31" s="12" t="s">
        <v>53</v>
      </c>
      <c r="C31" s="20" t="s">
        <v>56</v>
      </c>
      <c r="D31" s="306">
        <v>0</v>
      </c>
      <c r="E31" s="306">
        <v>0</v>
      </c>
      <c r="F31" s="307">
        <v>0</v>
      </c>
      <c r="H31" s="380">
        <v>0</v>
      </c>
      <c r="I31" s="380">
        <v>0</v>
      </c>
      <c r="J31" s="311">
        <v>0</v>
      </c>
      <c r="K31" s="257"/>
      <c r="L31" s="315">
        <v>0</v>
      </c>
      <c r="M31" s="315">
        <v>0</v>
      </c>
      <c r="N31" s="317">
        <v>0</v>
      </c>
      <c r="O31" s="266">
        <f t="shared" si="0"/>
        <v>0</v>
      </c>
    </row>
    <row r="32" spans="1:15" x14ac:dyDescent="0.2">
      <c r="A32" s="19" t="s">
        <v>57</v>
      </c>
      <c r="B32" s="12" t="s">
        <v>58</v>
      </c>
      <c r="C32" s="20" t="s">
        <v>59</v>
      </c>
      <c r="D32" s="306">
        <v>628430</v>
      </c>
      <c r="E32" s="306">
        <v>0</v>
      </c>
      <c r="F32" s="307">
        <v>628430</v>
      </c>
      <c r="H32" s="380">
        <v>56412</v>
      </c>
      <c r="I32" s="380">
        <v>0</v>
      </c>
      <c r="J32" s="311">
        <v>56412</v>
      </c>
      <c r="K32" s="257"/>
      <c r="L32" s="315">
        <v>56174.400000000001</v>
      </c>
      <c r="M32" s="315">
        <v>2749.48</v>
      </c>
      <c r="N32" s="317">
        <v>58923.880000000005</v>
      </c>
      <c r="O32" s="266">
        <f t="shared" si="0"/>
        <v>2511.8800000000047</v>
      </c>
    </row>
    <row r="33" spans="1:15" x14ac:dyDescent="0.2">
      <c r="A33" s="19" t="s">
        <v>60</v>
      </c>
      <c r="B33" s="12" t="s">
        <v>58</v>
      </c>
      <c r="C33" s="20" t="s">
        <v>61</v>
      </c>
      <c r="D33" s="306">
        <v>39582</v>
      </c>
      <c r="E33" s="306">
        <v>0</v>
      </c>
      <c r="F33" s="307">
        <v>39582</v>
      </c>
      <c r="H33" s="380">
        <v>293051</v>
      </c>
      <c r="I33" s="380">
        <v>0</v>
      </c>
      <c r="J33" s="311">
        <v>293051</v>
      </c>
      <c r="K33" s="257"/>
      <c r="L33" s="315">
        <v>351633.00000000012</v>
      </c>
      <c r="M33" s="315">
        <v>26679</v>
      </c>
      <c r="N33" s="317">
        <v>378312.00000000012</v>
      </c>
      <c r="O33" s="266">
        <f t="shared" si="0"/>
        <v>85261.000000000116</v>
      </c>
    </row>
    <row r="34" spans="1:15" x14ac:dyDescent="0.2">
      <c r="A34" s="19" t="s">
        <v>62</v>
      </c>
      <c r="B34" s="12" t="s">
        <v>63</v>
      </c>
      <c r="C34" s="20" t="s">
        <v>64</v>
      </c>
      <c r="D34" s="306">
        <v>0</v>
      </c>
      <c r="E34" s="306">
        <v>0</v>
      </c>
      <c r="F34" s="307">
        <v>0</v>
      </c>
      <c r="H34" s="380">
        <v>0</v>
      </c>
      <c r="I34" s="380">
        <v>0</v>
      </c>
      <c r="J34" s="311">
        <v>0</v>
      </c>
      <c r="K34" s="257"/>
      <c r="L34" s="315">
        <v>1957.14</v>
      </c>
      <c r="M34" s="315">
        <v>0</v>
      </c>
      <c r="N34" s="317">
        <v>1957.14</v>
      </c>
      <c r="O34" s="266">
        <f t="shared" si="0"/>
        <v>1957.14</v>
      </c>
    </row>
    <row r="35" spans="1:15" x14ac:dyDescent="0.2">
      <c r="A35" s="19" t="s">
        <v>65</v>
      </c>
      <c r="B35" s="12" t="s">
        <v>63</v>
      </c>
      <c r="C35" s="20" t="s">
        <v>66</v>
      </c>
      <c r="D35" s="306">
        <v>0</v>
      </c>
      <c r="E35" s="306">
        <v>0</v>
      </c>
      <c r="F35" s="307">
        <v>0</v>
      </c>
      <c r="H35" s="380">
        <v>0</v>
      </c>
      <c r="I35" s="380">
        <v>0</v>
      </c>
      <c r="J35" s="311">
        <v>0</v>
      </c>
      <c r="K35" s="257"/>
      <c r="L35" s="315">
        <v>2535.34</v>
      </c>
      <c r="M35" s="315">
        <v>0</v>
      </c>
      <c r="N35" s="317">
        <v>2535.34</v>
      </c>
      <c r="O35" s="266">
        <f t="shared" si="0"/>
        <v>2535.34</v>
      </c>
    </row>
    <row r="36" spans="1:15" x14ac:dyDescent="0.2">
      <c r="A36" s="19" t="s">
        <v>67</v>
      </c>
      <c r="B36" s="12" t="s">
        <v>68</v>
      </c>
      <c r="C36" s="20" t="s">
        <v>69</v>
      </c>
      <c r="D36" s="306">
        <v>0</v>
      </c>
      <c r="E36" s="306">
        <v>0</v>
      </c>
      <c r="F36" s="307">
        <v>0</v>
      </c>
      <c r="H36" s="380">
        <v>0</v>
      </c>
      <c r="I36" s="380">
        <v>0</v>
      </c>
      <c r="J36" s="311">
        <v>0</v>
      </c>
      <c r="K36" s="257"/>
      <c r="L36" s="315">
        <v>0</v>
      </c>
      <c r="M36" s="315">
        <v>0</v>
      </c>
      <c r="N36" s="317">
        <v>0</v>
      </c>
      <c r="O36" s="266">
        <f t="shared" si="0"/>
        <v>0</v>
      </c>
    </row>
    <row r="37" spans="1:15" x14ac:dyDescent="0.2">
      <c r="A37" s="19" t="s">
        <v>70</v>
      </c>
      <c r="B37" s="12" t="s">
        <v>68</v>
      </c>
      <c r="C37" s="20" t="s">
        <v>71</v>
      </c>
      <c r="D37" s="306">
        <v>0</v>
      </c>
      <c r="E37" s="306">
        <v>0</v>
      </c>
      <c r="F37" s="307">
        <v>0</v>
      </c>
      <c r="H37" s="380">
        <v>0</v>
      </c>
      <c r="I37" s="380">
        <v>0</v>
      </c>
      <c r="J37" s="311">
        <v>0</v>
      </c>
      <c r="K37" s="257"/>
      <c r="L37" s="315">
        <v>0</v>
      </c>
      <c r="M37" s="315">
        <v>0</v>
      </c>
      <c r="N37" s="317">
        <v>0</v>
      </c>
      <c r="O37" s="266">
        <f t="shared" si="0"/>
        <v>0</v>
      </c>
    </row>
    <row r="38" spans="1:15" x14ac:dyDescent="0.2">
      <c r="A38" s="19" t="s">
        <v>72</v>
      </c>
      <c r="B38" s="12" t="s">
        <v>73</v>
      </c>
      <c r="C38" s="20" t="s">
        <v>74</v>
      </c>
      <c r="D38" s="306">
        <v>0</v>
      </c>
      <c r="E38" s="306">
        <v>0</v>
      </c>
      <c r="F38" s="307">
        <v>0</v>
      </c>
      <c r="H38" s="380">
        <v>0</v>
      </c>
      <c r="I38" s="380">
        <v>0</v>
      </c>
      <c r="J38" s="311">
        <v>0</v>
      </c>
      <c r="K38" s="257"/>
      <c r="L38" s="315">
        <v>0</v>
      </c>
      <c r="M38" s="315">
        <v>0</v>
      </c>
      <c r="N38" s="317">
        <v>0</v>
      </c>
      <c r="O38" s="266">
        <f t="shared" si="0"/>
        <v>0</v>
      </c>
    </row>
    <row r="39" spans="1:15" x14ac:dyDescent="0.2">
      <c r="A39" s="19" t="s">
        <v>75</v>
      </c>
      <c r="B39" s="12" t="s">
        <v>76</v>
      </c>
      <c r="C39" s="20" t="s">
        <v>77</v>
      </c>
      <c r="D39" s="306">
        <v>0</v>
      </c>
      <c r="E39" s="306">
        <v>0</v>
      </c>
      <c r="F39" s="307">
        <v>0</v>
      </c>
      <c r="H39" s="380">
        <v>0</v>
      </c>
      <c r="I39" s="380">
        <v>0</v>
      </c>
      <c r="J39" s="311">
        <v>0</v>
      </c>
      <c r="K39" s="257"/>
      <c r="L39" s="315">
        <v>0</v>
      </c>
      <c r="M39" s="315">
        <v>0</v>
      </c>
      <c r="N39" s="317">
        <v>0</v>
      </c>
      <c r="O39" s="266">
        <f t="shared" si="0"/>
        <v>0</v>
      </c>
    </row>
    <row r="40" spans="1:15" x14ac:dyDescent="0.2">
      <c r="A40" s="19" t="s">
        <v>78</v>
      </c>
      <c r="B40" s="12" t="s">
        <v>76</v>
      </c>
      <c r="C40" s="20" t="s">
        <v>79</v>
      </c>
      <c r="D40" s="306">
        <v>0</v>
      </c>
      <c r="E40" s="306">
        <v>0</v>
      </c>
      <c r="F40" s="307">
        <v>0</v>
      </c>
      <c r="H40" s="380">
        <v>0</v>
      </c>
      <c r="I40" s="380">
        <v>0</v>
      </c>
      <c r="J40" s="311">
        <v>0</v>
      </c>
      <c r="K40" s="257"/>
      <c r="L40" s="315">
        <v>0</v>
      </c>
      <c r="M40" s="315">
        <v>0</v>
      </c>
      <c r="N40" s="317">
        <v>0</v>
      </c>
      <c r="O40" s="266">
        <f t="shared" si="0"/>
        <v>0</v>
      </c>
    </row>
    <row r="41" spans="1:15" x14ac:dyDescent="0.2">
      <c r="A41" s="19" t="s">
        <v>80</v>
      </c>
      <c r="B41" s="12" t="s">
        <v>76</v>
      </c>
      <c r="C41" s="20" t="s">
        <v>81</v>
      </c>
      <c r="D41" s="306">
        <v>0</v>
      </c>
      <c r="E41" s="306">
        <v>0</v>
      </c>
      <c r="F41" s="307">
        <v>0</v>
      </c>
      <c r="H41" s="380">
        <v>93212</v>
      </c>
      <c r="I41" s="380">
        <v>0</v>
      </c>
      <c r="J41" s="311">
        <v>93212</v>
      </c>
      <c r="K41" s="257"/>
      <c r="L41" s="315">
        <v>99323</v>
      </c>
      <c r="M41" s="315">
        <v>0</v>
      </c>
      <c r="N41" s="317">
        <v>99323</v>
      </c>
      <c r="O41" s="266">
        <f t="shared" si="0"/>
        <v>6111</v>
      </c>
    </row>
    <row r="42" spans="1:15" x14ac:dyDescent="0.2">
      <c r="A42" s="19" t="s">
        <v>82</v>
      </c>
      <c r="B42" s="12" t="s">
        <v>83</v>
      </c>
      <c r="C42" s="20" t="s">
        <v>84</v>
      </c>
      <c r="D42" s="306">
        <v>80490</v>
      </c>
      <c r="E42" s="306">
        <v>0</v>
      </c>
      <c r="F42" s="307">
        <v>80490</v>
      </c>
      <c r="H42" s="380">
        <v>120735</v>
      </c>
      <c r="I42" s="380">
        <v>0</v>
      </c>
      <c r="J42" s="311">
        <v>120735</v>
      </c>
      <c r="K42" s="257"/>
      <c r="L42" s="315">
        <v>103077.87999999998</v>
      </c>
      <c r="M42" s="315">
        <v>0</v>
      </c>
      <c r="N42" s="317">
        <v>103077.87999999998</v>
      </c>
      <c r="O42" s="266">
        <f t="shared" si="0"/>
        <v>-17657.120000000024</v>
      </c>
    </row>
    <row r="43" spans="1:15" x14ac:dyDescent="0.2">
      <c r="A43" s="19" t="s">
        <v>85</v>
      </c>
      <c r="B43" s="12" t="s">
        <v>83</v>
      </c>
      <c r="C43" s="20" t="s">
        <v>86</v>
      </c>
      <c r="D43" s="306">
        <v>0</v>
      </c>
      <c r="E43" s="306">
        <v>0</v>
      </c>
      <c r="F43" s="307">
        <v>0</v>
      </c>
      <c r="H43" s="380">
        <v>0</v>
      </c>
      <c r="I43" s="380">
        <v>0</v>
      </c>
      <c r="J43" s="311">
        <v>0</v>
      </c>
      <c r="K43" s="257"/>
      <c r="L43" s="315">
        <v>0</v>
      </c>
      <c r="M43" s="315">
        <v>0</v>
      </c>
      <c r="N43" s="317">
        <v>0</v>
      </c>
      <c r="O43" s="266">
        <f t="shared" si="0"/>
        <v>0</v>
      </c>
    </row>
    <row r="44" spans="1:15" x14ac:dyDescent="0.2">
      <c r="A44" s="19" t="s">
        <v>87</v>
      </c>
      <c r="B44" s="12" t="s">
        <v>88</v>
      </c>
      <c r="C44" s="20" t="s">
        <v>89</v>
      </c>
      <c r="D44" s="306">
        <v>0</v>
      </c>
      <c r="E44" s="306">
        <v>0</v>
      </c>
      <c r="F44" s="307">
        <v>0</v>
      </c>
      <c r="H44" s="380">
        <v>0</v>
      </c>
      <c r="I44" s="380">
        <v>0</v>
      </c>
      <c r="J44" s="311">
        <v>0</v>
      </c>
      <c r="K44" s="257"/>
      <c r="L44" s="315">
        <v>0</v>
      </c>
      <c r="M44" s="315">
        <v>0</v>
      </c>
      <c r="N44" s="317">
        <v>0</v>
      </c>
      <c r="O44" s="266">
        <f t="shared" si="0"/>
        <v>0</v>
      </c>
    </row>
    <row r="45" spans="1:15" x14ac:dyDescent="0.2">
      <c r="A45" s="19" t="s">
        <v>90</v>
      </c>
      <c r="B45" s="12" t="s">
        <v>91</v>
      </c>
      <c r="C45" s="21" t="s">
        <v>92</v>
      </c>
      <c r="D45" s="306">
        <v>0</v>
      </c>
      <c r="E45" s="306">
        <v>0</v>
      </c>
      <c r="F45" s="307">
        <v>0</v>
      </c>
      <c r="H45" s="380">
        <v>0</v>
      </c>
      <c r="I45" s="380">
        <v>0</v>
      </c>
      <c r="J45" s="311">
        <v>0</v>
      </c>
      <c r="K45" s="257"/>
      <c r="L45" s="315">
        <v>0</v>
      </c>
      <c r="M45" s="315">
        <v>0</v>
      </c>
      <c r="N45" s="317">
        <v>0</v>
      </c>
      <c r="O45" s="266">
        <f t="shared" si="0"/>
        <v>0</v>
      </c>
    </row>
    <row r="46" spans="1:15" x14ac:dyDescent="0.2">
      <c r="A46" s="19" t="s">
        <v>93</v>
      </c>
      <c r="B46" s="12" t="s">
        <v>94</v>
      </c>
      <c r="C46" s="20" t="s">
        <v>95</v>
      </c>
      <c r="D46" s="306">
        <v>0</v>
      </c>
      <c r="E46" s="306">
        <v>0</v>
      </c>
      <c r="F46" s="307">
        <v>0</v>
      </c>
      <c r="H46" s="380">
        <v>0</v>
      </c>
      <c r="I46" s="380">
        <v>0</v>
      </c>
      <c r="J46" s="311">
        <v>0</v>
      </c>
      <c r="K46" s="257"/>
      <c r="L46" s="315">
        <v>0</v>
      </c>
      <c r="M46" s="315">
        <v>0</v>
      </c>
      <c r="N46" s="317">
        <v>0</v>
      </c>
      <c r="O46" s="266">
        <f t="shared" si="0"/>
        <v>0</v>
      </c>
    </row>
    <row r="47" spans="1:15" x14ac:dyDescent="0.2">
      <c r="A47" s="19" t="s">
        <v>96</v>
      </c>
      <c r="B47" s="12" t="s">
        <v>97</v>
      </c>
      <c r="C47" s="20" t="s">
        <v>98</v>
      </c>
      <c r="D47" s="306">
        <v>725201</v>
      </c>
      <c r="E47" s="306">
        <v>0</v>
      </c>
      <c r="F47" s="307">
        <v>725201</v>
      </c>
      <c r="H47" s="380">
        <v>894751</v>
      </c>
      <c r="I47" s="380">
        <v>0</v>
      </c>
      <c r="J47" s="311">
        <v>894751</v>
      </c>
      <c r="K47" s="257"/>
      <c r="L47" s="315">
        <v>1192740.68</v>
      </c>
      <c r="M47" s="315">
        <v>0</v>
      </c>
      <c r="N47" s="317">
        <v>1192740.68</v>
      </c>
      <c r="O47" s="266">
        <f t="shared" si="0"/>
        <v>297989.67999999993</v>
      </c>
    </row>
    <row r="48" spans="1:15" x14ac:dyDescent="0.2">
      <c r="A48" s="19" t="s">
        <v>99</v>
      </c>
      <c r="B48" s="12" t="s">
        <v>100</v>
      </c>
      <c r="C48" s="20" t="s">
        <v>101</v>
      </c>
      <c r="D48" s="306">
        <v>0</v>
      </c>
      <c r="E48" s="306">
        <v>0</v>
      </c>
      <c r="F48" s="307">
        <v>0</v>
      </c>
      <c r="H48" s="380">
        <v>0</v>
      </c>
      <c r="I48" s="380">
        <v>0</v>
      </c>
      <c r="J48" s="311">
        <v>0</v>
      </c>
      <c r="K48" s="257"/>
      <c r="L48" s="315">
        <v>0</v>
      </c>
      <c r="M48" s="315">
        <v>0</v>
      </c>
      <c r="N48" s="317">
        <v>0</v>
      </c>
      <c r="O48" s="266">
        <f t="shared" si="0"/>
        <v>0</v>
      </c>
    </row>
    <row r="49" spans="1:15" x14ac:dyDescent="0.2">
      <c r="A49" s="19" t="s">
        <v>102</v>
      </c>
      <c r="B49" s="12" t="s">
        <v>103</v>
      </c>
      <c r="C49" s="20" t="s">
        <v>104</v>
      </c>
      <c r="D49" s="306">
        <v>340994</v>
      </c>
      <c r="E49" s="306">
        <v>0</v>
      </c>
      <c r="F49" s="307">
        <v>340994</v>
      </c>
      <c r="H49" s="380">
        <v>546579</v>
      </c>
      <c r="I49" s="380">
        <v>0</v>
      </c>
      <c r="J49" s="311">
        <v>546579</v>
      </c>
      <c r="K49" s="257"/>
      <c r="L49" s="315">
        <v>704415.61</v>
      </c>
      <c r="M49" s="315">
        <v>0</v>
      </c>
      <c r="N49" s="317">
        <v>704415.61</v>
      </c>
      <c r="O49" s="266">
        <f t="shared" si="0"/>
        <v>157836.60999999999</v>
      </c>
    </row>
    <row r="50" spans="1:15" x14ac:dyDescent="0.2">
      <c r="A50" s="19" t="s">
        <v>105</v>
      </c>
      <c r="B50" s="12" t="s">
        <v>106</v>
      </c>
      <c r="C50" s="20" t="s">
        <v>107</v>
      </c>
      <c r="D50" s="306">
        <v>0</v>
      </c>
      <c r="E50" s="306">
        <v>0</v>
      </c>
      <c r="F50" s="307">
        <v>0</v>
      </c>
      <c r="H50" s="380">
        <v>0</v>
      </c>
      <c r="I50" s="380">
        <v>0</v>
      </c>
      <c r="J50" s="311">
        <v>0</v>
      </c>
      <c r="K50" s="257"/>
      <c r="L50" s="315">
        <v>0</v>
      </c>
      <c r="M50" s="315">
        <v>0</v>
      </c>
      <c r="N50" s="317">
        <v>0</v>
      </c>
      <c r="O50" s="266">
        <f t="shared" si="0"/>
        <v>0</v>
      </c>
    </row>
    <row r="51" spans="1:15" x14ac:dyDescent="0.2">
      <c r="A51" s="22" t="s">
        <v>108</v>
      </c>
      <c r="B51" s="12" t="s">
        <v>109</v>
      </c>
      <c r="C51" s="20" t="s">
        <v>110</v>
      </c>
      <c r="D51" s="306">
        <v>0</v>
      </c>
      <c r="E51" s="306">
        <v>0</v>
      </c>
      <c r="F51" s="307">
        <v>0</v>
      </c>
      <c r="H51" s="380">
        <v>0</v>
      </c>
      <c r="I51" s="380">
        <v>0</v>
      </c>
      <c r="J51" s="311">
        <v>0</v>
      </c>
      <c r="K51" s="257"/>
      <c r="L51" s="315">
        <v>0</v>
      </c>
      <c r="M51" s="315">
        <v>0</v>
      </c>
      <c r="N51" s="317">
        <v>0</v>
      </c>
      <c r="O51" s="266">
        <f t="shared" si="0"/>
        <v>0</v>
      </c>
    </row>
    <row r="52" spans="1:15" x14ac:dyDescent="0.2">
      <c r="A52" s="19" t="s">
        <v>111</v>
      </c>
      <c r="B52" s="12" t="s">
        <v>109</v>
      </c>
      <c r="C52" s="20" t="s">
        <v>112</v>
      </c>
      <c r="D52" s="306">
        <v>0</v>
      </c>
      <c r="E52" s="306">
        <v>0</v>
      </c>
      <c r="F52" s="307">
        <v>0</v>
      </c>
      <c r="H52" s="380">
        <v>0</v>
      </c>
      <c r="I52" s="380">
        <v>0</v>
      </c>
      <c r="J52" s="311">
        <v>0</v>
      </c>
      <c r="K52" s="257"/>
      <c r="L52" s="315">
        <v>0</v>
      </c>
      <c r="M52" s="315">
        <v>0</v>
      </c>
      <c r="N52" s="317">
        <v>0</v>
      </c>
      <c r="O52" s="266">
        <f t="shared" si="0"/>
        <v>0</v>
      </c>
    </row>
    <row r="53" spans="1:15" x14ac:dyDescent="0.2">
      <c r="A53" s="19" t="s">
        <v>113</v>
      </c>
      <c r="B53" s="12" t="s">
        <v>109</v>
      </c>
      <c r="C53" s="20" t="s">
        <v>114</v>
      </c>
      <c r="D53" s="306">
        <v>0</v>
      </c>
      <c r="E53" s="306">
        <v>0</v>
      </c>
      <c r="F53" s="307">
        <v>0</v>
      </c>
      <c r="H53" s="380">
        <v>0</v>
      </c>
      <c r="I53" s="380">
        <v>0</v>
      </c>
      <c r="J53" s="311">
        <v>0</v>
      </c>
      <c r="K53" s="257"/>
      <c r="L53" s="315">
        <v>0</v>
      </c>
      <c r="M53" s="315">
        <v>0</v>
      </c>
      <c r="N53" s="317">
        <v>0</v>
      </c>
      <c r="O53" s="266">
        <f t="shared" si="0"/>
        <v>0</v>
      </c>
    </row>
    <row r="54" spans="1:15" x14ac:dyDescent="0.2">
      <c r="A54" s="19" t="s">
        <v>115</v>
      </c>
      <c r="B54" s="12" t="s">
        <v>109</v>
      </c>
      <c r="C54" s="20" t="s">
        <v>116</v>
      </c>
      <c r="D54" s="306">
        <v>0</v>
      </c>
      <c r="E54" s="306">
        <v>0</v>
      </c>
      <c r="F54" s="307">
        <v>0</v>
      </c>
      <c r="H54" s="380">
        <v>0</v>
      </c>
      <c r="I54" s="380">
        <v>0</v>
      </c>
      <c r="J54" s="311">
        <v>0</v>
      </c>
      <c r="K54" s="257"/>
      <c r="L54" s="315">
        <v>0</v>
      </c>
      <c r="M54" s="315">
        <v>0</v>
      </c>
      <c r="N54" s="317">
        <v>0</v>
      </c>
      <c r="O54" s="266">
        <f t="shared" si="0"/>
        <v>0</v>
      </c>
    </row>
    <row r="55" spans="1:15" x14ac:dyDescent="0.2">
      <c r="A55" s="19" t="s">
        <v>117</v>
      </c>
      <c r="B55" s="12" t="s">
        <v>109</v>
      </c>
      <c r="C55" s="20" t="s">
        <v>118</v>
      </c>
      <c r="D55" s="306">
        <v>0</v>
      </c>
      <c r="E55" s="306">
        <v>0</v>
      </c>
      <c r="F55" s="307">
        <v>0</v>
      </c>
      <c r="H55" s="380">
        <v>0</v>
      </c>
      <c r="I55" s="380">
        <v>0</v>
      </c>
      <c r="J55" s="311">
        <v>0</v>
      </c>
      <c r="K55" s="257"/>
      <c r="L55" s="315">
        <v>0</v>
      </c>
      <c r="M55" s="315">
        <v>0</v>
      </c>
      <c r="N55" s="317">
        <v>0</v>
      </c>
      <c r="O55" s="266">
        <f t="shared" si="0"/>
        <v>0</v>
      </c>
    </row>
    <row r="56" spans="1:15" x14ac:dyDescent="0.2">
      <c r="A56" s="19" t="s">
        <v>119</v>
      </c>
      <c r="B56" s="12" t="s">
        <v>120</v>
      </c>
      <c r="C56" s="20" t="s">
        <v>121</v>
      </c>
      <c r="D56" s="306">
        <v>0</v>
      </c>
      <c r="E56" s="306">
        <v>0</v>
      </c>
      <c r="F56" s="307">
        <v>0</v>
      </c>
      <c r="H56" s="380">
        <v>0</v>
      </c>
      <c r="I56" s="380">
        <v>0</v>
      </c>
      <c r="J56" s="311">
        <v>0</v>
      </c>
      <c r="K56" s="257"/>
      <c r="L56" s="315">
        <v>0</v>
      </c>
      <c r="M56" s="315">
        <v>0</v>
      </c>
      <c r="N56" s="317">
        <v>0</v>
      </c>
      <c r="O56" s="266">
        <f t="shared" si="0"/>
        <v>0</v>
      </c>
    </row>
    <row r="57" spans="1:15" x14ac:dyDescent="0.2">
      <c r="A57" s="19" t="s">
        <v>122</v>
      </c>
      <c r="B57" s="12" t="s">
        <v>120</v>
      </c>
      <c r="C57" s="20" t="s">
        <v>123</v>
      </c>
      <c r="D57" s="306">
        <v>309268</v>
      </c>
      <c r="E57" s="306">
        <v>0</v>
      </c>
      <c r="F57" s="307">
        <v>309268</v>
      </c>
      <c r="H57" s="380">
        <v>397000</v>
      </c>
      <c r="I57" s="380">
        <v>0</v>
      </c>
      <c r="J57" s="311">
        <v>397000</v>
      </c>
      <c r="K57" s="257"/>
      <c r="L57" s="315">
        <v>496878</v>
      </c>
      <c r="M57" s="315">
        <v>0</v>
      </c>
      <c r="N57" s="317">
        <v>496878</v>
      </c>
      <c r="O57" s="266">
        <f t="shared" si="0"/>
        <v>99878</v>
      </c>
    </row>
    <row r="58" spans="1:15" x14ac:dyDescent="0.2">
      <c r="A58" s="19" t="s">
        <v>124</v>
      </c>
      <c r="B58" s="12" t="s">
        <v>120</v>
      </c>
      <c r="C58" s="20" t="s">
        <v>125</v>
      </c>
      <c r="D58" s="306">
        <v>0</v>
      </c>
      <c r="E58" s="306">
        <v>0</v>
      </c>
      <c r="F58" s="307">
        <v>0</v>
      </c>
      <c r="H58" s="380">
        <v>0</v>
      </c>
      <c r="I58" s="380">
        <v>0</v>
      </c>
      <c r="J58" s="311">
        <v>0</v>
      </c>
      <c r="K58" s="257"/>
      <c r="L58" s="315">
        <v>0</v>
      </c>
      <c r="M58" s="315">
        <v>0</v>
      </c>
      <c r="N58" s="317">
        <v>0</v>
      </c>
      <c r="O58" s="266">
        <f t="shared" si="0"/>
        <v>0</v>
      </c>
    </row>
    <row r="59" spans="1:15" x14ac:dyDescent="0.2">
      <c r="A59" s="19" t="s">
        <v>126</v>
      </c>
      <c r="B59" s="12" t="s">
        <v>120</v>
      </c>
      <c r="C59" s="20" t="s">
        <v>127</v>
      </c>
      <c r="D59" s="306">
        <v>0</v>
      </c>
      <c r="E59" s="306">
        <v>0</v>
      </c>
      <c r="F59" s="307">
        <v>0</v>
      </c>
      <c r="H59" s="380">
        <v>0</v>
      </c>
      <c r="I59" s="380">
        <v>0</v>
      </c>
      <c r="J59" s="311">
        <v>0</v>
      </c>
      <c r="K59" s="257"/>
      <c r="L59" s="315">
        <v>-98.039999999999992</v>
      </c>
      <c r="M59" s="315">
        <v>0</v>
      </c>
      <c r="N59" s="317">
        <v>-98.039999999999992</v>
      </c>
      <c r="O59" s="266">
        <f t="shared" si="0"/>
        <v>-98.039999999999992</v>
      </c>
    </row>
    <row r="60" spans="1:15" x14ac:dyDescent="0.2">
      <c r="A60" s="19" t="s">
        <v>128</v>
      </c>
      <c r="B60" s="12" t="s">
        <v>120</v>
      </c>
      <c r="C60" s="20" t="s">
        <v>129</v>
      </c>
      <c r="D60" s="306">
        <v>0</v>
      </c>
      <c r="E60" s="306">
        <v>0</v>
      </c>
      <c r="F60" s="307">
        <v>0</v>
      </c>
      <c r="H60" s="380">
        <v>0</v>
      </c>
      <c r="I60" s="380">
        <v>0</v>
      </c>
      <c r="J60" s="311">
        <v>0</v>
      </c>
      <c r="K60" s="257"/>
      <c r="L60" s="315">
        <v>0</v>
      </c>
      <c r="M60" s="315">
        <v>0</v>
      </c>
      <c r="N60" s="317">
        <v>0</v>
      </c>
      <c r="O60" s="266">
        <f t="shared" si="0"/>
        <v>0</v>
      </c>
    </row>
    <row r="61" spans="1:15" x14ac:dyDescent="0.2">
      <c r="A61" s="19" t="s">
        <v>130</v>
      </c>
      <c r="B61" s="12" t="s">
        <v>120</v>
      </c>
      <c r="C61" s="20" t="s">
        <v>131</v>
      </c>
      <c r="D61" s="306">
        <v>0</v>
      </c>
      <c r="E61" s="306">
        <v>0</v>
      </c>
      <c r="F61" s="307">
        <v>0</v>
      </c>
      <c r="H61" s="380">
        <v>0</v>
      </c>
      <c r="I61" s="380">
        <v>0</v>
      </c>
      <c r="J61" s="311">
        <v>0</v>
      </c>
      <c r="K61" s="257"/>
      <c r="L61" s="315">
        <v>0</v>
      </c>
      <c r="M61" s="315">
        <v>0</v>
      </c>
      <c r="N61" s="317">
        <v>0</v>
      </c>
      <c r="O61" s="266">
        <f t="shared" si="0"/>
        <v>0</v>
      </c>
    </row>
    <row r="62" spans="1:15" x14ac:dyDescent="0.2">
      <c r="A62" s="19" t="s">
        <v>132</v>
      </c>
      <c r="B62" s="12" t="s">
        <v>120</v>
      </c>
      <c r="C62" s="20" t="s">
        <v>133</v>
      </c>
      <c r="D62" s="306">
        <v>0</v>
      </c>
      <c r="E62" s="306">
        <v>0</v>
      </c>
      <c r="F62" s="307">
        <v>0</v>
      </c>
      <c r="H62" s="380">
        <v>0</v>
      </c>
      <c r="I62" s="380">
        <v>0</v>
      </c>
      <c r="J62" s="311">
        <v>0</v>
      </c>
      <c r="K62" s="257"/>
      <c r="L62" s="315">
        <v>0</v>
      </c>
      <c r="M62" s="315">
        <v>0</v>
      </c>
      <c r="N62" s="317">
        <v>0</v>
      </c>
      <c r="O62" s="266">
        <f t="shared" si="0"/>
        <v>0</v>
      </c>
    </row>
    <row r="63" spans="1:15" x14ac:dyDescent="0.2">
      <c r="A63" s="19" t="s">
        <v>134</v>
      </c>
      <c r="B63" s="12" t="s">
        <v>120</v>
      </c>
      <c r="C63" s="20" t="s">
        <v>135</v>
      </c>
      <c r="D63" s="306">
        <v>0</v>
      </c>
      <c r="E63" s="306">
        <v>0</v>
      </c>
      <c r="F63" s="307">
        <v>0</v>
      </c>
      <c r="H63" s="380">
        <v>0</v>
      </c>
      <c r="I63" s="380">
        <v>0</v>
      </c>
      <c r="J63" s="311">
        <v>0</v>
      </c>
      <c r="K63" s="257"/>
      <c r="L63" s="315">
        <v>0</v>
      </c>
      <c r="M63" s="315">
        <v>0</v>
      </c>
      <c r="N63" s="317">
        <v>0</v>
      </c>
      <c r="O63" s="266">
        <f t="shared" si="0"/>
        <v>0</v>
      </c>
    </row>
    <row r="64" spans="1:15" x14ac:dyDescent="0.2">
      <c r="A64" s="19" t="s">
        <v>136</v>
      </c>
      <c r="B64" s="12" t="s">
        <v>120</v>
      </c>
      <c r="C64" s="20" t="s">
        <v>137</v>
      </c>
      <c r="D64" s="306">
        <v>0</v>
      </c>
      <c r="E64" s="306">
        <v>0</v>
      </c>
      <c r="F64" s="307">
        <v>0</v>
      </c>
      <c r="H64" s="380">
        <v>0</v>
      </c>
      <c r="I64" s="380">
        <v>0</v>
      </c>
      <c r="J64" s="311">
        <v>0</v>
      </c>
      <c r="K64" s="257"/>
      <c r="L64" s="315">
        <v>0</v>
      </c>
      <c r="M64" s="315">
        <v>0</v>
      </c>
      <c r="N64" s="317">
        <v>0</v>
      </c>
      <c r="O64" s="266">
        <f t="shared" si="0"/>
        <v>0</v>
      </c>
    </row>
    <row r="65" spans="1:15" x14ac:dyDescent="0.2">
      <c r="A65" s="19" t="s">
        <v>138</v>
      </c>
      <c r="B65" s="12" t="s">
        <v>120</v>
      </c>
      <c r="C65" s="20" t="s">
        <v>139</v>
      </c>
      <c r="D65" s="306">
        <v>0</v>
      </c>
      <c r="E65" s="306">
        <v>0</v>
      </c>
      <c r="F65" s="307">
        <v>0</v>
      </c>
      <c r="H65" s="380">
        <v>0</v>
      </c>
      <c r="I65" s="380">
        <v>0</v>
      </c>
      <c r="J65" s="311">
        <v>0</v>
      </c>
      <c r="K65" s="257"/>
      <c r="L65" s="315">
        <v>0</v>
      </c>
      <c r="M65" s="315">
        <v>0</v>
      </c>
      <c r="N65" s="317">
        <v>0</v>
      </c>
      <c r="O65" s="266">
        <f t="shared" si="0"/>
        <v>0</v>
      </c>
    </row>
    <row r="66" spans="1:15" x14ac:dyDescent="0.2">
      <c r="A66" s="19" t="s">
        <v>140</v>
      </c>
      <c r="B66" s="12" t="s">
        <v>120</v>
      </c>
      <c r="C66" s="20" t="s">
        <v>141</v>
      </c>
      <c r="D66" s="306">
        <v>0</v>
      </c>
      <c r="E66" s="306">
        <v>0</v>
      </c>
      <c r="F66" s="307">
        <v>0</v>
      </c>
      <c r="H66" s="380">
        <v>0</v>
      </c>
      <c r="I66" s="380">
        <v>0</v>
      </c>
      <c r="J66" s="311">
        <v>0</v>
      </c>
      <c r="K66" s="257"/>
      <c r="L66" s="315">
        <v>0</v>
      </c>
      <c r="M66" s="315">
        <v>0</v>
      </c>
      <c r="N66" s="317">
        <v>0</v>
      </c>
      <c r="O66" s="266">
        <f t="shared" si="0"/>
        <v>0</v>
      </c>
    </row>
    <row r="67" spans="1:15" x14ac:dyDescent="0.2">
      <c r="A67" s="19" t="s">
        <v>142</v>
      </c>
      <c r="B67" s="12" t="s">
        <v>120</v>
      </c>
      <c r="C67" s="20" t="s">
        <v>143</v>
      </c>
      <c r="D67" s="306">
        <v>0</v>
      </c>
      <c r="E67" s="306">
        <v>0</v>
      </c>
      <c r="F67" s="307">
        <v>0</v>
      </c>
      <c r="H67" s="380">
        <v>0</v>
      </c>
      <c r="I67" s="380">
        <v>0</v>
      </c>
      <c r="J67" s="311">
        <v>0</v>
      </c>
      <c r="K67" s="257"/>
      <c r="L67" s="315">
        <v>0</v>
      </c>
      <c r="M67" s="315">
        <v>0</v>
      </c>
      <c r="N67" s="317">
        <v>0</v>
      </c>
      <c r="O67" s="266">
        <f t="shared" si="0"/>
        <v>0</v>
      </c>
    </row>
    <row r="68" spans="1:15" x14ac:dyDescent="0.2">
      <c r="A68" s="19" t="s">
        <v>144</v>
      </c>
      <c r="B68" s="12" t="s">
        <v>120</v>
      </c>
      <c r="C68" s="20" t="s">
        <v>145</v>
      </c>
      <c r="D68" s="306">
        <v>0</v>
      </c>
      <c r="E68" s="306">
        <v>0</v>
      </c>
      <c r="F68" s="307">
        <v>0</v>
      </c>
      <c r="H68" s="380">
        <v>0</v>
      </c>
      <c r="I68" s="380">
        <v>0</v>
      </c>
      <c r="J68" s="311">
        <v>0</v>
      </c>
      <c r="K68" s="257"/>
      <c r="L68" s="315">
        <v>0</v>
      </c>
      <c r="M68" s="315">
        <v>0</v>
      </c>
      <c r="N68" s="317">
        <v>0</v>
      </c>
      <c r="O68" s="266">
        <f t="shared" si="0"/>
        <v>0</v>
      </c>
    </row>
    <row r="69" spans="1:15" x14ac:dyDescent="0.2">
      <c r="A69" s="19" t="s">
        <v>146</v>
      </c>
      <c r="B69" s="12" t="s">
        <v>120</v>
      </c>
      <c r="C69" s="20" t="s">
        <v>147</v>
      </c>
      <c r="D69" s="306">
        <v>0</v>
      </c>
      <c r="E69" s="306">
        <v>0</v>
      </c>
      <c r="F69" s="307">
        <v>0</v>
      </c>
      <c r="H69" s="380">
        <v>0</v>
      </c>
      <c r="I69" s="380">
        <v>0</v>
      </c>
      <c r="J69" s="311">
        <v>0</v>
      </c>
      <c r="K69" s="257"/>
      <c r="L69" s="315">
        <v>0</v>
      </c>
      <c r="M69" s="315">
        <v>0</v>
      </c>
      <c r="N69" s="317">
        <v>0</v>
      </c>
      <c r="O69" s="266">
        <f t="shared" si="0"/>
        <v>0</v>
      </c>
    </row>
    <row r="70" spans="1:15" x14ac:dyDescent="0.2">
      <c r="A70" s="19" t="s">
        <v>148</v>
      </c>
      <c r="B70" s="12" t="s">
        <v>120</v>
      </c>
      <c r="C70" s="20" t="s">
        <v>149</v>
      </c>
      <c r="D70" s="306">
        <v>0</v>
      </c>
      <c r="E70" s="306">
        <v>0</v>
      </c>
      <c r="F70" s="307">
        <v>0</v>
      </c>
      <c r="H70" s="380">
        <v>0</v>
      </c>
      <c r="I70" s="380">
        <v>0</v>
      </c>
      <c r="J70" s="311">
        <v>0</v>
      </c>
      <c r="K70" s="257"/>
      <c r="L70" s="315">
        <v>0</v>
      </c>
      <c r="M70" s="315">
        <v>0</v>
      </c>
      <c r="N70" s="317">
        <v>0</v>
      </c>
      <c r="O70" s="266">
        <f t="shared" si="0"/>
        <v>0</v>
      </c>
    </row>
    <row r="71" spans="1:15" x14ac:dyDescent="0.2">
      <c r="A71" s="19" t="s">
        <v>150</v>
      </c>
      <c r="B71" s="12" t="s">
        <v>151</v>
      </c>
      <c r="C71" s="20" t="s">
        <v>152</v>
      </c>
      <c r="D71" s="306">
        <v>173820</v>
      </c>
      <c r="E71" s="306">
        <v>0</v>
      </c>
      <c r="F71" s="307">
        <v>173820</v>
      </c>
      <c r="H71" s="380">
        <v>0</v>
      </c>
      <c r="I71" s="380">
        <v>0</v>
      </c>
      <c r="J71" s="311">
        <v>0</v>
      </c>
      <c r="K71" s="257"/>
      <c r="L71" s="315">
        <v>0</v>
      </c>
      <c r="M71" s="315">
        <v>0</v>
      </c>
      <c r="N71" s="317">
        <v>0</v>
      </c>
      <c r="O71" s="266">
        <f t="shared" si="0"/>
        <v>0</v>
      </c>
    </row>
    <row r="72" spans="1:15" x14ac:dyDescent="0.2">
      <c r="A72" s="19" t="s">
        <v>153</v>
      </c>
      <c r="B72" s="12" t="s">
        <v>151</v>
      </c>
      <c r="C72" s="20" t="s">
        <v>154</v>
      </c>
      <c r="D72" s="306">
        <v>0</v>
      </c>
      <c r="E72" s="306">
        <v>0</v>
      </c>
      <c r="F72" s="307">
        <v>0</v>
      </c>
      <c r="H72" s="380">
        <v>0</v>
      </c>
      <c r="I72" s="380">
        <v>0</v>
      </c>
      <c r="J72" s="311">
        <v>0</v>
      </c>
      <c r="K72" s="257"/>
      <c r="L72" s="315">
        <v>1177.82</v>
      </c>
      <c r="M72" s="315">
        <v>0</v>
      </c>
      <c r="N72" s="317">
        <v>1177.82</v>
      </c>
      <c r="O72" s="266">
        <f t="shared" si="0"/>
        <v>1177.82</v>
      </c>
    </row>
    <row r="73" spans="1:15" x14ac:dyDescent="0.2">
      <c r="A73" s="19" t="s">
        <v>155</v>
      </c>
      <c r="B73" s="12" t="s">
        <v>151</v>
      </c>
      <c r="C73" s="20" t="s">
        <v>156</v>
      </c>
      <c r="D73" s="306">
        <v>0</v>
      </c>
      <c r="E73" s="306">
        <v>0</v>
      </c>
      <c r="F73" s="307">
        <v>0</v>
      </c>
      <c r="H73" s="380">
        <v>0</v>
      </c>
      <c r="I73" s="380">
        <v>0</v>
      </c>
      <c r="J73" s="311">
        <v>0</v>
      </c>
      <c r="K73" s="257"/>
      <c r="L73" s="315">
        <v>0</v>
      </c>
      <c r="M73" s="315">
        <v>0</v>
      </c>
      <c r="N73" s="317">
        <v>0</v>
      </c>
      <c r="O73" s="266">
        <f t="shared" ref="O73:O136" si="1">+N73-J73</f>
        <v>0</v>
      </c>
    </row>
    <row r="74" spans="1:15" x14ac:dyDescent="0.2">
      <c r="A74" s="19" t="s">
        <v>157</v>
      </c>
      <c r="B74" s="12" t="s">
        <v>158</v>
      </c>
      <c r="C74" s="20" t="s">
        <v>159</v>
      </c>
      <c r="D74" s="306">
        <v>283085</v>
      </c>
      <c r="E74" s="306">
        <v>0</v>
      </c>
      <c r="F74" s="307">
        <v>283085</v>
      </c>
      <c r="H74" s="380">
        <v>426747</v>
      </c>
      <c r="I74" s="380">
        <v>0</v>
      </c>
      <c r="J74" s="311">
        <v>426747</v>
      </c>
      <c r="K74" s="257"/>
      <c r="L74" s="315">
        <v>11804.509999999998</v>
      </c>
      <c r="M74" s="315">
        <v>0</v>
      </c>
      <c r="N74" s="317">
        <v>11804.509999999998</v>
      </c>
      <c r="O74" s="266">
        <f t="shared" si="1"/>
        <v>-414942.49</v>
      </c>
    </row>
    <row r="75" spans="1:15" x14ac:dyDescent="0.2">
      <c r="A75" s="19" t="s">
        <v>160</v>
      </c>
      <c r="B75" s="12" t="s">
        <v>158</v>
      </c>
      <c r="C75" s="20" t="s">
        <v>161</v>
      </c>
      <c r="D75" s="306">
        <v>0</v>
      </c>
      <c r="E75" s="306">
        <v>0</v>
      </c>
      <c r="F75" s="307">
        <v>0</v>
      </c>
      <c r="H75" s="380">
        <v>0</v>
      </c>
      <c r="I75" s="380">
        <v>0</v>
      </c>
      <c r="J75" s="311">
        <v>0</v>
      </c>
      <c r="K75" s="257"/>
      <c r="L75" s="315">
        <v>0</v>
      </c>
      <c r="M75" s="315">
        <v>0</v>
      </c>
      <c r="N75" s="317">
        <v>0</v>
      </c>
      <c r="O75" s="266">
        <f t="shared" si="1"/>
        <v>0</v>
      </c>
    </row>
    <row r="76" spans="1:15" x14ac:dyDescent="0.2">
      <c r="A76" s="19" t="s">
        <v>162</v>
      </c>
      <c r="B76" s="12" t="s">
        <v>158</v>
      </c>
      <c r="C76" s="20" t="s">
        <v>478</v>
      </c>
      <c r="D76" s="306">
        <v>310574</v>
      </c>
      <c r="E76" s="306">
        <v>0</v>
      </c>
      <c r="F76" s="307">
        <v>310574</v>
      </c>
      <c r="H76" s="380">
        <v>62703</v>
      </c>
      <c r="I76" s="380">
        <v>0</v>
      </c>
      <c r="J76" s="311">
        <v>62703</v>
      </c>
      <c r="K76" s="257"/>
      <c r="L76" s="315">
        <v>53427.040000000001</v>
      </c>
      <c r="M76" s="315">
        <v>0</v>
      </c>
      <c r="N76" s="317">
        <v>53427.040000000001</v>
      </c>
      <c r="O76" s="266">
        <f t="shared" si="1"/>
        <v>-9275.9599999999991</v>
      </c>
    </row>
    <row r="77" spans="1:15" x14ac:dyDescent="0.2">
      <c r="A77" s="19" t="s">
        <v>163</v>
      </c>
      <c r="B77" s="12" t="s">
        <v>164</v>
      </c>
      <c r="C77" s="20" t="s">
        <v>165</v>
      </c>
      <c r="D77" s="306">
        <v>0</v>
      </c>
      <c r="E77" s="306">
        <v>0</v>
      </c>
      <c r="F77" s="307">
        <v>0</v>
      </c>
      <c r="H77" s="380">
        <v>0</v>
      </c>
      <c r="I77" s="380">
        <v>0</v>
      </c>
      <c r="J77" s="311">
        <v>0</v>
      </c>
      <c r="K77" s="257"/>
      <c r="L77" s="315">
        <v>0</v>
      </c>
      <c r="M77" s="315">
        <v>0</v>
      </c>
      <c r="N77" s="317">
        <v>0</v>
      </c>
      <c r="O77" s="266">
        <f t="shared" si="1"/>
        <v>0</v>
      </c>
    </row>
    <row r="78" spans="1:15" x14ac:dyDescent="0.2">
      <c r="A78" s="19" t="s">
        <v>166</v>
      </c>
      <c r="B78" s="12" t="s">
        <v>167</v>
      </c>
      <c r="C78" s="20" t="s">
        <v>168</v>
      </c>
      <c r="D78" s="306">
        <v>0</v>
      </c>
      <c r="E78" s="306">
        <v>0</v>
      </c>
      <c r="F78" s="307">
        <v>0</v>
      </c>
      <c r="H78" s="380">
        <v>0</v>
      </c>
      <c r="I78" s="380">
        <v>0</v>
      </c>
      <c r="J78" s="311">
        <v>0</v>
      </c>
      <c r="K78" s="257"/>
      <c r="L78" s="315">
        <v>0</v>
      </c>
      <c r="M78" s="315">
        <v>0</v>
      </c>
      <c r="N78" s="317">
        <v>0</v>
      </c>
      <c r="O78" s="266">
        <f t="shared" si="1"/>
        <v>0</v>
      </c>
    </row>
    <row r="79" spans="1:15" x14ac:dyDescent="0.2">
      <c r="A79" s="19" t="s">
        <v>169</v>
      </c>
      <c r="B79" s="12" t="s">
        <v>167</v>
      </c>
      <c r="C79" s="20" t="s">
        <v>170</v>
      </c>
      <c r="D79" s="306">
        <v>0</v>
      </c>
      <c r="E79" s="306">
        <v>0</v>
      </c>
      <c r="F79" s="307">
        <v>0</v>
      </c>
      <c r="H79" s="380">
        <v>0</v>
      </c>
      <c r="I79" s="380">
        <v>0</v>
      </c>
      <c r="J79" s="311">
        <v>0</v>
      </c>
      <c r="K79" s="257"/>
      <c r="L79" s="315">
        <v>0</v>
      </c>
      <c r="M79" s="315">
        <v>0</v>
      </c>
      <c r="N79" s="317">
        <v>0</v>
      </c>
      <c r="O79" s="266">
        <f t="shared" si="1"/>
        <v>0</v>
      </c>
    </row>
    <row r="80" spans="1:15" x14ac:dyDescent="0.2">
      <c r="A80" s="19" t="s">
        <v>171</v>
      </c>
      <c r="B80" s="12" t="s">
        <v>172</v>
      </c>
      <c r="C80" s="20" t="s">
        <v>173</v>
      </c>
      <c r="D80" s="306">
        <v>35981</v>
      </c>
      <c r="E80" s="306">
        <v>0</v>
      </c>
      <c r="F80" s="307">
        <v>35981</v>
      </c>
      <c r="H80" s="380">
        <v>74000</v>
      </c>
      <c r="I80" s="380">
        <v>0</v>
      </c>
      <c r="J80" s="311">
        <v>74000</v>
      </c>
      <c r="K80" s="257"/>
      <c r="L80" s="315">
        <v>54980.71</v>
      </c>
      <c r="M80" s="315">
        <v>0</v>
      </c>
      <c r="N80" s="317">
        <v>54980.71</v>
      </c>
      <c r="O80" s="266">
        <f t="shared" si="1"/>
        <v>-19019.29</v>
      </c>
    </row>
    <row r="81" spans="1:15" x14ac:dyDescent="0.2">
      <c r="A81" s="19" t="s">
        <v>174</v>
      </c>
      <c r="B81" s="12" t="s">
        <v>175</v>
      </c>
      <c r="C81" s="20" t="s">
        <v>176</v>
      </c>
      <c r="D81" s="306">
        <v>0</v>
      </c>
      <c r="E81" s="306">
        <v>0</v>
      </c>
      <c r="F81" s="307">
        <v>0</v>
      </c>
      <c r="H81" s="380">
        <v>0</v>
      </c>
      <c r="I81" s="380">
        <v>0</v>
      </c>
      <c r="J81" s="311">
        <v>0</v>
      </c>
      <c r="K81" s="257"/>
      <c r="L81" s="315">
        <v>0</v>
      </c>
      <c r="M81" s="315">
        <v>0</v>
      </c>
      <c r="N81" s="317">
        <v>0</v>
      </c>
      <c r="O81" s="266">
        <f t="shared" si="1"/>
        <v>0</v>
      </c>
    </row>
    <row r="82" spans="1:15" x14ac:dyDescent="0.2">
      <c r="A82" s="19" t="s">
        <v>177</v>
      </c>
      <c r="B82" s="12" t="s">
        <v>178</v>
      </c>
      <c r="C82" s="20" t="s">
        <v>179</v>
      </c>
      <c r="D82" s="306">
        <v>0</v>
      </c>
      <c r="E82" s="306">
        <v>0</v>
      </c>
      <c r="F82" s="307">
        <v>0</v>
      </c>
      <c r="H82" s="380">
        <v>0</v>
      </c>
      <c r="I82" s="380">
        <v>0</v>
      </c>
      <c r="J82" s="311">
        <v>0</v>
      </c>
      <c r="K82" s="257"/>
      <c r="L82" s="315">
        <v>0</v>
      </c>
      <c r="M82" s="315">
        <v>0</v>
      </c>
      <c r="N82" s="317">
        <v>0</v>
      </c>
      <c r="O82" s="266">
        <f t="shared" si="1"/>
        <v>0</v>
      </c>
    </row>
    <row r="83" spans="1:15" x14ac:dyDescent="0.2">
      <c r="A83" s="19" t="s">
        <v>180</v>
      </c>
      <c r="B83" s="12" t="s">
        <v>178</v>
      </c>
      <c r="C83" s="20" t="s">
        <v>181</v>
      </c>
      <c r="D83" s="306">
        <v>0</v>
      </c>
      <c r="E83" s="306">
        <v>0</v>
      </c>
      <c r="F83" s="307">
        <v>0</v>
      </c>
      <c r="H83" s="380">
        <v>0</v>
      </c>
      <c r="I83" s="380">
        <v>0</v>
      </c>
      <c r="J83" s="311">
        <v>0</v>
      </c>
      <c r="K83" s="257"/>
      <c r="L83" s="315">
        <v>0</v>
      </c>
      <c r="M83" s="315">
        <v>0</v>
      </c>
      <c r="N83" s="317">
        <v>0</v>
      </c>
      <c r="O83" s="266">
        <f t="shared" si="1"/>
        <v>0</v>
      </c>
    </row>
    <row r="84" spans="1:15" x14ac:dyDescent="0.2">
      <c r="A84" s="19" t="s">
        <v>182</v>
      </c>
      <c r="B84" s="12" t="s">
        <v>183</v>
      </c>
      <c r="C84" s="20" t="s">
        <v>184</v>
      </c>
      <c r="D84" s="306">
        <v>0</v>
      </c>
      <c r="E84" s="306">
        <v>0</v>
      </c>
      <c r="F84" s="307">
        <v>0</v>
      </c>
      <c r="H84" s="380">
        <v>0</v>
      </c>
      <c r="I84" s="380">
        <v>0</v>
      </c>
      <c r="J84" s="311">
        <v>0</v>
      </c>
      <c r="K84" s="257"/>
      <c r="L84" s="315">
        <v>0</v>
      </c>
      <c r="M84" s="315">
        <v>0</v>
      </c>
      <c r="N84" s="317">
        <v>0</v>
      </c>
      <c r="O84" s="266">
        <f t="shared" si="1"/>
        <v>0</v>
      </c>
    </row>
    <row r="85" spans="1:15" x14ac:dyDescent="0.2">
      <c r="A85" s="19" t="s">
        <v>185</v>
      </c>
      <c r="B85" s="12" t="s">
        <v>186</v>
      </c>
      <c r="C85" s="20" t="s">
        <v>187</v>
      </c>
      <c r="D85" s="306">
        <v>0</v>
      </c>
      <c r="E85" s="306">
        <v>0</v>
      </c>
      <c r="F85" s="307">
        <v>0</v>
      </c>
      <c r="H85" s="380">
        <v>0</v>
      </c>
      <c r="I85" s="380">
        <v>0</v>
      </c>
      <c r="J85" s="311">
        <v>0</v>
      </c>
      <c r="K85" s="257"/>
      <c r="L85" s="315">
        <v>0</v>
      </c>
      <c r="M85" s="315">
        <v>0</v>
      </c>
      <c r="N85" s="317">
        <v>0</v>
      </c>
      <c r="O85" s="266">
        <f t="shared" si="1"/>
        <v>0</v>
      </c>
    </row>
    <row r="86" spans="1:15" x14ac:dyDescent="0.2">
      <c r="A86" s="19" t="s">
        <v>188</v>
      </c>
      <c r="B86" s="12" t="s">
        <v>189</v>
      </c>
      <c r="C86" s="20" t="s">
        <v>190</v>
      </c>
      <c r="D86" s="306">
        <v>0</v>
      </c>
      <c r="E86" s="306">
        <v>0</v>
      </c>
      <c r="F86" s="307">
        <v>0</v>
      </c>
      <c r="H86" s="380">
        <v>0</v>
      </c>
      <c r="I86" s="380">
        <v>0</v>
      </c>
      <c r="J86" s="311">
        <v>0</v>
      </c>
      <c r="K86" s="257"/>
      <c r="L86" s="315">
        <v>0</v>
      </c>
      <c r="M86" s="315">
        <v>0</v>
      </c>
      <c r="N86" s="317">
        <v>0</v>
      </c>
      <c r="O86" s="266">
        <f t="shared" si="1"/>
        <v>0</v>
      </c>
    </row>
    <row r="87" spans="1:15" x14ac:dyDescent="0.2">
      <c r="A87" s="19" t="s">
        <v>191</v>
      </c>
      <c r="B87" s="12" t="s">
        <v>189</v>
      </c>
      <c r="C87" s="20" t="s">
        <v>192</v>
      </c>
      <c r="D87" s="306">
        <v>0</v>
      </c>
      <c r="E87" s="306">
        <v>0</v>
      </c>
      <c r="F87" s="307">
        <v>0</v>
      </c>
      <c r="H87" s="380">
        <v>0</v>
      </c>
      <c r="I87" s="380">
        <v>0</v>
      </c>
      <c r="J87" s="311">
        <v>0</v>
      </c>
      <c r="K87" s="257"/>
      <c r="L87" s="315">
        <v>0</v>
      </c>
      <c r="M87" s="315">
        <v>0</v>
      </c>
      <c r="N87" s="317">
        <v>0</v>
      </c>
      <c r="O87" s="266">
        <f t="shared" si="1"/>
        <v>0</v>
      </c>
    </row>
    <row r="88" spans="1:15" x14ac:dyDescent="0.2">
      <c r="A88" s="19" t="s">
        <v>193</v>
      </c>
      <c r="B88" s="12" t="s">
        <v>194</v>
      </c>
      <c r="C88" s="20" t="s">
        <v>195</v>
      </c>
      <c r="D88" s="306">
        <v>0</v>
      </c>
      <c r="E88" s="306">
        <v>0</v>
      </c>
      <c r="F88" s="307">
        <v>0</v>
      </c>
      <c r="H88" s="380">
        <v>40341</v>
      </c>
      <c r="I88" s="380">
        <v>0</v>
      </c>
      <c r="J88" s="311">
        <v>40341</v>
      </c>
      <c r="K88" s="257"/>
      <c r="L88" s="315">
        <v>97243.719999999987</v>
      </c>
      <c r="M88" s="315">
        <v>0</v>
      </c>
      <c r="N88" s="317">
        <v>97243.719999999987</v>
      </c>
      <c r="O88" s="266">
        <f t="shared" si="1"/>
        <v>56902.719999999987</v>
      </c>
    </row>
    <row r="89" spans="1:15" x14ac:dyDescent="0.2">
      <c r="A89" s="19" t="s">
        <v>196</v>
      </c>
      <c r="B89" s="12" t="s">
        <v>194</v>
      </c>
      <c r="C89" s="20" t="s">
        <v>197</v>
      </c>
      <c r="D89" s="306">
        <v>0</v>
      </c>
      <c r="E89" s="306">
        <v>0</v>
      </c>
      <c r="F89" s="307">
        <v>0</v>
      </c>
      <c r="H89" s="380">
        <v>0</v>
      </c>
      <c r="I89" s="380">
        <v>0</v>
      </c>
      <c r="J89" s="311">
        <v>0</v>
      </c>
      <c r="K89" s="257"/>
      <c r="L89" s="315">
        <v>0</v>
      </c>
      <c r="M89" s="315">
        <v>0</v>
      </c>
      <c r="N89" s="317">
        <v>0</v>
      </c>
      <c r="O89" s="266">
        <f t="shared" si="1"/>
        <v>0</v>
      </c>
    </row>
    <row r="90" spans="1:15" x14ac:dyDescent="0.2">
      <c r="A90" s="19" t="s">
        <v>198</v>
      </c>
      <c r="B90" s="12" t="s">
        <v>194</v>
      </c>
      <c r="C90" s="20" t="s">
        <v>199</v>
      </c>
      <c r="D90" s="306">
        <v>0</v>
      </c>
      <c r="E90" s="306">
        <v>0</v>
      </c>
      <c r="F90" s="307">
        <v>0</v>
      </c>
      <c r="H90" s="380">
        <v>0</v>
      </c>
      <c r="I90" s="380">
        <v>0</v>
      </c>
      <c r="J90" s="311">
        <v>0</v>
      </c>
      <c r="K90" s="257"/>
      <c r="L90" s="315">
        <v>0</v>
      </c>
      <c r="M90" s="315">
        <v>0</v>
      </c>
      <c r="N90" s="317">
        <v>0</v>
      </c>
      <c r="O90" s="266">
        <f t="shared" si="1"/>
        <v>0</v>
      </c>
    </row>
    <row r="91" spans="1:15" x14ac:dyDescent="0.2">
      <c r="A91" s="19" t="s">
        <v>200</v>
      </c>
      <c r="B91" s="12" t="s">
        <v>194</v>
      </c>
      <c r="C91" s="20" t="s">
        <v>201</v>
      </c>
      <c r="D91" s="306">
        <v>0</v>
      </c>
      <c r="E91" s="306">
        <v>0</v>
      </c>
      <c r="F91" s="307">
        <v>0</v>
      </c>
      <c r="H91" s="380">
        <v>0</v>
      </c>
      <c r="I91" s="380">
        <v>0</v>
      </c>
      <c r="J91" s="311">
        <v>0</v>
      </c>
      <c r="K91" s="257"/>
      <c r="L91" s="315">
        <v>0</v>
      </c>
      <c r="M91" s="315">
        <v>0</v>
      </c>
      <c r="N91" s="317">
        <v>0</v>
      </c>
      <c r="O91" s="266">
        <f t="shared" si="1"/>
        <v>0</v>
      </c>
    </row>
    <row r="92" spans="1:15" x14ac:dyDescent="0.2">
      <c r="A92" s="19" t="s">
        <v>202</v>
      </c>
      <c r="B92" s="12" t="s">
        <v>194</v>
      </c>
      <c r="C92" s="20" t="s">
        <v>203</v>
      </c>
      <c r="D92" s="306">
        <v>0</v>
      </c>
      <c r="E92" s="306">
        <v>0</v>
      </c>
      <c r="F92" s="307">
        <v>0</v>
      </c>
      <c r="H92" s="380">
        <v>0</v>
      </c>
      <c r="I92" s="380">
        <v>0</v>
      </c>
      <c r="J92" s="311">
        <v>0</v>
      </c>
      <c r="K92" s="257"/>
      <c r="L92" s="315">
        <v>0</v>
      </c>
      <c r="M92" s="315">
        <v>0</v>
      </c>
      <c r="N92" s="317">
        <v>0</v>
      </c>
      <c r="O92" s="266">
        <f t="shared" si="1"/>
        <v>0</v>
      </c>
    </row>
    <row r="93" spans="1:15" x14ac:dyDescent="0.2">
      <c r="A93" s="19" t="s">
        <v>204</v>
      </c>
      <c r="B93" s="12" t="s">
        <v>205</v>
      </c>
      <c r="C93" s="20" t="s">
        <v>206</v>
      </c>
      <c r="D93" s="306">
        <v>0</v>
      </c>
      <c r="E93" s="306">
        <v>0</v>
      </c>
      <c r="F93" s="307">
        <v>0</v>
      </c>
      <c r="H93" s="380">
        <v>0</v>
      </c>
      <c r="I93" s="380">
        <v>0</v>
      </c>
      <c r="J93" s="311">
        <v>0</v>
      </c>
      <c r="K93" s="257"/>
      <c r="L93" s="315">
        <v>48716.3</v>
      </c>
      <c r="M93" s="315">
        <v>0</v>
      </c>
      <c r="N93" s="317">
        <v>48716.3</v>
      </c>
      <c r="O93" s="266">
        <f t="shared" si="1"/>
        <v>48716.3</v>
      </c>
    </row>
    <row r="94" spans="1:15" x14ac:dyDescent="0.2">
      <c r="A94" s="19" t="s">
        <v>207</v>
      </c>
      <c r="B94" s="12" t="s">
        <v>208</v>
      </c>
      <c r="C94" s="20" t="s">
        <v>209</v>
      </c>
      <c r="D94" s="306">
        <v>144570</v>
      </c>
      <c r="E94" s="306">
        <v>0</v>
      </c>
      <c r="F94" s="307">
        <v>144570</v>
      </c>
      <c r="H94" s="380">
        <v>223402</v>
      </c>
      <c r="I94" s="380">
        <v>0</v>
      </c>
      <c r="J94" s="311">
        <v>223402</v>
      </c>
      <c r="K94" s="257"/>
      <c r="L94" s="315">
        <v>196985.41</v>
      </c>
      <c r="M94" s="315">
        <v>55481.65</v>
      </c>
      <c r="N94" s="317">
        <v>252467.06</v>
      </c>
      <c r="O94" s="266">
        <f t="shared" si="1"/>
        <v>29065.059999999998</v>
      </c>
    </row>
    <row r="95" spans="1:15" x14ac:dyDescent="0.2">
      <c r="A95" s="19" t="s">
        <v>210</v>
      </c>
      <c r="B95" s="12" t="s">
        <v>208</v>
      </c>
      <c r="C95" s="20" t="s">
        <v>211</v>
      </c>
      <c r="D95" s="306">
        <v>0</v>
      </c>
      <c r="E95" s="306">
        <v>0</v>
      </c>
      <c r="F95" s="307">
        <v>0</v>
      </c>
      <c r="H95" s="380">
        <v>0</v>
      </c>
      <c r="I95" s="380">
        <v>0</v>
      </c>
      <c r="J95" s="311">
        <v>0</v>
      </c>
      <c r="K95" s="257"/>
      <c r="L95" s="315">
        <v>0</v>
      </c>
      <c r="M95" s="315">
        <v>0</v>
      </c>
      <c r="N95" s="317">
        <v>0</v>
      </c>
      <c r="O95" s="266">
        <f t="shared" si="1"/>
        <v>0</v>
      </c>
    </row>
    <row r="96" spans="1:15" x14ac:dyDescent="0.2">
      <c r="A96" s="19" t="s">
        <v>212</v>
      </c>
      <c r="B96" s="12" t="s">
        <v>208</v>
      </c>
      <c r="C96" s="20" t="s">
        <v>213</v>
      </c>
      <c r="D96" s="306">
        <v>0</v>
      </c>
      <c r="E96" s="306">
        <v>0</v>
      </c>
      <c r="F96" s="307">
        <v>0</v>
      </c>
      <c r="H96" s="380">
        <v>0</v>
      </c>
      <c r="I96" s="380">
        <v>0</v>
      </c>
      <c r="J96" s="311">
        <v>0</v>
      </c>
      <c r="K96" s="257"/>
      <c r="L96" s="315">
        <v>0</v>
      </c>
      <c r="M96" s="315">
        <v>0</v>
      </c>
      <c r="N96" s="317">
        <v>0</v>
      </c>
      <c r="O96" s="266">
        <f t="shared" si="1"/>
        <v>0</v>
      </c>
    </row>
    <row r="97" spans="1:15" x14ac:dyDescent="0.2">
      <c r="A97" s="19" t="s">
        <v>214</v>
      </c>
      <c r="B97" s="12" t="s">
        <v>215</v>
      </c>
      <c r="C97" s="20" t="s">
        <v>216</v>
      </c>
      <c r="D97" s="306">
        <v>148399</v>
      </c>
      <c r="E97" s="306">
        <v>0</v>
      </c>
      <c r="F97" s="307">
        <v>148399</v>
      </c>
      <c r="H97" s="380">
        <v>142677</v>
      </c>
      <c r="I97" s="380">
        <v>0</v>
      </c>
      <c r="J97" s="311">
        <v>142677</v>
      </c>
      <c r="K97" s="257"/>
      <c r="L97" s="315">
        <v>138757.59999999998</v>
      </c>
      <c r="M97" s="315">
        <v>0</v>
      </c>
      <c r="N97" s="317">
        <v>138757.59999999998</v>
      </c>
      <c r="O97" s="266">
        <f t="shared" si="1"/>
        <v>-3919.4000000000233</v>
      </c>
    </row>
    <row r="98" spans="1:15" x14ac:dyDescent="0.2">
      <c r="A98" s="19" t="s">
        <v>217</v>
      </c>
      <c r="B98" s="12" t="s">
        <v>215</v>
      </c>
      <c r="C98" s="20" t="s">
        <v>218</v>
      </c>
      <c r="D98" s="306">
        <v>0</v>
      </c>
      <c r="E98" s="306">
        <v>0</v>
      </c>
      <c r="F98" s="307">
        <v>0</v>
      </c>
      <c r="H98" s="380">
        <v>0</v>
      </c>
      <c r="I98" s="380">
        <v>0</v>
      </c>
      <c r="J98" s="311">
        <v>0</v>
      </c>
      <c r="K98" s="257"/>
      <c r="L98" s="315">
        <v>0</v>
      </c>
      <c r="M98" s="315">
        <v>0</v>
      </c>
      <c r="N98" s="317">
        <v>0</v>
      </c>
      <c r="O98" s="266">
        <f t="shared" si="1"/>
        <v>0</v>
      </c>
    </row>
    <row r="99" spans="1:15" x14ac:dyDescent="0.2">
      <c r="A99" s="19" t="s">
        <v>219</v>
      </c>
      <c r="B99" s="12" t="s">
        <v>215</v>
      </c>
      <c r="C99" s="20" t="s">
        <v>220</v>
      </c>
      <c r="D99" s="306">
        <v>0</v>
      </c>
      <c r="E99" s="306">
        <v>0</v>
      </c>
      <c r="F99" s="307">
        <v>0</v>
      </c>
      <c r="H99" s="380">
        <v>0</v>
      </c>
      <c r="I99" s="380">
        <v>0</v>
      </c>
      <c r="J99" s="311">
        <v>0</v>
      </c>
      <c r="K99" s="257"/>
      <c r="L99" s="315">
        <v>0</v>
      </c>
      <c r="M99" s="315">
        <v>0</v>
      </c>
      <c r="N99" s="317">
        <v>0</v>
      </c>
      <c r="O99" s="266">
        <f t="shared" si="1"/>
        <v>0</v>
      </c>
    </row>
    <row r="100" spans="1:15" x14ac:dyDescent="0.2">
      <c r="A100" s="19" t="s">
        <v>221</v>
      </c>
      <c r="B100" s="12" t="s">
        <v>222</v>
      </c>
      <c r="C100" s="20" t="s">
        <v>223</v>
      </c>
      <c r="D100" s="306">
        <v>90200</v>
      </c>
      <c r="E100" s="306">
        <v>0</v>
      </c>
      <c r="F100" s="307">
        <v>90200</v>
      </c>
      <c r="H100" s="380">
        <v>121400</v>
      </c>
      <c r="I100" s="380">
        <v>0</v>
      </c>
      <c r="J100" s="311">
        <v>121400</v>
      </c>
      <c r="K100" s="257"/>
      <c r="L100" s="315">
        <v>121400.00000000001</v>
      </c>
      <c r="M100" s="315">
        <v>0</v>
      </c>
      <c r="N100" s="317">
        <v>121400.00000000001</v>
      </c>
      <c r="O100" s="266">
        <f t="shared" si="1"/>
        <v>0</v>
      </c>
    </row>
    <row r="101" spans="1:15" x14ac:dyDescent="0.2">
      <c r="A101" s="19" t="s">
        <v>224</v>
      </c>
      <c r="B101" s="12" t="s">
        <v>222</v>
      </c>
      <c r="C101" s="20" t="s">
        <v>225</v>
      </c>
      <c r="D101" s="306">
        <v>0</v>
      </c>
      <c r="E101" s="306">
        <v>0</v>
      </c>
      <c r="F101" s="307">
        <v>0</v>
      </c>
      <c r="H101" s="380">
        <v>0</v>
      </c>
      <c r="I101" s="380">
        <v>0</v>
      </c>
      <c r="J101" s="311">
        <v>0</v>
      </c>
      <c r="K101" s="257"/>
      <c r="L101" s="315">
        <v>0</v>
      </c>
      <c r="M101" s="315">
        <v>0</v>
      </c>
      <c r="N101" s="317">
        <v>0</v>
      </c>
      <c r="O101" s="266">
        <f t="shared" si="1"/>
        <v>0</v>
      </c>
    </row>
    <row r="102" spans="1:15" x14ac:dyDescent="0.2">
      <c r="A102" s="19" t="s">
        <v>226</v>
      </c>
      <c r="B102" s="12" t="s">
        <v>222</v>
      </c>
      <c r="C102" s="20" t="s">
        <v>227</v>
      </c>
      <c r="D102" s="306">
        <v>0</v>
      </c>
      <c r="E102" s="306">
        <v>0</v>
      </c>
      <c r="F102" s="307">
        <v>0</v>
      </c>
      <c r="H102" s="380">
        <v>0</v>
      </c>
      <c r="I102" s="380">
        <v>0</v>
      </c>
      <c r="J102" s="311">
        <v>0</v>
      </c>
      <c r="K102" s="257"/>
      <c r="L102" s="315">
        <v>0</v>
      </c>
      <c r="M102" s="315">
        <v>0</v>
      </c>
      <c r="N102" s="317">
        <v>0</v>
      </c>
      <c r="O102" s="266">
        <f t="shared" si="1"/>
        <v>0</v>
      </c>
    </row>
    <row r="103" spans="1:15" x14ac:dyDescent="0.2">
      <c r="A103" s="19" t="s">
        <v>228</v>
      </c>
      <c r="B103" s="12" t="s">
        <v>222</v>
      </c>
      <c r="C103" s="20" t="s">
        <v>229</v>
      </c>
      <c r="D103" s="306">
        <v>0</v>
      </c>
      <c r="E103" s="306">
        <v>0</v>
      </c>
      <c r="F103" s="307">
        <v>0</v>
      </c>
      <c r="H103" s="380">
        <v>0</v>
      </c>
      <c r="I103" s="380">
        <v>0</v>
      </c>
      <c r="J103" s="311">
        <v>0</v>
      </c>
      <c r="K103" s="257"/>
      <c r="L103" s="315">
        <v>0</v>
      </c>
      <c r="M103" s="315">
        <v>0</v>
      </c>
      <c r="N103" s="317">
        <v>0</v>
      </c>
      <c r="O103" s="266">
        <f t="shared" si="1"/>
        <v>0</v>
      </c>
    </row>
    <row r="104" spans="1:15" x14ac:dyDescent="0.2">
      <c r="A104" s="19" t="s">
        <v>230</v>
      </c>
      <c r="B104" s="12" t="s">
        <v>222</v>
      </c>
      <c r="C104" s="20" t="s">
        <v>231</v>
      </c>
      <c r="D104" s="306">
        <v>0</v>
      </c>
      <c r="E104" s="306">
        <v>0</v>
      </c>
      <c r="F104" s="307">
        <v>0</v>
      </c>
      <c r="H104" s="380">
        <v>0</v>
      </c>
      <c r="I104" s="380">
        <v>0</v>
      </c>
      <c r="J104" s="311">
        <v>0</v>
      </c>
      <c r="K104" s="257"/>
      <c r="L104" s="315">
        <v>0</v>
      </c>
      <c r="M104" s="315">
        <v>0</v>
      </c>
      <c r="N104" s="317">
        <v>0</v>
      </c>
      <c r="O104" s="266">
        <f t="shared" si="1"/>
        <v>0</v>
      </c>
    </row>
    <row r="105" spans="1:15" x14ac:dyDescent="0.2">
      <c r="A105" s="19" t="s">
        <v>232</v>
      </c>
      <c r="B105" s="12" t="s">
        <v>222</v>
      </c>
      <c r="C105" s="20" t="s">
        <v>233</v>
      </c>
      <c r="D105" s="306">
        <v>0</v>
      </c>
      <c r="E105" s="306">
        <v>0</v>
      </c>
      <c r="F105" s="307">
        <v>0</v>
      </c>
      <c r="H105" s="380">
        <v>0</v>
      </c>
      <c r="I105" s="380">
        <v>0</v>
      </c>
      <c r="J105" s="311">
        <v>0</v>
      </c>
      <c r="K105" s="257"/>
      <c r="L105" s="315">
        <v>0</v>
      </c>
      <c r="M105" s="315">
        <v>0</v>
      </c>
      <c r="N105" s="317">
        <v>0</v>
      </c>
      <c r="O105" s="266">
        <f t="shared" si="1"/>
        <v>0</v>
      </c>
    </row>
    <row r="106" spans="1:15" x14ac:dyDescent="0.2">
      <c r="A106" s="19" t="s">
        <v>234</v>
      </c>
      <c r="B106" s="12" t="s">
        <v>235</v>
      </c>
      <c r="C106" s="20" t="s">
        <v>236</v>
      </c>
      <c r="D106" s="306">
        <v>0</v>
      </c>
      <c r="E106" s="306">
        <v>0</v>
      </c>
      <c r="F106" s="307">
        <v>0</v>
      </c>
      <c r="H106" s="380">
        <v>0</v>
      </c>
      <c r="I106" s="380">
        <v>0</v>
      </c>
      <c r="J106" s="311">
        <v>0</v>
      </c>
      <c r="K106" s="257"/>
      <c r="L106" s="315">
        <v>0</v>
      </c>
      <c r="M106" s="315">
        <v>0</v>
      </c>
      <c r="N106" s="317">
        <v>0</v>
      </c>
      <c r="O106" s="266">
        <f t="shared" si="1"/>
        <v>0</v>
      </c>
    </row>
    <row r="107" spans="1:15" x14ac:dyDescent="0.2">
      <c r="A107" s="19" t="s">
        <v>237</v>
      </c>
      <c r="B107" s="12" t="s">
        <v>235</v>
      </c>
      <c r="C107" s="20" t="s">
        <v>238</v>
      </c>
      <c r="D107" s="306">
        <v>42388</v>
      </c>
      <c r="E107" s="306">
        <v>0</v>
      </c>
      <c r="F107" s="307">
        <v>42388</v>
      </c>
      <c r="H107" s="380">
        <v>72727</v>
      </c>
      <c r="I107" s="380">
        <v>0</v>
      </c>
      <c r="J107" s="311">
        <v>72727</v>
      </c>
      <c r="K107" s="257"/>
      <c r="L107" s="315">
        <v>78262</v>
      </c>
      <c r="M107" s="315">
        <v>0</v>
      </c>
      <c r="N107" s="317">
        <v>78262</v>
      </c>
      <c r="O107" s="266">
        <f t="shared" si="1"/>
        <v>5535</v>
      </c>
    </row>
    <row r="108" spans="1:15" x14ac:dyDescent="0.2">
      <c r="A108" s="19" t="s">
        <v>239</v>
      </c>
      <c r="B108" s="12" t="s">
        <v>235</v>
      </c>
      <c r="C108" s="20" t="s">
        <v>240</v>
      </c>
      <c r="D108" s="306">
        <v>0</v>
      </c>
      <c r="E108" s="306">
        <v>0</v>
      </c>
      <c r="F108" s="307">
        <v>0</v>
      </c>
      <c r="H108" s="380">
        <v>0</v>
      </c>
      <c r="I108" s="380">
        <v>0</v>
      </c>
      <c r="J108" s="311">
        <v>0</v>
      </c>
      <c r="K108" s="257"/>
      <c r="L108" s="315">
        <v>0</v>
      </c>
      <c r="M108" s="315">
        <v>0</v>
      </c>
      <c r="N108" s="317">
        <v>0</v>
      </c>
      <c r="O108" s="266">
        <f t="shared" si="1"/>
        <v>0</v>
      </c>
    </row>
    <row r="109" spans="1:15" x14ac:dyDescent="0.2">
      <c r="A109" s="19" t="s">
        <v>241</v>
      </c>
      <c r="B109" s="12" t="s">
        <v>242</v>
      </c>
      <c r="C109" s="20" t="s">
        <v>243</v>
      </c>
      <c r="D109" s="306">
        <v>79225</v>
      </c>
      <c r="E109" s="306">
        <v>0</v>
      </c>
      <c r="F109" s="307">
        <v>79225</v>
      </c>
      <c r="H109" s="380">
        <v>413800</v>
      </c>
      <c r="I109" s="380">
        <v>0</v>
      </c>
      <c r="J109" s="311">
        <v>413800</v>
      </c>
      <c r="K109" s="257"/>
      <c r="L109" s="315">
        <v>308508.68000000005</v>
      </c>
      <c r="M109" s="315">
        <v>0</v>
      </c>
      <c r="N109" s="317">
        <v>308508.68000000005</v>
      </c>
      <c r="O109" s="266">
        <f t="shared" si="1"/>
        <v>-105291.31999999995</v>
      </c>
    </row>
    <row r="110" spans="1:15" x14ac:dyDescent="0.2">
      <c r="A110" s="19" t="s">
        <v>244</v>
      </c>
      <c r="B110" s="12" t="s">
        <v>242</v>
      </c>
      <c r="C110" s="20" t="s">
        <v>245</v>
      </c>
      <c r="D110" s="306">
        <v>0</v>
      </c>
      <c r="E110" s="306">
        <v>0</v>
      </c>
      <c r="F110" s="307">
        <v>0</v>
      </c>
      <c r="H110" s="380">
        <v>0</v>
      </c>
      <c r="I110" s="380">
        <v>0</v>
      </c>
      <c r="J110" s="311">
        <v>0</v>
      </c>
      <c r="K110" s="257"/>
      <c r="L110" s="315">
        <v>0</v>
      </c>
      <c r="M110" s="315">
        <v>0</v>
      </c>
      <c r="N110" s="317">
        <v>0</v>
      </c>
      <c r="O110" s="266">
        <f t="shared" si="1"/>
        <v>0</v>
      </c>
    </row>
    <row r="111" spans="1:15" x14ac:dyDescent="0.2">
      <c r="A111" s="19" t="s">
        <v>246</v>
      </c>
      <c r="B111" s="12" t="s">
        <v>242</v>
      </c>
      <c r="C111" s="20" t="s">
        <v>247</v>
      </c>
      <c r="D111" s="306">
        <v>0</v>
      </c>
      <c r="E111" s="306">
        <v>0</v>
      </c>
      <c r="F111" s="307">
        <v>0</v>
      </c>
      <c r="H111" s="380">
        <v>0</v>
      </c>
      <c r="I111" s="380">
        <v>0</v>
      </c>
      <c r="J111" s="311">
        <v>0</v>
      </c>
      <c r="K111" s="257"/>
      <c r="L111" s="315">
        <v>2700</v>
      </c>
      <c r="M111" s="315">
        <v>0</v>
      </c>
      <c r="N111" s="317">
        <v>2700</v>
      </c>
      <c r="O111" s="266">
        <f t="shared" si="1"/>
        <v>2700</v>
      </c>
    </row>
    <row r="112" spans="1:15" x14ac:dyDescent="0.2">
      <c r="A112" s="19" t="s">
        <v>248</v>
      </c>
      <c r="B112" s="12" t="s">
        <v>242</v>
      </c>
      <c r="C112" s="20" t="s">
        <v>249</v>
      </c>
      <c r="D112" s="306">
        <v>0</v>
      </c>
      <c r="E112" s="306">
        <v>0</v>
      </c>
      <c r="F112" s="307">
        <v>0</v>
      </c>
      <c r="H112" s="380">
        <v>0</v>
      </c>
      <c r="I112" s="380">
        <v>0</v>
      </c>
      <c r="J112" s="311">
        <v>0</v>
      </c>
      <c r="K112" s="257"/>
      <c r="L112" s="315">
        <v>0</v>
      </c>
      <c r="M112" s="315">
        <v>0</v>
      </c>
      <c r="N112" s="317">
        <v>0</v>
      </c>
      <c r="O112" s="266">
        <f t="shared" si="1"/>
        <v>0</v>
      </c>
    </row>
    <row r="113" spans="1:15" x14ac:dyDescent="0.2">
      <c r="A113" s="19" t="s">
        <v>250</v>
      </c>
      <c r="B113" s="12" t="s">
        <v>251</v>
      </c>
      <c r="C113" s="20" t="s">
        <v>252</v>
      </c>
      <c r="D113" s="306">
        <v>0</v>
      </c>
      <c r="E113" s="306">
        <v>0</v>
      </c>
      <c r="F113" s="307">
        <v>0</v>
      </c>
      <c r="H113" s="380">
        <v>0</v>
      </c>
      <c r="I113" s="380">
        <v>0</v>
      </c>
      <c r="J113" s="311">
        <v>0</v>
      </c>
      <c r="K113" s="257"/>
      <c r="L113" s="315">
        <v>0</v>
      </c>
      <c r="M113" s="315">
        <v>0</v>
      </c>
      <c r="N113" s="317">
        <v>0</v>
      </c>
      <c r="O113" s="266">
        <f t="shared" si="1"/>
        <v>0</v>
      </c>
    </row>
    <row r="114" spans="1:15" x14ac:dyDescent="0.2">
      <c r="A114" s="19" t="s">
        <v>253</v>
      </c>
      <c r="B114" s="12" t="s">
        <v>251</v>
      </c>
      <c r="C114" s="20" t="s">
        <v>254</v>
      </c>
      <c r="D114" s="306">
        <v>0</v>
      </c>
      <c r="E114" s="306">
        <v>0</v>
      </c>
      <c r="F114" s="307">
        <v>0</v>
      </c>
      <c r="H114" s="380">
        <v>0</v>
      </c>
      <c r="I114" s="380">
        <v>0</v>
      </c>
      <c r="J114" s="311">
        <v>0</v>
      </c>
      <c r="K114" s="257"/>
      <c r="L114" s="315">
        <v>0</v>
      </c>
      <c r="M114" s="315">
        <v>0</v>
      </c>
      <c r="N114" s="317">
        <v>0</v>
      </c>
      <c r="O114" s="266">
        <f t="shared" si="1"/>
        <v>0</v>
      </c>
    </row>
    <row r="115" spans="1:15" x14ac:dyDescent="0.2">
      <c r="A115" s="19" t="s">
        <v>255</v>
      </c>
      <c r="B115" s="12" t="s">
        <v>251</v>
      </c>
      <c r="C115" s="20" t="s">
        <v>256</v>
      </c>
      <c r="D115" s="306">
        <v>271370</v>
      </c>
      <c r="E115" s="306">
        <v>0</v>
      </c>
      <c r="F115" s="307">
        <v>271370</v>
      </c>
      <c r="H115" s="380">
        <v>303599</v>
      </c>
      <c r="I115" s="380">
        <v>0</v>
      </c>
      <c r="J115" s="311">
        <v>303599</v>
      </c>
      <c r="K115" s="257"/>
      <c r="L115" s="315">
        <v>332229.41000000003</v>
      </c>
      <c r="M115" s="315">
        <v>0</v>
      </c>
      <c r="N115" s="317">
        <v>332229.41000000003</v>
      </c>
      <c r="O115" s="266">
        <f t="shared" si="1"/>
        <v>28630.410000000033</v>
      </c>
    </row>
    <row r="116" spans="1:15" x14ac:dyDescent="0.2">
      <c r="A116" s="19" t="s">
        <v>257</v>
      </c>
      <c r="B116" s="12" t="s">
        <v>258</v>
      </c>
      <c r="C116" s="20" t="s">
        <v>259</v>
      </c>
      <c r="D116" s="306">
        <v>0</v>
      </c>
      <c r="E116" s="306">
        <v>0</v>
      </c>
      <c r="F116" s="307">
        <v>0</v>
      </c>
      <c r="H116" s="380">
        <v>0</v>
      </c>
      <c r="I116" s="380">
        <v>0</v>
      </c>
      <c r="J116" s="311">
        <v>0</v>
      </c>
      <c r="K116" s="257"/>
      <c r="L116" s="315">
        <v>105.5</v>
      </c>
      <c r="M116" s="315">
        <v>0</v>
      </c>
      <c r="N116" s="317">
        <v>105.5</v>
      </c>
      <c r="O116" s="266">
        <f t="shared" si="1"/>
        <v>105.5</v>
      </c>
    </row>
    <row r="117" spans="1:15" x14ac:dyDescent="0.2">
      <c r="A117" s="19" t="s">
        <v>260</v>
      </c>
      <c r="B117" s="12" t="s">
        <v>261</v>
      </c>
      <c r="C117" s="20" t="s">
        <v>262</v>
      </c>
      <c r="D117" s="306">
        <v>0</v>
      </c>
      <c r="E117" s="306">
        <v>0</v>
      </c>
      <c r="F117" s="307">
        <v>0</v>
      </c>
      <c r="H117" s="380">
        <v>0</v>
      </c>
      <c r="I117" s="380">
        <v>0</v>
      </c>
      <c r="J117" s="311">
        <v>0</v>
      </c>
      <c r="K117" s="257"/>
      <c r="L117" s="315">
        <v>0</v>
      </c>
      <c r="M117" s="315">
        <v>0</v>
      </c>
      <c r="N117" s="317">
        <v>0</v>
      </c>
      <c r="O117" s="266">
        <f t="shared" si="1"/>
        <v>0</v>
      </c>
    </row>
    <row r="118" spans="1:15" x14ac:dyDescent="0.2">
      <c r="A118" s="19" t="s">
        <v>263</v>
      </c>
      <c r="B118" s="12" t="s">
        <v>264</v>
      </c>
      <c r="C118" s="20" t="s">
        <v>265</v>
      </c>
      <c r="D118" s="306">
        <v>0</v>
      </c>
      <c r="E118" s="306">
        <v>0</v>
      </c>
      <c r="F118" s="307">
        <v>0</v>
      </c>
      <c r="H118" s="380">
        <v>0</v>
      </c>
      <c r="I118" s="380">
        <v>0</v>
      </c>
      <c r="J118" s="311">
        <v>0</v>
      </c>
      <c r="K118" s="257"/>
      <c r="L118" s="315">
        <v>0</v>
      </c>
      <c r="M118" s="315">
        <v>0</v>
      </c>
      <c r="N118" s="317">
        <v>0</v>
      </c>
      <c r="O118" s="266">
        <f t="shared" si="1"/>
        <v>0</v>
      </c>
    </row>
    <row r="119" spans="1:15" x14ac:dyDescent="0.2">
      <c r="A119" s="19" t="s">
        <v>266</v>
      </c>
      <c r="B119" s="12" t="s">
        <v>264</v>
      </c>
      <c r="C119" s="20" t="s">
        <v>267</v>
      </c>
      <c r="D119" s="306">
        <v>0</v>
      </c>
      <c r="E119" s="306">
        <v>0</v>
      </c>
      <c r="F119" s="307">
        <v>0</v>
      </c>
      <c r="H119" s="380">
        <v>0</v>
      </c>
      <c r="I119" s="380">
        <v>0</v>
      </c>
      <c r="J119" s="311">
        <v>0</v>
      </c>
      <c r="K119" s="257"/>
      <c r="L119" s="315">
        <v>0</v>
      </c>
      <c r="M119" s="315">
        <v>0</v>
      </c>
      <c r="N119" s="317">
        <v>0</v>
      </c>
      <c r="O119" s="266">
        <f t="shared" si="1"/>
        <v>0</v>
      </c>
    </row>
    <row r="120" spans="1:15" x14ac:dyDescent="0.2">
      <c r="A120" s="19" t="s">
        <v>268</v>
      </c>
      <c r="B120" s="12" t="s">
        <v>264</v>
      </c>
      <c r="C120" s="20" t="s">
        <v>269</v>
      </c>
      <c r="D120" s="306">
        <v>146000</v>
      </c>
      <c r="E120" s="306">
        <v>0</v>
      </c>
      <c r="F120" s="307">
        <v>146000</v>
      </c>
      <c r="H120" s="380">
        <v>180000</v>
      </c>
      <c r="I120" s="380">
        <v>0</v>
      </c>
      <c r="J120" s="311">
        <v>180000</v>
      </c>
      <c r="K120" s="257"/>
      <c r="L120" s="315">
        <v>179999.99999999997</v>
      </c>
      <c r="M120" s="315">
        <v>0</v>
      </c>
      <c r="N120" s="317">
        <v>179999.99999999997</v>
      </c>
      <c r="O120" s="266">
        <f t="shared" si="1"/>
        <v>0</v>
      </c>
    </row>
    <row r="121" spans="1:15" x14ac:dyDescent="0.2">
      <c r="A121" s="19" t="s">
        <v>270</v>
      </c>
      <c r="B121" s="12" t="s">
        <v>271</v>
      </c>
      <c r="C121" s="20" t="s">
        <v>272</v>
      </c>
      <c r="D121" s="306">
        <v>312679</v>
      </c>
      <c r="E121" s="306">
        <v>0</v>
      </c>
      <c r="F121" s="307">
        <v>312679</v>
      </c>
      <c r="H121" s="380">
        <v>73628</v>
      </c>
      <c r="I121" s="380">
        <v>0</v>
      </c>
      <c r="J121" s="311">
        <v>73628</v>
      </c>
      <c r="K121" s="257"/>
      <c r="L121" s="315">
        <v>37247.070000000007</v>
      </c>
      <c r="M121" s="315">
        <v>0</v>
      </c>
      <c r="N121" s="317">
        <v>37247.070000000007</v>
      </c>
      <c r="O121" s="266">
        <f t="shared" si="1"/>
        <v>-36380.929999999993</v>
      </c>
    </row>
    <row r="122" spans="1:15" x14ac:dyDescent="0.2">
      <c r="A122" s="19" t="s">
        <v>273</v>
      </c>
      <c r="B122" s="12" t="s">
        <v>271</v>
      </c>
      <c r="C122" s="20" t="s">
        <v>274</v>
      </c>
      <c r="D122" s="306">
        <v>0</v>
      </c>
      <c r="E122" s="306">
        <v>0</v>
      </c>
      <c r="F122" s="307">
        <v>0</v>
      </c>
      <c r="H122" s="380">
        <v>0</v>
      </c>
      <c r="I122" s="380">
        <v>0</v>
      </c>
      <c r="J122" s="311">
        <v>0</v>
      </c>
      <c r="K122" s="257"/>
      <c r="L122" s="315">
        <v>0</v>
      </c>
      <c r="M122" s="315">
        <v>0</v>
      </c>
      <c r="N122" s="317">
        <v>0</v>
      </c>
      <c r="O122" s="266">
        <f t="shared" si="1"/>
        <v>0</v>
      </c>
    </row>
    <row r="123" spans="1:15" x14ac:dyDescent="0.2">
      <c r="A123" s="19" t="s">
        <v>275</v>
      </c>
      <c r="B123" s="12" t="s">
        <v>276</v>
      </c>
      <c r="C123" s="20" t="s">
        <v>277</v>
      </c>
      <c r="D123" s="306">
        <v>0</v>
      </c>
      <c r="E123" s="306">
        <v>0</v>
      </c>
      <c r="F123" s="307">
        <v>0</v>
      </c>
      <c r="H123" s="380">
        <v>0</v>
      </c>
      <c r="I123" s="380">
        <v>0</v>
      </c>
      <c r="J123" s="311">
        <v>0</v>
      </c>
      <c r="K123" s="257"/>
      <c r="L123" s="315">
        <v>0</v>
      </c>
      <c r="M123" s="315">
        <v>0</v>
      </c>
      <c r="N123" s="317">
        <v>0</v>
      </c>
      <c r="O123" s="266">
        <f t="shared" si="1"/>
        <v>0</v>
      </c>
    </row>
    <row r="124" spans="1:15" x14ac:dyDescent="0.2">
      <c r="A124" s="19" t="s">
        <v>278</v>
      </c>
      <c r="B124" s="12" t="s">
        <v>276</v>
      </c>
      <c r="C124" s="20" t="s">
        <v>279</v>
      </c>
      <c r="D124" s="306">
        <v>0</v>
      </c>
      <c r="E124" s="306">
        <v>0</v>
      </c>
      <c r="F124" s="307">
        <v>0</v>
      </c>
      <c r="H124" s="380">
        <v>0</v>
      </c>
      <c r="I124" s="380">
        <v>0</v>
      </c>
      <c r="J124" s="311">
        <v>0</v>
      </c>
      <c r="K124" s="257"/>
      <c r="L124" s="315">
        <v>0</v>
      </c>
      <c r="M124" s="315">
        <v>0</v>
      </c>
      <c r="N124" s="317">
        <v>0</v>
      </c>
      <c r="O124" s="266">
        <f t="shared" si="1"/>
        <v>0</v>
      </c>
    </row>
    <row r="125" spans="1:15" x14ac:dyDescent="0.2">
      <c r="A125" s="19" t="s">
        <v>280</v>
      </c>
      <c r="B125" s="12" t="s">
        <v>276</v>
      </c>
      <c r="C125" s="20" t="s">
        <v>281</v>
      </c>
      <c r="D125" s="306">
        <v>0</v>
      </c>
      <c r="E125" s="306">
        <v>0</v>
      </c>
      <c r="F125" s="307">
        <v>0</v>
      </c>
      <c r="H125" s="380">
        <v>0</v>
      </c>
      <c r="I125" s="380">
        <v>0</v>
      </c>
      <c r="J125" s="311">
        <v>0</v>
      </c>
      <c r="K125" s="257"/>
      <c r="L125" s="315">
        <v>0</v>
      </c>
      <c r="M125" s="315">
        <v>0</v>
      </c>
      <c r="N125" s="317">
        <v>0</v>
      </c>
      <c r="O125" s="266">
        <f t="shared" si="1"/>
        <v>0</v>
      </c>
    </row>
    <row r="126" spans="1:15" x14ac:dyDescent="0.2">
      <c r="A126" s="19" t="s">
        <v>282</v>
      </c>
      <c r="B126" s="12" t="s">
        <v>276</v>
      </c>
      <c r="C126" s="20" t="s">
        <v>283</v>
      </c>
      <c r="D126" s="306">
        <v>0</v>
      </c>
      <c r="E126" s="306">
        <v>0</v>
      </c>
      <c r="F126" s="307">
        <v>0</v>
      </c>
      <c r="H126" s="380">
        <v>0</v>
      </c>
      <c r="I126" s="380">
        <v>0</v>
      </c>
      <c r="J126" s="311">
        <v>0</v>
      </c>
      <c r="K126" s="257"/>
      <c r="L126" s="315">
        <v>0</v>
      </c>
      <c r="M126" s="315">
        <v>0</v>
      </c>
      <c r="N126" s="317">
        <v>0</v>
      </c>
      <c r="O126" s="266">
        <f t="shared" si="1"/>
        <v>0</v>
      </c>
    </row>
    <row r="127" spans="1:15" x14ac:dyDescent="0.2">
      <c r="A127" s="19" t="s">
        <v>284</v>
      </c>
      <c r="B127" s="12" t="s">
        <v>285</v>
      </c>
      <c r="C127" s="20" t="s">
        <v>286</v>
      </c>
      <c r="D127" s="306">
        <v>0</v>
      </c>
      <c r="E127" s="306">
        <v>0</v>
      </c>
      <c r="F127" s="307">
        <v>0</v>
      </c>
      <c r="H127" s="380">
        <v>0</v>
      </c>
      <c r="I127" s="380">
        <v>0</v>
      </c>
      <c r="J127" s="311">
        <v>0</v>
      </c>
      <c r="K127" s="257"/>
      <c r="L127" s="315">
        <v>0</v>
      </c>
      <c r="M127" s="315">
        <v>0</v>
      </c>
      <c r="N127" s="317">
        <v>0</v>
      </c>
      <c r="O127" s="266">
        <f t="shared" si="1"/>
        <v>0</v>
      </c>
    </row>
    <row r="128" spans="1:15" x14ac:dyDescent="0.2">
      <c r="A128" s="19" t="s">
        <v>287</v>
      </c>
      <c r="B128" s="12" t="s">
        <v>285</v>
      </c>
      <c r="C128" s="20" t="s">
        <v>288</v>
      </c>
      <c r="D128" s="306">
        <v>0</v>
      </c>
      <c r="E128" s="306">
        <v>0</v>
      </c>
      <c r="F128" s="307">
        <v>0</v>
      </c>
      <c r="H128" s="380">
        <v>0</v>
      </c>
      <c r="I128" s="380">
        <v>0</v>
      </c>
      <c r="J128" s="311">
        <v>0</v>
      </c>
      <c r="K128" s="257"/>
      <c r="L128" s="315">
        <v>0</v>
      </c>
      <c r="M128" s="315">
        <v>0</v>
      </c>
      <c r="N128" s="317">
        <v>0</v>
      </c>
      <c r="O128" s="266">
        <f t="shared" si="1"/>
        <v>0</v>
      </c>
    </row>
    <row r="129" spans="1:15" x14ac:dyDescent="0.2">
      <c r="A129" s="19" t="s">
        <v>289</v>
      </c>
      <c r="B129" s="12" t="s">
        <v>285</v>
      </c>
      <c r="C129" s="20" t="s">
        <v>290</v>
      </c>
      <c r="D129" s="306">
        <v>0</v>
      </c>
      <c r="E129" s="306">
        <v>0</v>
      </c>
      <c r="F129" s="307">
        <v>0</v>
      </c>
      <c r="H129" s="380">
        <v>0</v>
      </c>
      <c r="I129" s="380">
        <v>0</v>
      </c>
      <c r="J129" s="311">
        <v>0</v>
      </c>
      <c r="K129" s="257"/>
      <c r="L129" s="315">
        <v>0</v>
      </c>
      <c r="M129" s="315">
        <v>0</v>
      </c>
      <c r="N129" s="317">
        <v>0</v>
      </c>
      <c r="O129" s="266">
        <f t="shared" si="1"/>
        <v>0</v>
      </c>
    </row>
    <row r="130" spans="1:15" x14ac:dyDescent="0.2">
      <c r="A130" s="19" t="s">
        <v>291</v>
      </c>
      <c r="B130" s="12" t="s">
        <v>285</v>
      </c>
      <c r="C130" s="20" t="s">
        <v>292</v>
      </c>
      <c r="D130" s="306">
        <v>0</v>
      </c>
      <c r="E130" s="306">
        <v>0</v>
      </c>
      <c r="F130" s="307">
        <v>0</v>
      </c>
      <c r="H130" s="380">
        <v>0</v>
      </c>
      <c r="I130" s="380">
        <v>0</v>
      </c>
      <c r="J130" s="311">
        <v>0</v>
      </c>
      <c r="K130" s="257"/>
      <c r="L130" s="315">
        <v>0</v>
      </c>
      <c r="M130" s="315">
        <v>0</v>
      </c>
      <c r="N130" s="317">
        <v>0</v>
      </c>
      <c r="O130" s="266">
        <f t="shared" si="1"/>
        <v>0</v>
      </c>
    </row>
    <row r="131" spans="1:15" x14ac:dyDescent="0.2">
      <c r="A131" s="19" t="s">
        <v>293</v>
      </c>
      <c r="B131" s="12" t="s">
        <v>285</v>
      </c>
      <c r="C131" s="20" t="s">
        <v>294</v>
      </c>
      <c r="D131" s="306">
        <v>0</v>
      </c>
      <c r="E131" s="306">
        <v>0</v>
      </c>
      <c r="F131" s="307">
        <v>0</v>
      </c>
      <c r="H131" s="380">
        <v>0</v>
      </c>
      <c r="I131" s="380">
        <v>0</v>
      </c>
      <c r="J131" s="311">
        <v>0</v>
      </c>
      <c r="K131" s="257"/>
      <c r="L131" s="315">
        <v>0</v>
      </c>
      <c r="M131" s="315">
        <v>0</v>
      </c>
      <c r="N131" s="317">
        <v>0</v>
      </c>
      <c r="O131" s="266">
        <f t="shared" si="1"/>
        <v>0</v>
      </c>
    </row>
    <row r="132" spans="1:15" x14ac:dyDescent="0.2">
      <c r="A132" s="19" t="s">
        <v>295</v>
      </c>
      <c r="B132" s="12" t="s">
        <v>285</v>
      </c>
      <c r="C132" s="20" t="s">
        <v>296</v>
      </c>
      <c r="D132" s="306">
        <v>0</v>
      </c>
      <c r="E132" s="306">
        <v>0</v>
      </c>
      <c r="F132" s="307">
        <v>0</v>
      </c>
      <c r="H132" s="380">
        <v>0</v>
      </c>
      <c r="I132" s="380">
        <v>0</v>
      </c>
      <c r="J132" s="311">
        <v>0</v>
      </c>
      <c r="K132" s="257"/>
      <c r="L132" s="315">
        <v>0</v>
      </c>
      <c r="M132" s="315">
        <v>0</v>
      </c>
      <c r="N132" s="317">
        <v>0</v>
      </c>
      <c r="O132" s="266">
        <f t="shared" si="1"/>
        <v>0</v>
      </c>
    </row>
    <row r="133" spans="1:15" x14ac:dyDescent="0.2">
      <c r="A133" s="19" t="s">
        <v>297</v>
      </c>
      <c r="B133" s="12" t="s">
        <v>298</v>
      </c>
      <c r="C133" s="20" t="s">
        <v>299</v>
      </c>
      <c r="D133" s="306">
        <v>0</v>
      </c>
      <c r="E133" s="306">
        <v>0</v>
      </c>
      <c r="F133" s="307">
        <v>0</v>
      </c>
      <c r="H133" s="380">
        <v>0</v>
      </c>
      <c r="I133" s="380">
        <v>0</v>
      </c>
      <c r="J133" s="311">
        <v>0</v>
      </c>
      <c r="K133" s="257"/>
      <c r="L133" s="315">
        <v>0</v>
      </c>
      <c r="M133" s="315">
        <v>0</v>
      </c>
      <c r="N133" s="317">
        <v>0</v>
      </c>
      <c r="O133" s="266">
        <f t="shared" si="1"/>
        <v>0</v>
      </c>
    </row>
    <row r="134" spans="1:15" x14ac:dyDescent="0.2">
      <c r="A134" s="19" t="s">
        <v>300</v>
      </c>
      <c r="B134" s="12" t="s">
        <v>298</v>
      </c>
      <c r="C134" s="20" t="s">
        <v>301</v>
      </c>
      <c r="D134" s="306">
        <v>0</v>
      </c>
      <c r="E134" s="306">
        <v>0</v>
      </c>
      <c r="F134" s="307">
        <v>0</v>
      </c>
      <c r="H134" s="380">
        <v>0</v>
      </c>
      <c r="I134" s="380">
        <v>0</v>
      </c>
      <c r="J134" s="311">
        <v>0</v>
      </c>
      <c r="K134" s="257"/>
      <c r="L134" s="315">
        <v>0</v>
      </c>
      <c r="M134" s="315">
        <v>0</v>
      </c>
      <c r="N134" s="317">
        <v>0</v>
      </c>
      <c r="O134" s="266">
        <f t="shared" si="1"/>
        <v>0</v>
      </c>
    </row>
    <row r="135" spans="1:15" x14ac:dyDescent="0.2">
      <c r="A135" s="19" t="s">
        <v>302</v>
      </c>
      <c r="B135" s="12" t="s">
        <v>303</v>
      </c>
      <c r="C135" s="20" t="s">
        <v>304</v>
      </c>
      <c r="D135" s="306">
        <v>0</v>
      </c>
      <c r="E135" s="306">
        <v>0</v>
      </c>
      <c r="F135" s="307">
        <v>0</v>
      </c>
      <c r="H135" s="380">
        <v>0</v>
      </c>
      <c r="I135" s="380">
        <v>0</v>
      </c>
      <c r="J135" s="311">
        <v>0</v>
      </c>
      <c r="K135" s="257"/>
      <c r="L135" s="315">
        <v>0</v>
      </c>
      <c r="M135" s="315">
        <v>0</v>
      </c>
      <c r="N135" s="317">
        <v>0</v>
      </c>
      <c r="O135" s="266">
        <f t="shared" si="1"/>
        <v>0</v>
      </c>
    </row>
    <row r="136" spans="1:15" x14ac:dyDescent="0.2">
      <c r="A136" s="19" t="s">
        <v>305</v>
      </c>
      <c r="B136" s="12" t="s">
        <v>303</v>
      </c>
      <c r="C136" s="20" t="s">
        <v>306</v>
      </c>
      <c r="D136" s="306">
        <v>0</v>
      </c>
      <c r="E136" s="306">
        <v>0</v>
      </c>
      <c r="F136" s="307">
        <v>0</v>
      </c>
      <c r="H136" s="380">
        <v>0</v>
      </c>
      <c r="I136" s="380">
        <v>0</v>
      </c>
      <c r="J136" s="311">
        <v>0</v>
      </c>
      <c r="K136" s="257"/>
      <c r="L136" s="315">
        <v>0</v>
      </c>
      <c r="M136" s="315">
        <v>0</v>
      </c>
      <c r="N136" s="317">
        <v>0</v>
      </c>
      <c r="O136" s="266">
        <f t="shared" si="1"/>
        <v>0</v>
      </c>
    </row>
    <row r="137" spans="1:15" x14ac:dyDescent="0.2">
      <c r="A137" s="19" t="s">
        <v>307</v>
      </c>
      <c r="B137" s="12" t="s">
        <v>308</v>
      </c>
      <c r="C137" s="20" t="s">
        <v>309</v>
      </c>
      <c r="D137" s="306">
        <v>0</v>
      </c>
      <c r="E137" s="306">
        <v>0</v>
      </c>
      <c r="F137" s="307">
        <v>0</v>
      </c>
      <c r="H137" s="380">
        <v>0</v>
      </c>
      <c r="I137" s="380">
        <v>0</v>
      </c>
      <c r="J137" s="311">
        <v>0</v>
      </c>
      <c r="K137" s="257"/>
      <c r="L137" s="315">
        <v>0</v>
      </c>
      <c r="M137" s="315">
        <v>0</v>
      </c>
      <c r="N137" s="317">
        <v>0</v>
      </c>
      <c r="O137" s="266">
        <f t="shared" ref="O137:O200" si="2">+N137-J137</f>
        <v>0</v>
      </c>
    </row>
    <row r="138" spans="1:15" x14ac:dyDescent="0.2">
      <c r="A138" s="19" t="s">
        <v>310</v>
      </c>
      <c r="B138" s="12" t="s">
        <v>308</v>
      </c>
      <c r="C138" s="20" t="s">
        <v>311</v>
      </c>
      <c r="D138" s="306">
        <v>0</v>
      </c>
      <c r="E138" s="306">
        <v>0</v>
      </c>
      <c r="F138" s="307">
        <v>0</v>
      </c>
      <c r="H138" s="380">
        <v>0</v>
      </c>
      <c r="I138" s="380">
        <v>0</v>
      </c>
      <c r="J138" s="311">
        <v>0</v>
      </c>
      <c r="K138" s="257"/>
      <c r="L138" s="315">
        <v>0</v>
      </c>
      <c r="M138" s="315">
        <v>0</v>
      </c>
      <c r="N138" s="317">
        <v>0</v>
      </c>
      <c r="O138" s="266">
        <f t="shared" si="2"/>
        <v>0</v>
      </c>
    </row>
    <row r="139" spans="1:15" x14ac:dyDescent="0.2">
      <c r="A139" s="19" t="s">
        <v>312</v>
      </c>
      <c r="B139" s="12" t="s">
        <v>313</v>
      </c>
      <c r="C139" s="20" t="s">
        <v>314</v>
      </c>
      <c r="D139" s="306">
        <v>0</v>
      </c>
      <c r="E139" s="306">
        <v>0</v>
      </c>
      <c r="F139" s="307">
        <v>0</v>
      </c>
      <c r="H139" s="380">
        <v>0</v>
      </c>
      <c r="I139" s="380">
        <v>0</v>
      </c>
      <c r="J139" s="311">
        <v>0</v>
      </c>
      <c r="K139" s="257"/>
      <c r="L139" s="315">
        <v>0</v>
      </c>
      <c r="M139" s="315">
        <v>0</v>
      </c>
      <c r="N139" s="317">
        <v>0</v>
      </c>
      <c r="O139" s="266">
        <f t="shared" si="2"/>
        <v>0</v>
      </c>
    </row>
    <row r="140" spans="1:15" x14ac:dyDescent="0.2">
      <c r="A140" s="19" t="s">
        <v>315</v>
      </c>
      <c r="B140" s="12" t="s">
        <v>316</v>
      </c>
      <c r="C140" s="20" t="s">
        <v>317</v>
      </c>
      <c r="D140" s="306">
        <v>0</v>
      </c>
      <c r="E140" s="306">
        <v>0</v>
      </c>
      <c r="F140" s="307">
        <v>0</v>
      </c>
      <c r="H140" s="380">
        <v>0</v>
      </c>
      <c r="I140" s="380">
        <v>0</v>
      </c>
      <c r="J140" s="311">
        <v>0</v>
      </c>
      <c r="K140" s="257"/>
      <c r="L140" s="315">
        <v>0</v>
      </c>
      <c r="M140" s="315">
        <v>0</v>
      </c>
      <c r="N140" s="317">
        <v>0</v>
      </c>
      <c r="O140" s="266">
        <f t="shared" si="2"/>
        <v>0</v>
      </c>
    </row>
    <row r="141" spans="1:15" x14ac:dyDescent="0.2">
      <c r="A141" s="19" t="s">
        <v>318</v>
      </c>
      <c r="B141" s="12" t="s">
        <v>316</v>
      </c>
      <c r="C141" s="20" t="s">
        <v>319</v>
      </c>
      <c r="D141" s="306">
        <v>0</v>
      </c>
      <c r="E141" s="306">
        <v>0</v>
      </c>
      <c r="F141" s="307">
        <v>0</v>
      </c>
      <c r="H141" s="380">
        <v>0</v>
      </c>
      <c r="I141" s="380">
        <v>0</v>
      </c>
      <c r="J141" s="311">
        <v>0</v>
      </c>
      <c r="K141" s="257"/>
      <c r="L141" s="315">
        <v>4943.62</v>
      </c>
      <c r="M141" s="315">
        <v>0</v>
      </c>
      <c r="N141" s="317">
        <v>4943.62</v>
      </c>
      <c r="O141" s="266">
        <f t="shared" si="2"/>
        <v>4943.62</v>
      </c>
    </row>
    <row r="142" spans="1:15" x14ac:dyDescent="0.2">
      <c r="A142" s="19" t="s">
        <v>320</v>
      </c>
      <c r="B142" s="12" t="s">
        <v>316</v>
      </c>
      <c r="C142" s="20" t="s">
        <v>321</v>
      </c>
      <c r="D142" s="306">
        <v>0</v>
      </c>
      <c r="E142" s="306">
        <v>0</v>
      </c>
      <c r="F142" s="307">
        <v>0</v>
      </c>
      <c r="H142" s="380">
        <v>0</v>
      </c>
      <c r="I142" s="380">
        <v>0</v>
      </c>
      <c r="J142" s="311">
        <v>0</v>
      </c>
      <c r="K142" s="257"/>
      <c r="L142" s="315">
        <v>0</v>
      </c>
      <c r="M142" s="315">
        <v>0</v>
      </c>
      <c r="N142" s="317">
        <v>0</v>
      </c>
      <c r="O142" s="266">
        <f t="shared" si="2"/>
        <v>0</v>
      </c>
    </row>
    <row r="143" spans="1:15" x14ac:dyDescent="0.2">
      <c r="A143" s="19" t="s">
        <v>322</v>
      </c>
      <c r="B143" s="12" t="s">
        <v>316</v>
      </c>
      <c r="C143" s="20" t="s">
        <v>323</v>
      </c>
      <c r="D143" s="306">
        <v>0</v>
      </c>
      <c r="E143" s="306">
        <v>0</v>
      </c>
      <c r="F143" s="307">
        <v>0</v>
      </c>
      <c r="H143" s="380">
        <v>0</v>
      </c>
      <c r="I143" s="380">
        <v>0</v>
      </c>
      <c r="J143" s="311">
        <v>0</v>
      </c>
      <c r="K143" s="257"/>
      <c r="L143" s="315">
        <v>0</v>
      </c>
      <c r="M143" s="315">
        <v>0</v>
      </c>
      <c r="N143" s="317">
        <v>0</v>
      </c>
      <c r="O143" s="266">
        <f t="shared" si="2"/>
        <v>0</v>
      </c>
    </row>
    <row r="144" spans="1:15" x14ac:dyDescent="0.2">
      <c r="A144" s="19" t="s">
        <v>324</v>
      </c>
      <c r="B144" s="12" t="s">
        <v>325</v>
      </c>
      <c r="C144" s="20" t="s">
        <v>326</v>
      </c>
      <c r="D144" s="306">
        <v>0</v>
      </c>
      <c r="E144" s="306">
        <v>0</v>
      </c>
      <c r="F144" s="307">
        <v>0</v>
      </c>
      <c r="H144" s="380">
        <v>0</v>
      </c>
      <c r="I144" s="380">
        <v>0</v>
      </c>
      <c r="J144" s="311">
        <v>0</v>
      </c>
      <c r="K144" s="257"/>
      <c r="L144" s="315">
        <v>0</v>
      </c>
      <c r="M144" s="315">
        <v>0</v>
      </c>
      <c r="N144" s="317">
        <v>0</v>
      </c>
      <c r="O144" s="266">
        <f t="shared" si="2"/>
        <v>0</v>
      </c>
    </row>
    <row r="145" spans="1:15" x14ac:dyDescent="0.2">
      <c r="A145" s="19" t="s">
        <v>327</v>
      </c>
      <c r="B145" s="12" t="s">
        <v>325</v>
      </c>
      <c r="C145" s="20" t="s">
        <v>328</v>
      </c>
      <c r="D145" s="306">
        <v>377191</v>
      </c>
      <c r="E145" s="306">
        <v>0</v>
      </c>
      <c r="F145" s="307">
        <v>377191</v>
      </c>
      <c r="H145" s="380">
        <v>378575</v>
      </c>
      <c r="I145" s="380">
        <v>0</v>
      </c>
      <c r="J145" s="311">
        <v>378575</v>
      </c>
      <c r="K145" s="257"/>
      <c r="L145" s="315">
        <v>378575</v>
      </c>
      <c r="M145" s="315">
        <v>0</v>
      </c>
      <c r="N145" s="317">
        <v>378575</v>
      </c>
      <c r="O145" s="266">
        <f t="shared" si="2"/>
        <v>0</v>
      </c>
    </row>
    <row r="146" spans="1:15" x14ac:dyDescent="0.2">
      <c r="A146" s="19" t="s">
        <v>329</v>
      </c>
      <c r="B146" s="12" t="s">
        <v>330</v>
      </c>
      <c r="C146" s="20" t="s">
        <v>331</v>
      </c>
      <c r="D146" s="306">
        <v>0</v>
      </c>
      <c r="E146" s="306">
        <v>0</v>
      </c>
      <c r="F146" s="307">
        <v>0</v>
      </c>
      <c r="H146" s="380">
        <v>0</v>
      </c>
      <c r="I146" s="380">
        <v>0</v>
      </c>
      <c r="J146" s="311">
        <v>0</v>
      </c>
      <c r="K146" s="257"/>
      <c r="L146" s="315">
        <v>0</v>
      </c>
      <c r="M146" s="315">
        <v>0</v>
      </c>
      <c r="N146" s="317">
        <v>0</v>
      </c>
      <c r="O146" s="266">
        <f t="shared" si="2"/>
        <v>0</v>
      </c>
    </row>
    <row r="147" spans="1:15" x14ac:dyDescent="0.2">
      <c r="A147" s="19" t="s">
        <v>332</v>
      </c>
      <c r="B147" s="12" t="s">
        <v>330</v>
      </c>
      <c r="C147" s="20" t="s">
        <v>333</v>
      </c>
      <c r="D147" s="306">
        <v>0</v>
      </c>
      <c r="E147" s="306">
        <v>0</v>
      </c>
      <c r="F147" s="307">
        <v>0</v>
      </c>
      <c r="H147" s="380">
        <v>0</v>
      </c>
      <c r="I147" s="380">
        <v>0</v>
      </c>
      <c r="J147" s="311">
        <v>0</v>
      </c>
      <c r="K147" s="257"/>
      <c r="L147" s="315">
        <v>0</v>
      </c>
      <c r="M147" s="315">
        <v>0</v>
      </c>
      <c r="N147" s="317">
        <v>0</v>
      </c>
      <c r="O147" s="266">
        <f t="shared" si="2"/>
        <v>0</v>
      </c>
    </row>
    <row r="148" spans="1:15" x14ac:dyDescent="0.2">
      <c r="A148" s="19" t="s">
        <v>334</v>
      </c>
      <c r="B148" s="12" t="s">
        <v>335</v>
      </c>
      <c r="C148" s="20" t="s">
        <v>336</v>
      </c>
      <c r="D148" s="306">
        <v>119000</v>
      </c>
      <c r="E148" s="306">
        <v>0</v>
      </c>
      <c r="F148" s="307">
        <v>119000</v>
      </c>
      <c r="H148" s="380">
        <v>77601</v>
      </c>
      <c r="I148" s="380">
        <v>0</v>
      </c>
      <c r="J148" s="311">
        <v>77601</v>
      </c>
      <c r="K148" s="257"/>
      <c r="L148" s="315">
        <v>84825</v>
      </c>
      <c r="M148" s="315">
        <v>0</v>
      </c>
      <c r="N148" s="317">
        <v>84825</v>
      </c>
      <c r="O148" s="266">
        <f t="shared" si="2"/>
        <v>7224</v>
      </c>
    </row>
    <row r="149" spans="1:15" x14ac:dyDescent="0.2">
      <c r="A149" s="19" t="s">
        <v>337</v>
      </c>
      <c r="B149" s="12" t="s">
        <v>335</v>
      </c>
      <c r="C149" s="20" t="s">
        <v>338</v>
      </c>
      <c r="D149" s="306">
        <v>0</v>
      </c>
      <c r="E149" s="306">
        <v>0</v>
      </c>
      <c r="F149" s="307">
        <v>0</v>
      </c>
      <c r="H149" s="380">
        <v>0</v>
      </c>
      <c r="I149" s="380">
        <v>0</v>
      </c>
      <c r="J149" s="311">
        <v>0</v>
      </c>
      <c r="K149" s="257"/>
      <c r="L149" s="315">
        <v>0</v>
      </c>
      <c r="M149" s="315">
        <v>0</v>
      </c>
      <c r="N149" s="317">
        <v>0</v>
      </c>
      <c r="O149" s="266">
        <f t="shared" si="2"/>
        <v>0</v>
      </c>
    </row>
    <row r="150" spans="1:15" x14ac:dyDescent="0.2">
      <c r="A150" s="19" t="s">
        <v>339</v>
      </c>
      <c r="B150" s="12" t="s">
        <v>335</v>
      </c>
      <c r="C150" s="20" t="s">
        <v>340</v>
      </c>
      <c r="D150" s="306">
        <v>0</v>
      </c>
      <c r="E150" s="306">
        <v>0</v>
      </c>
      <c r="F150" s="307">
        <v>0</v>
      </c>
      <c r="H150" s="380">
        <v>0</v>
      </c>
      <c r="I150" s="380">
        <v>0</v>
      </c>
      <c r="J150" s="311">
        <v>0</v>
      </c>
      <c r="K150" s="257"/>
      <c r="L150" s="315">
        <v>0</v>
      </c>
      <c r="M150" s="315">
        <v>0</v>
      </c>
      <c r="N150" s="317">
        <v>0</v>
      </c>
      <c r="O150" s="266">
        <f t="shared" si="2"/>
        <v>0</v>
      </c>
    </row>
    <row r="151" spans="1:15" x14ac:dyDescent="0.2">
      <c r="A151" s="19" t="s">
        <v>341</v>
      </c>
      <c r="B151" s="12" t="s">
        <v>342</v>
      </c>
      <c r="C151" s="20" t="s">
        <v>343</v>
      </c>
      <c r="D151" s="306">
        <v>0</v>
      </c>
      <c r="E151" s="306">
        <v>0</v>
      </c>
      <c r="F151" s="307">
        <v>0</v>
      </c>
      <c r="H151" s="380">
        <v>0</v>
      </c>
      <c r="I151" s="380">
        <v>0</v>
      </c>
      <c r="J151" s="311">
        <v>0</v>
      </c>
      <c r="K151" s="257"/>
      <c r="L151" s="315">
        <v>0</v>
      </c>
      <c r="M151" s="315">
        <v>0</v>
      </c>
      <c r="N151" s="317">
        <v>0</v>
      </c>
      <c r="O151" s="266">
        <f t="shared" si="2"/>
        <v>0</v>
      </c>
    </row>
    <row r="152" spans="1:15" x14ac:dyDescent="0.2">
      <c r="A152" s="19" t="s">
        <v>344</v>
      </c>
      <c r="B152" s="12" t="s">
        <v>342</v>
      </c>
      <c r="C152" s="20" t="s">
        <v>345</v>
      </c>
      <c r="D152" s="306">
        <v>0</v>
      </c>
      <c r="E152" s="306">
        <v>0</v>
      </c>
      <c r="F152" s="307">
        <v>0</v>
      </c>
      <c r="H152" s="380">
        <v>0</v>
      </c>
      <c r="I152" s="380">
        <v>0</v>
      </c>
      <c r="J152" s="311">
        <v>0</v>
      </c>
      <c r="K152" s="257"/>
      <c r="L152" s="315">
        <v>0</v>
      </c>
      <c r="M152" s="315">
        <v>0</v>
      </c>
      <c r="N152" s="317">
        <v>0</v>
      </c>
      <c r="O152" s="266">
        <f t="shared" si="2"/>
        <v>0</v>
      </c>
    </row>
    <row r="153" spans="1:15" x14ac:dyDescent="0.2">
      <c r="A153" s="19" t="s">
        <v>346</v>
      </c>
      <c r="B153" s="12" t="s">
        <v>342</v>
      </c>
      <c r="C153" s="20" t="s">
        <v>347</v>
      </c>
      <c r="D153" s="306">
        <v>0</v>
      </c>
      <c r="E153" s="306">
        <v>0</v>
      </c>
      <c r="F153" s="307">
        <v>0</v>
      </c>
      <c r="H153" s="380">
        <v>0</v>
      </c>
      <c r="I153" s="380">
        <v>0</v>
      </c>
      <c r="J153" s="311">
        <v>0</v>
      </c>
      <c r="K153" s="257"/>
      <c r="L153" s="315">
        <v>0</v>
      </c>
      <c r="M153" s="315">
        <v>0</v>
      </c>
      <c r="N153" s="317">
        <v>0</v>
      </c>
      <c r="O153" s="266">
        <f t="shared" si="2"/>
        <v>0</v>
      </c>
    </row>
    <row r="154" spans="1:15" x14ac:dyDescent="0.2">
      <c r="A154" s="19" t="s">
        <v>348</v>
      </c>
      <c r="B154" s="12" t="s">
        <v>349</v>
      </c>
      <c r="C154" s="20" t="s">
        <v>350</v>
      </c>
      <c r="D154" s="306">
        <v>0</v>
      </c>
      <c r="E154" s="306">
        <v>0</v>
      </c>
      <c r="F154" s="307">
        <v>0</v>
      </c>
      <c r="H154" s="380">
        <v>56987</v>
      </c>
      <c r="I154" s="380">
        <v>0</v>
      </c>
      <c r="J154" s="311">
        <v>56987</v>
      </c>
      <c r="K154" s="257"/>
      <c r="L154" s="315">
        <v>58192.539999999994</v>
      </c>
      <c r="M154" s="315">
        <v>0</v>
      </c>
      <c r="N154" s="317">
        <v>58192.539999999994</v>
      </c>
      <c r="O154" s="266">
        <f t="shared" si="2"/>
        <v>1205.5399999999936</v>
      </c>
    </row>
    <row r="155" spans="1:15" x14ac:dyDescent="0.2">
      <c r="A155" s="19" t="s">
        <v>351</v>
      </c>
      <c r="B155" s="12" t="s">
        <v>349</v>
      </c>
      <c r="C155" s="20" t="s">
        <v>352</v>
      </c>
      <c r="D155" s="306">
        <v>0</v>
      </c>
      <c r="E155" s="306">
        <v>0</v>
      </c>
      <c r="F155" s="307">
        <v>0</v>
      </c>
      <c r="H155" s="380">
        <v>0</v>
      </c>
      <c r="I155" s="380">
        <v>0</v>
      </c>
      <c r="J155" s="311">
        <v>0</v>
      </c>
      <c r="K155" s="257"/>
      <c r="L155" s="315">
        <v>22063.120000000003</v>
      </c>
      <c r="M155" s="315">
        <v>0</v>
      </c>
      <c r="N155" s="317">
        <v>22063.120000000003</v>
      </c>
      <c r="O155" s="266">
        <f t="shared" si="2"/>
        <v>22063.120000000003</v>
      </c>
    </row>
    <row r="156" spans="1:15" x14ac:dyDescent="0.2">
      <c r="A156" s="19" t="s">
        <v>353</v>
      </c>
      <c r="B156" s="12" t="s">
        <v>349</v>
      </c>
      <c r="C156" s="20" t="s">
        <v>354</v>
      </c>
      <c r="D156" s="306">
        <v>468157</v>
      </c>
      <c r="E156" s="306">
        <v>0</v>
      </c>
      <c r="F156" s="307">
        <v>468157</v>
      </c>
      <c r="H156" s="380">
        <v>479990</v>
      </c>
      <c r="I156" s="380">
        <v>0</v>
      </c>
      <c r="J156" s="311">
        <v>479990</v>
      </c>
      <c r="K156" s="257"/>
      <c r="L156" s="315">
        <v>581548.72</v>
      </c>
      <c r="M156" s="315">
        <v>0</v>
      </c>
      <c r="N156" s="317">
        <v>581548.72</v>
      </c>
      <c r="O156" s="266">
        <f t="shared" si="2"/>
        <v>101558.71999999997</v>
      </c>
    </row>
    <row r="157" spans="1:15" x14ac:dyDescent="0.2">
      <c r="A157" s="19" t="s">
        <v>355</v>
      </c>
      <c r="B157" s="12" t="s">
        <v>356</v>
      </c>
      <c r="C157" s="20" t="s">
        <v>357</v>
      </c>
      <c r="D157" s="306">
        <v>0</v>
      </c>
      <c r="E157" s="306">
        <v>0</v>
      </c>
      <c r="F157" s="307">
        <v>0</v>
      </c>
      <c r="H157" s="380">
        <v>0</v>
      </c>
      <c r="I157" s="380">
        <v>0</v>
      </c>
      <c r="J157" s="311">
        <v>0</v>
      </c>
      <c r="K157" s="257"/>
      <c r="L157" s="315">
        <v>0</v>
      </c>
      <c r="M157" s="315">
        <v>0</v>
      </c>
      <c r="N157" s="317">
        <v>0</v>
      </c>
      <c r="O157" s="266">
        <f t="shared" si="2"/>
        <v>0</v>
      </c>
    </row>
    <row r="158" spans="1:15" x14ac:dyDescent="0.2">
      <c r="A158" s="19" t="s">
        <v>358</v>
      </c>
      <c r="B158" s="12" t="s">
        <v>359</v>
      </c>
      <c r="C158" s="20" t="s">
        <v>360</v>
      </c>
      <c r="D158" s="306">
        <v>0</v>
      </c>
      <c r="E158" s="306">
        <v>0</v>
      </c>
      <c r="F158" s="307">
        <v>0</v>
      </c>
      <c r="H158" s="380">
        <v>0</v>
      </c>
      <c r="I158" s="380">
        <v>0</v>
      </c>
      <c r="J158" s="311">
        <v>0</v>
      </c>
      <c r="K158" s="257"/>
      <c r="L158" s="315">
        <v>0</v>
      </c>
      <c r="M158" s="315">
        <v>0</v>
      </c>
      <c r="N158" s="317">
        <v>0</v>
      </c>
      <c r="O158" s="266">
        <f t="shared" si="2"/>
        <v>0</v>
      </c>
    </row>
    <row r="159" spans="1:15" x14ac:dyDescent="0.2">
      <c r="A159" s="19" t="s">
        <v>361</v>
      </c>
      <c r="B159" s="12" t="s">
        <v>359</v>
      </c>
      <c r="C159" s="20" t="s">
        <v>362</v>
      </c>
      <c r="D159" s="306">
        <v>0</v>
      </c>
      <c r="E159" s="306">
        <v>0</v>
      </c>
      <c r="F159" s="307">
        <v>0</v>
      </c>
      <c r="H159" s="380">
        <v>0</v>
      </c>
      <c r="I159" s="380">
        <v>0</v>
      </c>
      <c r="J159" s="311">
        <v>0</v>
      </c>
      <c r="K159" s="257"/>
      <c r="L159" s="315">
        <v>0</v>
      </c>
      <c r="M159" s="315">
        <v>0</v>
      </c>
      <c r="N159" s="317">
        <v>0</v>
      </c>
      <c r="O159" s="266">
        <f t="shared" si="2"/>
        <v>0</v>
      </c>
    </row>
    <row r="160" spans="1:15" x14ac:dyDescent="0.2">
      <c r="A160" s="19" t="s">
        <v>363</v>
      </c>
      <c r="B160" s="12" t="s">
        <v>364</v>
      </c>
      <c r="C160" s="20" t="s">
        <v>365</v>
      </c>
      <c r="D160" s="306">
        <v>0</v>
      </c>
      <c r="E160" s="306">
        <v>0</v>
      </c>
      <c r="F160" s="307">
        <v>0</v>
      </c>
      <c r="H160" s="380">
        <v>0</v>
      </c>
      <c r="I160" s="380">
        <v>0</v>
      </c>
      <c r="J160" s="311">
        <v>0</v>
      </c>
      <c r="K160" s="257"/>
      <c r="L160" s="315">
        <v>1923.08</v>
      </c>
      <c r="M160" s="315">
        <v>0</v>
      </c>
      <c r="N160" s="317">
        <v>1923.08</v>
      </c>
      <c r="O160" s="266">
        <f t="shared" si="2"/>
        <v>1923.08</v>
      </c>
    </row>
    <row r="161" spans="1:15" x14ac:dyDescent="0.2">
      <c r="A161" s="19" t="s">
        <v>366</v>
      </c>
      <c r="B161" s="12" t="s">
        <v>364</v>
      </c>
      <c r="C161" s="20" t="s">
        <v>367</v>
      </c>
      <c r="D161" s="306">
        <v>0</v>
      </c>
      <c r="E161" s="306">
        <v>0</v>
      </c>
      <c r="F161" s="307">
        <v>0</v>
      </c>
      <c r="H161" s="380">
        <v>0</v>
      </c>
      <c r="I161" s="380">
        <v>0</v>
      </c>
      <c r="J161" s="311">
        <v>0</v>
      </c>
      <c r="K161" s="257"/>
      <c r="L161" s="315">
        <v>1923.08</v>
      </c>
      <c r="M161" s="315">
        <v>0</v>
      </c>
      <c r="N161" s="317">
        <v>1923.08</v>
      </c>
      <c r="O161" s="266">
        <f t="shared" si="2"/>
        <v>1923.08</v>
      </c>
    </row>
    <row r="162" spans="1:15" x14ac:dyDescent="0.2">
      <c r="A162" s="19" t="s">
        <v>368</v>
      </c>
      <c r="B162" s="12" t="s">
        <v>369</v>
      </c>
      <c r="C162" s="20" t="s">
        <v>370</v>
      </c>
      <c r="D162" s="306">
        <v>0</v>
      </c>
      <c r="E162" s="306">
        <v>0</v>
      </c>
      <c r="F162" s="307">
        <v>0</v>
      </c>
      <c r="H162" s="380">
        <v>0</v>
      </c>
      <c r="I162" s="380">
        <v>0</v>
      </c>
      <c r="J162" s="311">
        <v>0</v>
      </c>
      <c r="K162" s="257"/>
      <c r="L162" s="315">
        <v>0</v>
      </c>
      <c r="M162" s="315">
        <v>0</v>
      </c>
      <c r="N162" s="317">
        <v>0</v>
      </c>
      <c r="O162" s="266">
        <f t="shared" si="2"/>
        <v>0</v>
      </c>
    </row>
    <row r="163" spans="1:15" x14ac:dyDescent="0.2">
      <c r="A163" s="19" t="s">
        <v>371</v>
      </c>
      <c r="B163" s="12" t="s">
        <v>372</v>
      </c>
      <c r="C163" s="20" t="s">
        <v>373</v>
      </c>
      <c r="D163" s="306">
        <v>289511</v>
      </c>
      <c r="E163" s="306">
        <v>0</v>
      </c>
      <c r="F163" s="307">
        <v>289511</v>
      </c>
      <c r="H163" s="380">
        <v>305063</v>
      </c>
      <c r="I163" s="380">
        <v>0</v>
      </c>
      <c r="J163" s="311">
        <v>305063</v>
      </c>
      <c r="K163" s="257"/>
      <c r="L163" s="315">
        <v>356531.58999999997</v>
      </c>
      <c r="M163" s="315">
        <v>0</v>
      </c>
      <c r="N163" s="317">
        <v>356531.58999999997</v>
      </c>
      <c r="O163" s="266">
        <f t="shared" si="2"/>
        <v>51468.589999999967</v>
      </c>
    </row>
    <row r="164" spans="1:15" x14ac:dyDescent="0.2">
      <c r="A164" s="19" t="s">
        <v>374</v>
      </c>
      <c r="B164" s="12" t="s">
        <v>372</v>
      </c>
      <c r="C164" s="20" t="s">
        <v>375</v>
      </c>
      <c r="D164" s="306">
        <v>0</v>
      </c>
      <c r="E164" s="306">
        <v>0</v>
      </c>
      <c r="F164" s="307">
        <v>0</v>
      </c>
      <c r="H164" s="380">
        <v>0</v>
      </c>
      <c r="I164" s="380">
        <v>0</v>
      </c>
      <c r="J164" s="311">
        <v>0</v>
      </c>
      <c r="K164" s="257"/>
      <c r="L164" s="315">
        <v>0</v>
      </c>
      <c r="M164" s="315">
        <v>0</v>
      </c>
      <c r="N164" s="317">
        <v>0</v>
      </c>
      <c r="O164" s="266">
        <f t="shared" si="2"/>
        <v>0</v>
      </c>
    </row>
    <row r="165" spans="1:15" x14ac:dyDescent="0.2">
      <c r="A165" s="19" t="s">
        <v>376</v>
      </c>
      <c r="B165" s="12" t="s">
        <v>377</v>
      </c>
      <c r="C165" s="20" t="s">
        <v>378</v>
      </c>
      <c r="D165" s="306">
        <v>0</v>
      </c>
      <c r="E165" s="306">
        <v>0</v>
      </c>
      <c r="F165" s="307">
        <v>0</v>
      </c>
      <c r="H165" s="380">
        <v>0</v>
      </c>
      <c r="I165" s="380">
        <v>0</v>
      </c>
      <c r="J165" s="311">
        <v>0</v>
      </c>
      <c r="K165" s="257"/>
      <c r="L165" s="315">
        <v>1500</v>
      </c>
      <c r="M165" s="315">
        <v>0</v>
      </c>
      <c r="N165" s="317">
        <v>1500</v>
      </c>
      <c r="O165" s="266">
        <f t="shared" si="2"/>
        <v>1500</v>
      </c>
    </row>
    <row r="166" spans="1:15" x14ac:dyDescent="0.2">
      <c r="A166" s="19" t="s">
        <v>379</v>
      </c>
      <c r="B166" s="12" t="s">
        <v>377</v>
      </c>
      <c r="C166" s="20" t="s">
        <v>380</v>
      </c>
      <c r="D166" s="306">
        <v>0</v>
      </c>
      <c r="E166" s="306">
        <v>0</v>
      </c>
      <c r="F166" s="307">
        <v>0</v>
      </c>
      <c r="H166" s="380">
        <v>0</v>
      </c>
      <c r="I166" s="380">
        <v>0</v>
      </c>
      <c r="J166" s="311">
        <v>0</v>
      </c>
      <c r="K166" s="257"/>
      <c r="L166" s="315">
        <v>0</v>
      </c>
      <c r="M166" s="315">
        <v>0</v>
      </c>
      <c r="N166" s="317">
        <v>0</v>
      </c>
      <c r="O166" s="266">
        <f t="shared" si="2"/>
        <v>0</v>
      </c>
    </row>
    <row r="167" spans="1:15" x14ac:dyDescent="0.2">
      <c r="A167" s="19" t="s">
        <v>381</v>
      </c>
      <c r="B167" s="12" t="s">
        <v>377</v>
      </c>
      <c r="C167" s="20" t="s">
        <v>382</v>
      </c>
      <c r="D167" s="306">
        <v>0</v>
      </c>
      <c r="E167" s="306">
        <v>0</v>
      </c>
      <c r="F167" s="307">
        <v>0</v>
      </c>
      <c r="H167" s="380">
        <v>0</v>
      </c>
      <c r="I167" s="380">
        <v>0</v>
      </c>
      <c r="J167" s="311">
        <v>0</v>
      </c>
      <c r="K167" s="257"/>
      <c r="L167" s="315">
        <v>1887.13</v>
      </c>
      <c r="M167" s="315">
        <v>0</v>
      </c>
      <c r="N167" s="317">
        <v>1887.13</v>
      </c>
      <c r="O167" s="266">
        <f t="shared" si="2"/>
        <v>1887.13</v>
      </c>
    </row>
    <row r="168" spans="1:15" x14ac:dyDescent="0.2">
      <c r="A168" s="19" t="s">
        <v>383</v>
      </c>
      <c r="B168" s="12" t="s">
        <v>377</v>
      </c>
      <c r="C168" s="20" t="s">
        <v>384</v>
      </c>
      <c r="D168" s="306">
        <v>0</v>
      </c>
      <c r="E168" s="306">
        <v>0</v>
      </c>
      <c r="F168" s="307">
        <v>0</v>
      </c>
      <c r="H168" s="380">
        <v>0</v>
      </c>
      <c r="I168" s="380">
        <v>0</v>
      </c>
      <c r="J168" s="311">
        <v>0</v>
      </c>
      <c r="K168" s="257"/>
      <c r="L168" s="315">
        <v>2127.6799999999998</v>
      </c>
      <c r="M168" s="315">
        <v>0</v>
      </c>
      <c r="N168" s="317">
        <v>2127.6799999999998</v>
      </c>
      <c r="O168" s="266">
        <f t="shared" si="2"/>
        <v>2127.6799999999998</v>
      </c>
    </row>
    <row r="169" spans="1:15" x14ac:dyDescent="0.2">
      <c r="A169" s="19" t="s">
        <v>385</v>
      </c>
      <c r="B169" s="12" t="s">
        <v>377</v>
      </c>
      <c r="C169" s="20" t="s">
        <v>386</v>
      </c>
      <c r="D169" s="306">
        <v>0</v>
      </c>
      <c r="E169" s="306">
        <v>0</v>
      </c>
      <c r="F169" s="307">
        <v>0</v>
      </c>
      <c r="H169" s="380">
        <v>0</v>
      </c>
      <c r="I169" s="380">
        <v>0</v>
      </c>
      <c r="J169" s="311">
        <v>0</v>
      </c>
      <c r="K169" s="257"/>
      <c r="L169" s="315">
        <v>0</v>
      </c>
      <c r="M169" s="315">
        <v>0</v>
      </c>
      <c r="N169" s="317">
        <v>0</v>
      </c>
      <c r="O169" s="266">
        <f t="shared" si="2"/>
        <v>0</v>
      </c>
    </row>
    <row r="170" spans="1:15" x14ac:dyDescent="0.2">
      <c r="A170" s="19" t="s">
        <v>387</v>
      </c>
      <c r="B170" s="12" t="s">
        <v>388</v>
      </c>
      <c r="C170" s="20" t="s">
        <v>389</v>
      </c>
      <c r="D170" s="306">
        <v>0</v>
      </c>
      <c r="E170" s="306">
        <v>0</v>
      </c>
      <c r="F170" s="307">
        <v>0</v>
      </c>
      <c r="H170" s="380">
        <v>0</v>
      </c>
      <c r="I170" s="380">
        <v>0</v>
      </c>
      <c r="J170" s="311">
        <v>0</v>
      </c>
      <c r="K170" s="257"/>
      <c r="L170" s="315">
        <v>0</v>
      </c>
      <c r="M170" s="315">
        <v>0</v>
      </c>
      <c r="N170" s="317">
        <v>0</v>
      </c>
      <c r="O170" s="266">
        <f t="shared" si="2"/>
        <v>0</v>
      </c>
    </row>
    <row r="171" spans="1:15" x14ac:dyDescent="0.2">
      <c r="A171" s="19" t="s">
        <v>390</v>
      </c>
      <c r="B171" s="12" t="s">
        <v>388</v>
      </c>
      <c r="C171" s="20" t="s">
        <v>391</v>
      </c>
      <c r="D171" s="306">
        <v>0</v>
      </c>
      <c r="E171" s="306">
        <v>0</v>
      </c>
      <c r="F171" s="307">
        <v>0</v>
      </c>
      <c r="H171" s="380">
        <v>0</v>
      </c>
      <c r="I171" s="380">
        <v>0</v>
      </c>
      <c r="J171" s="311">
        <v>0</v>
      </c>
      <c r="K171" s="257"/>
      <c r="L171" s="315">
        <v>0</v>
      </c>
      <c r="M171" s="315">
        <v>0</v>
      </c>
      <c r="N171" s="317">
        <v>0</v>
      </c>
      <c r="O171" s="266">
        <f t="shared" si="2"/>
        <v>0</v>
      </c>
    </row>
    <row r="172" spans="1:15" x14ac:dyDescent="0.2">
      <c r="A172" s="19" t="s">
        <v>392</v>
      </c>
      <c r="B172" s="12" t="s">
        <v>388</v>
      </c>
      <c r="C172" s="20" t="s">
        <v>393</v>
      </c>
      <c r="D172" s="306">
        <v>0</v>
      </c>
      <c r="E172" s="306">
        <v>0</v>
      </c>
      <c r="F172" s="307">
        <v>0</v>
      </c>
      <c r="H172" s="380">
        <v>0</v>
      </c>
      <c r="I172" s="380">
        <v>0</v>
      </c>
      <c r="J172" s="311">
        <v>0</v>
      </c>
      <c r="K172" s="257"/>
      <c r="L172" s="315">
        <v>1114</v>
      </c>
      <c r="M172" s="315">
        <v>0</v>
      </c>
      <c r="N172" s="317">
        <v>1114</v>
      </c>
      <c r="O172" s="266">
        <f t="shared" si="2"/>
        <v>1114</v>
      </c>
    </row>
    <row r="173" spans="1:15" x14ac:dyDescent="0.2">
      <c r="A173" s="19" t="s">
        <v>394</v>
      </c>
      <c r="B173" s="12" t="s">
        <v>388</v>
      </c>
      <c r="C173" s="20" t="s">
        <v>395</v>
      </c>
      <c r="D173" s="306">
        <v>0</v>
      </c>
      <c r="E173" s="306">
        <v>0</v>
      </c>
      <c r="F173" s="307">
        <v>0</v>
      </c>
      <c r="H173" s="380">
        <v>0</v>
      </c>
      <c r="I173" s="380">
        <v>0</v>
      </c>
      <c r="J173" s="311">
        <v>0</v>
      </c>
      <c r="K173" s="257"/>
      <c r="L173" s="315">
        <v>0</v>
      </c>
      <c r="M173" s="315">
        <v>0</v>
      </c>
      <c r="N173" s="317">
        <v>0</v>
      </c>
      <c r="O173" s="266">
        <f t="shared" si="2"/>
        <v>0</v>
      </c>
    </row>
    <row r="174" spans="1:15" x14ac:dyDescent="0.2">
      <c r="A174" s="19" t="s">
        <v>396</v>
      </c>
      <c r="B174" s="12" t="s">
        <v>388</v>
      </c>
      <c r="C174" s="20" t="s">
        <v>397</v>
      </c>
      <c r="D174" s="306">
        <v>0</v>
      </c>
      <c r="E174" s="306">
        <v>0</v>
      </c>
      <c r="F174" s="307">
        <v>0</v>
      </c>
      <c r="H174" s="380">
        <v>0</v>
      </c>
      <c r="I174" s="380">
        <v>0</v>
      </c>
      <c r="J174" s="311">
        <v>0</v>
      </c>
      <c r="K174" s="257"/>
      <c r="L174" s="315">
        <v>0</v>
      </c>
      <c r="M174" s="315">
        <v>0</v>
      </c>
      <c r="N174" s="317">
        <v>0</v>
      </c>
      <c r="O174" s="266">
        <f t="shared" si="2"/>
        <v>0</v>
      </c>
    </row>
    <row r="175" spans="1:15" x14ac:dyDescent="0.2">
      <c r="A175" s="19" t="s">
        <v>398</v>
      </c>
      <c r="B175" s="12" t="s">
        <v>388</v>
      </c>
      <c r="C175" s="20" t="s">
        <v>399</v>
      </c>
      <c r="D175" s="306">
        <v>0</v>
      </c>
      <c r="E175" s="306">
        <v>0</v>
      </c>
      <c r="F175" s="307">
        <v>0</v>
      </c>
      <c r="H175" s="380">
        <v>0</v>
      </c>
      <c r="I175" s="380">
        <v>0</v>
      </c>
      <c r="J175" s="311">
        <v>0</v>
      </c>
      <c r="K175" s="257"/>
      <c r="L175" s="315">
        <v>0</v>
      </c>
      <c r="M175" s="315">
        <v>0</v>
      </c>
      <c r="N175" s="317">
        <v>0</v>
      </c>
      <c r="O175" s="266">
        <f t="shared" si="2"/>
        <v>0</v>
      </c>
    </row>
    <row r="176" spans="1:15" x14ac:dyDescent="0.2">
      <c r="A176" s="19" t="s">
        <v>400</v>
      </c>
      <c r="B176" s="12" t="s">
        <v>388</v>
      </c>
      <c r="C176" s="20" t="s">
        <v>401</v>
      </c>
      <c r="D176" s="306">
        <v>0</v>
      </c>
      <c r="E176" s="306">
        <v>0</v>
      </c>
      <c r="F176" s="307">
        <v>0</v>
      </c>
      <c r="H176" s="380">
        <v>0</v>
      </c>
      <c r="I176" s="380">
        <v>0</v>
      </c>
      <c r="J176" s="311">
        <v>0</v>
      </c>
      <c r="K176" s="257"/>
      <c r="L176" s="315">
        <v>0</v>
      </c>
      <c r="M176" s="315">
        <v>0</v>
      </c>
      <c r="N176" s="317">
        <v>0</v>
      </c>
      <c r="O176" s="266">
        <f t="shared" si="2"/>
        <v>0</v>
      </c>
    </row>
    <row r="177" spans="1:15" x14ac:dyDescent="0.2">
      <c r="A177" s="19" t="s">
        <v>402</v>
      </c>
      <c r="B177" s="12" t="s">
        <v>388</v>
      </c>
      <c r="C177" s="20" t="s">
        <v>403</v>
      </c>
      <c r="D177" s="306">
        <v>0</v>
      </c>
      <c r="E177" s="306">
        <v>0</v>
      </c>
      <c r="F177" s="307">
        <v>0</v>
      </c>
      <c r="H177" s="380">
        <v>0</v>
      </c>
      <c r="I177" s="380">
        <v>0</v>
      </c>
      <c r="J177" s="311">
        <v>0</v>
      </c>
      <c r="K177" s="257"/>
      <c r="L177" s="315">
        <v>0</v>
      </c>
      <c r="M177" s="315">
        <v>0</v>
      </c>
      <c r="N177" s="317">
        <v>0</v>
      </c>
      <c r="O177" s="266">
        <f t="shared" si="2"/>
        <v>0</v>
      </c>
    </row>
    <row r="178" spans="1:15" x14ac:dyDescent="0.2">
      <c r="A178" s="19" t="s">
        <v>404</v>
      </c>
      <c r="B178" s="12" t="s">
        <v>388</v>
      </c>
      <c r="C178" s="20" t="s">
        <v>405</v>
      </c>
      <c r="D178" s="306">
        <v>0</v>
      </c>
      <c r="E178" s="306">
        <v>0</v>
      </c>
      <c r="F178" s="307">
        <v>0</v>
      </c>
      <c r="H178" s="380">
        <v>0</v>
      </c>
      <c r="I178" s="380">
        <v>0</v>
      </c>
      <c r="J178" s="311">
        <v>0</v>
      </c>
      <c r="K178" s="257"/>
      <c r="L178" s="315">
        <v>0</v>
      </c>
      <c r="M178" s="315">
        <v>0</v>
      </c>
      <c r="N178" s="317">
        <v>0</v>
      </c>
      <c r="O178" s="266">
        <f t="shared" si="2"/>
        <v>0</v>
      </c>
    </row>
    <row r="179" spans="1:15" x14ac:dyDescent="0.2">
      <c r="A179" s="19" t="s">
        <v>406</v>
      </c>
      <c r="B179" s="12" t="s">
        <v>388</v>
      </c>
      <c r="C179" s="20" t="s">
        <v>407</v>
      </c>
      <c r="D179" s="306">
        <v>0</v>
      </c>
      <c r="E179" s="306">
        <v>0</v>
      </c>
      <c r="F179" s="307">
        <v>0</v>
      </c>
      <c r="H179" s="380">
        <v>0</v>
      </c>
      <c r="I179" s="380">
        <v>0</v>
      </c>
      <c r="J179" s="311">
        <v>0</v>
      </c>
      <c r="K179" s="257"/>
      <c r="L179" s="315">
        <v>0</v>
      </c>
      <c r="M179" s="315">
        <v>0</v>
      </c>
      <c r="N179" s="317">
        <v>0</v>
      </c>
      <c r="O179" s="266">
        <f t="shared" si="2"/>
        <v>0</v>
      </c>
    </row>
    <row r="180" spans="1:15" x14ac:dyDescent="0.2">
      <c r="A180" s="19" t="s">
        <v>408</v>
      </c>
      <c r="B180" s="12" t="s">
        <v>388</v>
      </c>
      <c r="C180" s="20" t="s">
        <v>409</v>
      </c>
      <c r="D180" s="306">
        <v>0</v>
      </c>
      <c r="E180" s="306">
        <v>0</v>
      </c>
      <c r="F180" s="307">
        <v>0</v>
      </c>
      <c r="H180" s="380">
        <v>0</v>
      </c>
      <c r="I180" s="380">
        <v>0</v>
      </c>
      <c r="J180" s="311">
        <v>0</v>
      </c>
      <c r="K180" s="257"/>
      <c r="L180" s="315">
        <v>0</v>
      </c>
      <c r="M180" s="315">
        <v>0</v>
      </c>
      <c r="N180" s="317">
        <v>0</v>
      </c>
      <c r="O180" s="266">
        <f t="shared" si="2"/>
        <v>0</v>
      </c>
    </row>
    <row r="181" spans="1:15" x14ac:dyDescent="0.2">
      <c r="A181" s="19" t="s">
        <v>410</v>
      </c>
      <c r="B181" s="12" t="s">
        <v>388</v>
      </c>
      <c r="C181" s="20" t="s">
        <v>411</v>
      </c>
      <c r="D181" s="306">
        <v>0</v>
      </c>
      <c r="E181" s="306">
        <v>0</v>
      </c>
      <c r="F181" s="307">
        <v>0</v>
      </c>
      <c r="H181" s="380">
        <v>0</v>
      </c>
      <c r="I181" s="380">
        <v>0</v>
      </c>
      <c r="J181" s="311">
        <v>0</v>
      </c>
      <c r="K181" s="257"/>
      <c r="L181" s="315">
        <v>0</v>
      </c>
      <c r="M181" s="315">
        <v>0</v>
      </c>
      <c r="N181" s="317">
        <v>0</v>
      </c>
      <c r="O181" s="266">
        <f t="shared" si="2"/>
        <v>0</v>
      </c>
    </row>
    <row r="182" spans="1:15" x14ac:dyDescent="0.2">
      <c r="A182" s="23" t="s">
        <v>412</v>
      </c>
      <c r="B182" s="12" t="s">
        <v>413</v>
      </c>
      <c r="C182" s="20" t="s">
        <v>414</v>
      </c>
      <c r="D182" s="306">
        <v>0</v>
      </c>
      <c r="E182" s="306">
        <v>0</v>
      </c>
      <c r="F182" s="307">
        <v>0</v>
      </c>
      <c r="H182" s="380">
        <v>0</v>
      </c>
      <c r="I182" s="380">
        <v>0</v>
      </c>
      <c r="J182" s="311">
        <v>0</v>
      </c>
      <c r="K182" s="257"/>
      <c r="L182" s="315">
        <v>0</v>
      </c>
      <c r="M182" s="315">
        <v>0</v>
      </c>
      <c r="N182" s="317">
        <v>0</v>
      </c>
      <c r="O182" s="266">
        <f t="shared" si="2"/>
        <v>0</v>
      </c>
    </row>
    <row r="183" spans="1:15" x14ac:dyDescent="0.2">
      <c r="A183" s="23" t="s">
        <v>415</v>
      </c>
      <c r="B183" s="12" t="s">
        <v>413</v>
      </c>
      <c r="C183" s="20" t="s">
        <v>416</v>
      </c>
      <c r="D183" s="306">
        <v>0</v>
      </c>
      <c r="E183" s="306">
        <v>0</v>
      </c>
      <c r="F183" s="307">
        <v>0</v>
      </c>
      <c r="H183" s="380">
        <v>0</v>
      </c>
      <c r="I183" s="380">
        <v>0</v>
      </c>
      <c r="J183" s="311">
        <v>0</v>
      </c>
      <c r="K183" s="257"/>
      <c r="L183" s="315">
        <v>0</v>
      </c>
      <c r="M183" s="315">
        <v>0</v>
      </c>
      <c r="N183" s="317">
        <v>0</v>
      </c>
      <c r="O183" s="266">
        <f t="shared" si="2"/>
        <v>0</v>
      </c>
    </row>
    <row r="184" spans="1:15" x14ac:dyDescent="0.2">
      <c r="A184" s="23" t="s">
        <v>417</v>
      </c>
      <c r="B184" s="12" t="s">
        <v>413</v>
      </c>
      <c r="C184" s="20" t="s">
        <v>418</v>
      </c>
      <c r="D184" s="306">
        <v>0</v>
      </c>
      <c r="E184" s="306">
        <v>0</v>
      </c>
      <c r="F184" s="307">
        <v>0</v>
      </c>
      <c r="H184" s="380">
        <v>0</v>
      </c>
      <c r="I184" s="380">
        <v>0</v>
      </c>
      <c r="J184" s="311">
        <v>0</v>
      </c>
      <c r="K184" s="257"/>
      <c r="L184" s="315">
        <v>0</v>
      </c>
      <c r="M184" s="315">
        <v>0</v>
      </c>
      <c r="N184" s="317">
        <v>0</v>
      </c>
      <c r="O184" s="266">
        <f t="shared" si="2"/>
        <v>0</v>
      </c>
    </row>
    <row r="185" spans="1:15" x14ac:dyDescent="0.2">
      <c r="A185" s="23" t="s">
        <v>419</v>
      </c>
      <c r="B185" s="12" t="s">
        <v>413</v>
      </c>
      <c r="C185" s="20" t="s">
        <v>420</v>
      </c>
      <c r="D185" s="306">
        <v>0</v>
      </c>
      <c r="E185" s="306">
        <v>0</v>
      </c>
      <c r="F185" s="307">
        <v>0</v>
      </c>
      <c r="H185" s="380">
        <v>0</v>
      </c>
      <c r="I185" s="380">
        <v>0</v>
      </c>
      <c r="J185" s="311">
        <v>0</v>
      </c>
      <c r="K185" s="257"/>
      <c r="L185" s="315">
        <v>0</v>
      </c>
      <c r="M185" s="315">
        <v>0</v>
      </c>
      <c r="N185" s="317">
        <v>0</v>
      </c>
      <c r="O185" s="266">
        <f t="shared" si="2"/>
        <v>0</v>
      </c>
    </row>
    <row r="186" spans="1:15" x14ac:dyDescent="0.2">
      <c r="A186" s="23" t="s">
        <v>421</v>
      </c>
      <c r="B186" s="12"/>
      <c r="C186" s="20" t="s">
        <v>422</v>
      </c>
      <c r="D186" s="306">
        <v>245956</v>
      </c>
      <c r="E186" s="306">
        <v>0</v>
      </c>
      <c r="F186" s="307">
        <v>245956</v>
      </c>
      <c r="H186" s="380">
        <v>238032</v>
      </c>
      <c r="I186" s="380">
        <v>0</v>
      </c>
      <c r="J186" s="311">
        <v>238032</v>
      </c>
      <c r="K186" s="257"/>
      <c r="L186" s="315">
        <v>170198.3</v>
      </c>
      <c r="M186" s="315">
        <v>23534</v>
      </c>
      <c r="N186" s="317">
        <v>193732.3</v>
      </c>
      <c r="O186" s="266">
        <f t="shared" si="2"/>
        <v>-44299.700000000012</v>
      </c>
    </row>
    <row r="187" spans="1:15" x14ac:dyDescent="0.2">
      <c r="A187" s="41" t="s">
        <v>423</v>
      </c>
      <c r="B187" s="42"/>
      <c r="C187" s="42" t="s">
        <v>424</v>
      </c>
      <c r="D187" s="306">
        <v>0</v>
      </c>
      <c r="E187" s="306">
        <v>0</v>
      </c>
      <c r="F187" s="307">
        <v>0</v>
      </c>
      <c r="H187" s="380">
        <v>0</v>
      </c>
      <c r="I187" s="380">
        <v>35714.28</v>
      </c>
      <c r="J187" s="311">
        <v>35714.28</v>
      </c>
      <c r="K187" s="257"/>
      <c r="L187" s="315">
        <v>0</v>
      </c>
      <c r="M187" s="315">
        <v>0</v>
      </c>
      <c r="N187" s="317">
        <v>0</v>
      </c>
      <c r="O187" s="266">
        <f t="shared" si="2"/>
        <v>-35714.28</v>
      </c>
    </row>
    <row r="188" spans="1:15" x14ac:dyDescent="0.2">
      <c r="A188" s="41" t="s">
        <v>425</v>
      </c>
      <c r="B188" s="42"/>
      <c r="C188" s="42" t="s">
        <v>426</v>
      </c>
      <c r="D188" s="306">
        <v>0</v>
      </c>
      <c r="E188" s="306">
        <v>0</v>
      </c>
      <c r="F188" s="307">
        <v>0</v>
      </c>
      <c r="H188" s="380">
        <v>0</v>
      </c>
      <c r="I188" s="380">
        <v>7518.79</v>
      </c>
      <c r="J188" s="311">
        <v>7518.79</v>
      </c>
      <c r="K188" s="257"/>
      <c r="L188" s="315">
        <v>0</v>
      </c>
      <c r="M188" s="315">
        <v>0</v>
      </c>
      <c r="N188" s="317">
        <v>0</v>
      </c>
      <c r="O188" s="266">
        <f t="shared" si="2"/>
        <v>-7518.79</v>
      </c>
    </row>
    <row r="189" spans="1:15" x14ac:dyDescent="0.2">
      <c r="A189" s="41" t="s">
        <v>427</v>
      </c>
      <c r="B189" s="42"/>
      <c r="C189" s="42" t="s">
        <v>428</v>
      </c>
      <c r="D189" s="306">
        <v>0</v>
      </c>
      <c r="E189" s="306">
        <v>0</v>
      </c>
      <c r="F189" s="307">
        <v>0</v>
      </c>
      <c r="H189" s="380">
        <v>0</v>
      </c>
      <c r="I189" s="380">
        <v>26315.789999999997</v>
      </c>
      <c r="J189" s="311">
        <v>26315.789999999997</v>
      </c>
      <c r="K189" s="257"/>
      <c r="L189" s="315">
        <v>0</v>
      </c>
      <c r="M189" s="315">
        <v>26315.79</v>
      </c>
      <c r="N189" s="317">
        <v>26315.79</v>
      </c>
      <c r="O189" s="266">
        <f t="shared" si="2"/>
        <v>0</v>
      </c>
    </row>
    <row r="190" spans="1:15" x14ac:dyDescent="0.2">
      <c r="A190" s="41" t="s">
        <v>429</v>
      </c>
      <c r="B190" s="42"/>
      <c r="C190" s="42" t="s">
        <v>430</v>
      </c>
      <c r="D190" s="306">
        <v>4854.26</v>
      </c>
      <c r="E190" s="306">
        <v>0</v>
      </c>
      <c r="F190" s="307">
        <v>4854.26</v>
      </c>
      <c r="H190" s="380">
        <v>0</v>
      </c>
      <c r="I190" s="380">
        <v>22556.39</v>
      </c>
      <c r="J190" s="311">
        <v>22556.39</v>
      </c>
      <c r="K190" s="257"/>
      <c r="L190" s="315">
        <v>32096.65</v>
      </c>
      <c r="M190" s="315">
        <v>0</v>
      </c>
      <c r="N190" s="317">
        <v>32096.65</v>
      </c>
      <c r="O190" s="266">
        <f t="shared" si="2"/>
        <v>9540.260000000002</v>
      </c>
    </row>
    <row r="191" spans="1:15" x14ac:dyDescent="0.2">
      <c r="A191" s="41" t="s">
        <v>431</v>
      </c>
      <c r="B191" s="42"/>
      <c r="C191" s="42" t="s">
        <v>432</v>
      </c>
      <c r="D191" s="306">
        <v>18134.739999999998</v>
      </c>
      <c r="E191" s="306">
        <v>0</v>
      </c>
      <c r="F191" s="307">
        <v>18134.739999999998</v>
      </c>
      <c r="H191" s="380">
        <v>0</v>
      </c>
      <c r="I191" s="380">
        <v>18796.989999999998</v>
      </c>
      <c r="J191" s="311">
        <v>18796.989999999998</v>
      </c>
      <c r="K191" s="257"/>
      <c r="L191" s="315">
        <v>0</v>
      </c>
      <c r="M191" s="315">
        <v>23145.760000000002</v>
      </c>
      <c r="N191" s="317">
        <v>23145.760000000002</v>
      </c>
      <c r="O191" s="266">
        <f t="shared" si="2"/>
        <v>4348.7700000000041</v>
      </c>
    </row>
    <row r="192" spans="1:15" x14ac:dyDescent="0.2">
      <c r="A192" s="43" t="s">
        <v>433</v>
      </c>
      <c r="B192" s="42"/>
      <c r="C192" s="42" t="s">
        <v>434</v>
      </c>
      <c r="D192" s="306">
        <v>296801</v>
      </c>
      <c r="E192" s="306">
        <v>0</v>
      </c>
      <c r="F192" s="307">
        <v>296801</v>
      </c>
      <c r="H192" s="380">
        <v>303790</v>
      </c>
      <c r="I192" s="380">
        <v>15037.59</v>
      </c>
      <c r="J192" s="311">
        <v>318827.59000000003</v>
      </c>
      <c r="K192" s="257"/>
      <c r="L192" s="315">
        <v>304384.39</v>
      </c>
      <c r="M192" s="315">
        <v>0</v>
      </c>
      <c r="N192" s="317">
        <v>304384.39</v>
      </c>
      <c r="O192" s="266">
        <f t="shared" si="2"/>
        <v>-14443.200000000012</v>
      </c>
    </row>
    <row r="193" spans="1:15" x14ac:dyDescent="0.2">
      <c r="A193" s="41" t="s">
        <v>435</v>
      </c>
      <c r="B193" s="42"/>
      <c r="C193" s="42" t="s">
        <v>436</v>
      </c>
      <c r="D193" s="306">
        <v>55796</v>
      </c>
      <c r="E193" s="306">
        <v>0</v>
      </c>
      <c r="F193" s="307">
        <v>55796</v>
      </c>
      <c r="H193" s="380">
        <v>280580</v>
      </c>
      <c r="I193" s="380">
        <v>26315.79</v>
      </c>
      <c r="J193" s="311">
        <v>306895.78999999998</v>
      </c>
      <c r="K193" s="257"/>
      <c r="L193" s="315">
        <v>246883.37999999998</v>
      </c>
      <c r="M193" s="315">
        <v>0</v>
      </c>
      <c r="N193" s="317">
        <v>246883.37999999998</v>
      </c>
      <c r="O193" s="266">
        <f t="shared" si="2"/>
        <v>-60012.41</v>
      </c>
    </row>
    <row r="194" spans="1:15" x14ac:dyDescent="0.2">
      <c r="A194" s="41" t="s">
        <v>437</v>
      </c>
      <c r="B194" s="42"/>
      <c r="C194" s="42" t="s">
        <v>438</v>
      </c>
      <c r="D194" s="306">
        <v>0</v>
      </c>
      <c r="E194" s="306">
        <v>0</v>
      </c>
      <c r="F194" s="307">
        <v>0</v>
      </c>
      <c r="H194" s="380">
        <v>0</v>
      </c>
      <c r="I194" s="380">
        <v>22556.39</v>
      </c>
      <c r="J194" s="311">
        <v>22556.39</v>
      </c>
      <c r="K194" s="257"/>
      <c r="L194" s="315">
        <v>0</v>
      </c>
      <c r="M194" s="315">
        <v>0</v>
      </c>
      <c r="N194" s="317">
        <v>0</v>
      </c>
      <c r="O194" s="266">
        <f t="shared" si="2"/>
        <v>-22556.39</v>
      </c>
    </row>
    <row r="195" spans="1:15" x14ac:dyDescent="0.2">
      <c r="A195" s="41" t="s">
        <v>439</v>
      </c>
      <c r="B195" s="42"/>
      <c r="C195" s="42" t="s">
        <v>440</v>
      </c>
      <c r="D195" s="306">
        <v>0</v>
      </c>
      <c r="E195" s="306">
        <v>0</v>
      </c>
      <c r="F195" s="307">
        <v>0</v>
      </c>
      <c r="H195" s="380">
        <v>0</v>
      </c>
      <c r="I195" s="380">
        <v>22556.39</v>
      </c>
      <c r="J195" s="311">
        <v>22556.39</v>
      </c>
      <c r="K195" s="257"/>
      <c r="L195" s="315">
        <v>0</v>
      </c>
      <c r="M195" s="315">
        <v>9600</v>
      </c>
      <c r="N195" s="317">
        <v>9600</v>
      </c>
      <c r="O195" s="266">
        <f t="shared" si="2"/>
        <v>-12956.39</v>
      </c>
    </row>
    <row r="196" spans="1:15" x14ac:dyDescent="0.2">
      <c r="A196" s="41" t="s">
        <v>441</v>
      </c>
      <c r="B196" s="42"/>
      <c r="C196" s="42" t="s">
        <v>442</v>
      </c>
      <c r="D196" s="306">
        <v>0</v>
      </c>
      <c r="E196" s="306">
        <v>0</v>
      </c>
      <c r="F196" s="307">
        <v>0</v>
      </c>
      <c r="H196" s="380">
        <v>0</v>
      </c>
      <c r="I196" s="380">
        <v>0</v>
      </c>
      <c r="J196" s="311">
        <v>0</v>
      </c>
      <c r="K196" s="257"/>
      <c r="L196" s="315">
        <v>0</v>
      </c>
      <c r="M196" s="315">
        <v>0</v>
      </c>
      <c r="N196" s="317">
        <v>0</v>
      </c>
      <c r="O196" s="266">
        <f t="shared" si="2"/>
        <v>0</v>
      </c>
    </row>
    <row r="197" spans="1:15" x14ac:dyDescent="0.2">
      <c r="A197" s="41" t="s">
        <v>443</v>
      </c>
      <c r="B197" s="42"/>
      <c r="C197" s="42" t="s">
        <v>444</v>
      </c>
      <c r="D197" s="306">
        <v>0</v>
      </c>
      <c r="E197" s="306">
        <v>0</v>
      </c>
      <c r="F197" s="307">
        <v>0</v>
      </c>
      <c r="H197" s="380">
        <v>0</v>
      </c>
      <c r="I197" s="380">
        <v>11278.2</v>
      </c>
      <c r="J197" s="311">
        <v>11278.2</v>
      </c>
      <c r="K197" s="257"/>
      <c r="L197" s="315">
        <v>0</v>
      </c>
      <c r="M197" s="315">
        <v>0</v>
      </c>
      <c r="N197" s="317">
        <v>0</v>
      </c>
      <c r="O197" s="266">
        <f t="shared" si="2"/>
        <v>-11278.2</v>
      </c>
    </row>
    <row r="198" spans="1:15" x14ac:dyDescent="0.2">
      <c r="A198" s="41" t="s">
        <v>445</v>
      </c>
      <c r="B198" s="42"/>
      <c r="C198" s="42" t="s">
        <v>446</v>
      </c>
      <c r="D198" s="306">
        <v>0</v>
      </c>
      <c r="E198" s="306">
        <v>0</v>
      </c>
      <c r="F198" s="307">
        <v>0</v>
      </c>
      <c r="H198" s="380">
        <v>0</v>
      </c>
      <c r="I198" s="380">
        <v>3759.4</v>
      </c>
      <c r="J198" s="311">
        <v>3759.4</v>
      </c>
      <c r="K198" s="257"/>
      <c r="L198" s="315">
        <v>0</v>
      </c>
      <c r="M198" s="315">
        <v>3759.4</v>
      </c>
      <c r="N198" s="317">
        <v>3759.4</v>
      </c>
      <c r="O198" s="266">
        <f t="shared" si="2"/>
        <v>0</v>
      </c>
    </row>
    <row r="199" spans="1:15" x14ac:dyDescent="0.2">
      <c r="A199" s="2" t="s">
        <v>447</v>
      </c>
      <c r="B199" s="42"/>
      <c r="C199" s="42" t="s">
        <v>448</v>
      </c>
      <c r="D199" s="306">
        <v>0</v>
      </c>
      <c r="E199" s="306">
        <v>0</v>
      </c>
      <c r="F199" s="307">
        <v>0</v>
      </c>
      <c r="H199" s="380">
        <v>0</v>
      </c>
      <c r="I199" s="380">
        <v>0</v>
      </c>
      <c r="J199" s="311">
        <v>0</v>
      </c>
      <c r="K199" s="257"/>
      <c r="L199" s="315">
        <v>0</v>
      </c>
      <c r="M199" s="315">
        <v>0</v>
      </c>
      <c r="N199" s="317">
        <v>0</v>
      </c>
      <c r="O199" s="266">
        <f t="shared" si="2"/>
        <v>0</v>
      </c>
    </row>
    <row r="200" spans="1:15" x14ac:dyDescent="0.2">
      <c r="A200" s="2" t="s">
        <v>449</v>
      </c>
      <c r="B200" s="42"/>
      <c r="C200" s="42" t="s">
        <v>487</v>
      </c>
      <c r="D200" s="306">
        <v>0</v>
      </c>
      <c r="E200" s="306">
        <v>0</v>
      </c>
      <c r="F200" s="307">
        <v>0</v>
      </c>
      <c r="H200" s="380">
        <v>0</v>
      </c>
      <c r="I200" s="380">
        <v>0</v>
      </c>
      <c r="J200" s="311">
        <v>0</v>
      </c>
      <c r="K200" s="257"/>
      <c r="L200" s="315">
        <v>0</v>
      </c>
      <c r="M200" s="315">
        <v>0</v>
      </c>
      <c r="N200" s="317">
        <v>0</v>
      </c>
      <c r="O200" s="266">
        <f t="shared" si="2"/>
        <v>0</v>
      </c>
    </row>
    <row r="201" spans="1:15" x14ac:dyDescent="0.2">
      <c r="A201" s="41" t="s">
        <v>451</v>
      </c>
      <c r="B201" s="42"/>
      <c r="C201" s="42" t="s">
        <v>452</v>
      </c>
      <c r="D201" s="306">
        <v>0</v>
      </c>
      <c r="E201" s="306">
        <v>0</v>
      </c>
      <c r="F201" s="307">
        <v>0</v>
      </c>
      <c r="H201" s="380">
        <v>0</v>
      </c>
      <c r="I201" s="380">
        <v>5639.1</v>
      </c>
      <c r="J201" s="311">
        <v>5639.1</v>
      </c>
      <c r="K201" s="257"/>
      <c r="L201" s="315">
        <v>0</v>
      </c>
      <c r="M201" s="315">
        <v>5639.1</v>
      </c>
      <c r="N201" s="317">
        <v>5639.1</v>
      </c>
      <c r="O201" s="266">
        <f t="shared" ref="O201:O207" si="3">+N201-J201</f>
        <v>0</v>
      </c>
    </row>
    <row r="202" spans="1:15" x14ac:dyDescent="0.2">
      <c r="A202" s="41" t="s">
        <v>453</v>
      </c>
      <c r="B202" s="42"/>
      <c r="C202" s="42" t="s">
        <v>454</v>
      </c>
      <c r="D202" s="306">
        <v>0</v>
      </c>
      <c r="E202" s="306">
        <v>0</v>
      </c>
      <c r="F202" s="307">
        <v>0</v>
      </c>
      <c r="H202" s="380">
        <v>0</v>
      </c>
      <c r="I202" s="380">
        <v>9398.5</v>
      </c>
      <c r="J202" s="311">
        <v>9398.5</v>
      </c>
      <c r="K202" s="257"/>
      <c r="L202" s="315">
        <v>0</v>
      </c>
      <c r="M202" s="315">
        <v>8200</v>
      </c>
      <c r="N202" s="317">
        <v>8200</v>
      </c>
      <c r="O202" s="266">
        <f t="shared" si="3"/>
        <v>-1198.5</v>
      </c>
    </row>
    <row r="203" spans="1:15" x14ac:dyDescent="0.2">
      <c r="A203" s="41" t="s">
        <v>455</v>
      </c>
      <c r="B203" s="42"/>
      <c r="C203" s="42" t="s">
        <v>456</v>
      </c>
      <c r="D203" s="306">
        <v>0</v>
      </c>
      <c r="E203" s="306">
        <v>0</v>
      </c>
      <c r="F203" s="307">
        <v>0</v>
      </c>
      <c r="H203" s="380">
        <v>0</v>
      </c>
      <c r="I203" s="380">
        <v>11278.2</v>
      </c>
      <c r="J203" s="311">
        <v>11278.2</v>
      </c>
      <c r="K203" s="257"/>
      <c r="L203" s="315">
        <v>0</v>
      </c>
      <c r="M203" s="315">
        <v>11278.199999999999</v>
      </c>
      <c r="N203" s="317">
        <v>11278.199999999999</v>
      </c>
      <c r="O203" s="266">
        <f t="shared" si="3"/>
        <v>0</v>
      </c>
    </row>
    <row r="204" spans="1:15" x14ac:dyDescent="0.2">
      <c r="A204" s="43" t="s">
        <v>457</v>
      </c>
      <c r="B204" s="42"/>
      <c r="C204" s="42" t="s">
        <v>458</v>
      </c>
      <c r="D204" s="306">
        <v>0</v>
      </c>
      <c r="E204" s="306">
        <v>0</v>
      </c>
      <c r="F204" s="307">
        <v>0</v>
      </c>
      <c r="H204" s="380">
        <v>0</v>
      </c>
      <c r="I204" s="380">
        <v>0</v>
      </c>
      <c r="J204" s="311">
        <v>0</v>
      </c>
      <c r="K204" s="257"/>
      <c r="L204" s="315">
        <v>0</v>
      </c>
      <c r="M204" s="315">
        <v>0</v>
      </c>
      <c r="N204" s="317">
        <v>0</v>
      </c>
      <c r="O204" s="266">
        <f t="shared" si="3"/>
        <v>0</v>
      </c>
    </row>
    <row r="205" spans="1:15" x14ac:dyDescent="0.2">
      <c r="A205" s="43" t="s">
        <v>459</v>
      </c>
      <c r="B205" s="42"/>
      <c r="C205" s="42" t="s">
        <v>460</v>
      </c>
      <c r="D205" s="306">
        <v>0</v>
      </c>
      <c r="E205" s="306">
        <v>0</v>
      </c>
      <c r="F205" s="307">
        <v>0</v>
      </c>
      <c r="H205" s="380">
        <v>0</v>
      </c>
      <c r="I205" s="380">
        <v>5639.1</v>
      </c>
      <c r="J205" s="311">
        <v>5639.1</v>
      </c>
      <c r="K205" s="257"/>
      <c r="L205" s="315">
        <v>0</v>
      </c>
      <c r="M205" s="315">
        <v>0</v>
      </c>
      <c r="N205" s="317">
        <v>0</v>
      </c>
      <c r="O205" s="266">
        <f t="shared" si="3"/>
        <v>-5639.1</v>
      </c>
    </row>
    <row r="206" spans="1:15" x14ac:dyDescent="0.2">
      <c r="A206" s="43" t="s">
        <v>552</v>
      </c>
      <c r="B206" s="42"/>
      <c r="C206" s="42" t="s">
        <v>558</v>
      </c>
      <c r="D206" s="306">
        <v>182282</v>
      </c>
      <c r="E206" s="306">
        <v>0</v>
      </c>
      <c r="F206" s="307">
        <v>182282</v>
      </c>
      <c r="H206" s="380">
        <v>184000</v>
      </c>
      <c r="I206" s="380">
        <v>0</v>
      </c>
      <c r="J206" s="311">
        <v>184000</v>
      </c>
      <c r="K206" s="257"/>
      <c r="L206" s="315">
        <v>184000</v>
      </c>
      <c r="M206" s="315">
        <v>0</v>
      </c>
      <c r="N206" s="317">
        <v>184000</v>
      </c>
      <c r="O206" s="266">
        <f t="shared" si="3"/>
        <v>0</v>
      </c>
    </row>
    <row r="207" spans="1:15" ht="13.5" thickBot="1" x14ac:dyDescent="0.25">
      <c r="A207" s="50" t="s">
        <v>569</v>
      </c>
      <c r="B207" s="42"/>
      <c r="C207" s="12" t="s">
        <v>570</v>
      </c>
      <c r="D207" s="306">
        <v>85484</v>
      </c>
      <c r="E207" s="306">
        <v>0</v>
      </c>
      <c r="F207" s="307">
        <v>85484</v>
      </c>
      <c r="H207" s="380">
        <v>5400</v>
      </c>
      <c r="I207" s="380">
        <v>5639.1</v>
      </c>
      <c r="J207" s="311">
        <v>11039.1</v>
      </c>
      <c r="K207" s="257"/>
      <c r="L207" s="315">
        <v>4283.2</v>
      </c>
      <c r="M207" s="315">
        <v>0</v>
      </c>
      <c r="N207" s="317">
        <v>4283.2</v>
      </c>
      <c r="O207" s="266">
        <f t="shared" si="3"/>
        <v>-6755.9000000000005</v>
      </c>
    </row>
    <row r="208" spans="1:15" ht="13.5" thickBot="1" x14ac:dyDescent="0.25">
      <c r="A208" s="24"/>
      <c r="B208" s="25"/>
      <c r="C208" s="26"/>
      <c r="D208" s="308">
        <f>SUM(D6:D207)</f>
        <v>8261044</v>
      </c>
      <c r="E208" s="308">
        <f>SUM(E6:E207)</f>
        <v>0</v>
      </c>
      <c r="F208" s="309">
        <f>D208+E208</f>
        <v>8261044</v>
      </c>
      <c r="G208" s="325"/>
      <c r="H208" s="470">
        <f t="shared" ref="H208:O208" si="4">SUM(H6:H207)</f>
        <v>8570400</v>
      </c>
      <c r="I208" s="475">
        <f t="shared" si="4"/>
        <v>250000.00000000006</v>
      </c>
      <c r="J208" s="312">
        <f t="shared" si="4"/>
        <v>8820399.9999999981</v>
      </c>
      <c r="K208" s="258"/>
      <c r="L208" s="291">
        <f t="shared" si="4"/>
        <v>8849823.8900000006</v>
      </c>
      <c r="M208" s="291">
        <f t="shared" si="4"/>
        <v>359629.13</v>
      </c>
      <c r="N208" s="318">
        <f t="shared" si="4"/>
        <v>9209453.0199999977</v>
      </c>
      <c r="O208" s="321">
        <f t="shared" si="4"/>
        <v>389053.01999999984</v>
      </c>
    </row>
    <row r="210" spans="4:6" x14ac:dyDescent="0.2">
      <c r="D210" s="91"/>
      <c r="E210" s="91"/>
      <c r="F210" s="91"/>
    </row>
    <row r="211" spans="4:6" x14ac:dyDescent="0.2">
      <c r="D211" s="91"/>
      <c r="E211" s="91"/>
      <c r="F211" s="91"/>
    </row>
    <row r="212" spans="4:6" x14ac:dyDescent="0.2">
      <c r="D212" s="91"/>
      <c r="E212" s="91"/>
      <c r="F212" s="91"/>
    </row>
    <row r="213" spans="4:6" x14ac:dyDescent="0.2">
      <c r="D213" s="91"/>
      <c r="E213" s="91"/>
      <c r="F213" s="91"/>
    </row>
    <row r="214" spans="4:6" x14ac:dyDescent="0.2">
      <c r="D214" s="91"/>
      <c r="E214" s="91"/>
      <c r="F214" s="91"/>
    </row>
    <row r="215" spans="4:6" x14ac:dyDescent="0.2">
      <c r="D215" s="91"/>
      <c r="E215" s="91"/>
      <c r="F215" s="91"/>
    </row>
    <row r="216" spans="4:6" x14ac:dyDescent="0.2">
      <c r="D216" s="91"/>
      <c r="E216" s="91"/>
      <c r="F216" s="91"/>
    </row>
    <row r="217" spans="4:6" x14ac:dyDescent="0.2">
      <c r="D217" s="82"/>
      <c r="E217" s="82"/>
      <c r="F217" s="82"/>
    </row>
    <row r="218" spans="4:6" x14ac:dyDescent="0.2">
      <c r="D218" s="82"/>
      <c r="E218" s="82"/>
      <c r="F218" s="82"/>
    </row>
  </sheetData>
  <phoneticPr fontId="9" type="noConversion"/>
  <conditionalFormatting sqref="H5 D8:F207">
    <cfRule type="cellIs" dxfId="3" priority="12" stopIfTrue="1" operator="equal">
      <formula>0</formula>
    </cfRule>
  </conditionalFormatting>
  <conditionalFormatting sqref="H4:I4">
    <cfRule type="cellIs" dxfId="2" priority="2" stopIfTrue="1" operator="equal">
      <formula>0</formula>
    </cfRule>
  </conditionalFormatting>
  <conditionalFormatting sqref="K5:L5">
    <cfRule type="cellIs" dxfId="1" priority="1" stopIfTrue="1" operator="equal">
      <formula>0</formula>
    </cfRule>
  </conditionalFormatting>
  <conditionalFormatting sqref="L8:M207">
    <cfRule type="cellIs" dxfId="0" priority="3" stopIfTrue="1" operator="equal">
      <formula>0</formula>
    </cfRule>
  </conditionalFormatting>
  <pageMargins left="0.75" right="0.75" top="1" bottom="1" header="0.5" footer="0.5"/>
  <pageSetup fitToHeight="0" orientation="landscape" r:id="rId1"/>
  <headerFooter alignWithMargins="0">
    <oddFooter>&amp;LCDE, Public School Finance&amp;C&amp;P&amp;R&amp;D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675B2F312CEF4B9DFD32BED50ACEE3" ma:contentTypeVersion="2" ma:contentTypeDescription="Create a new document." ma:contentTypeScope="" ma:versionID="a2347601445c3aa5420d3b565ea836c9">
  <xsd:schema xmlns:xsd="http://www.w3.org/2001/XMLSchema" xmlns:xs="http://www.w3.org/2001/XMLSchema" xmlns:p="http://schemas.microsoft.com/office/2006/metadata/properties" xmlns:ns3="3daf01fd-73c0-4412-afae-17d1396a5b9a" targetNamespace="http://schemas.microsoft.com/office/2006/metadata/properties" ma:root="true" ma:fieldsID="27273e7746008e34dec95e461f11557f" ns3:_="">
    <xsd:import namespace="3daf01fd-73c0-4412-afae-17d1396a5b9a"/>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af01fd-73c0-4412-afae-17d1396a5b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742722-685C-419F-BAD9-4EA756AD2A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af01fd-73c0-4412-afae-17d1396a5b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136875-A7CE-4C44-902C-B1A09B238CD5}">
  <ds:schemaRefs>
    <ds:schemaRef ds:uri="http://purl.org/dc/terms/"/>
    <ds:schemaRef ds:uri="3daf01fd-73c0-4412-afae-17d1396a5b9a"/>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8DAFD0C9-C400-40F0-90C2-3886A26691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Summary Comparison</vt:lpstr>
      <vt:lpstr>SpEd</vt:lpstr>
      <vt:lpstr>GT</vt:lpstr>
      <vt:lpstr>ELPA</vt:lpstr>
      <vt:lpstr>Transportation</vt:lpstr>
      <vt:lpstr>Small Attendance</vt:lpstr>
      <vt:lpstr>CTA</vt:lpstr>
      <vt:lpstr>Comp Health</vt:lpstr>
      <vt:lpstr>Expelled At-Risk</vt:lpstr>
      <vt:lpstr>'Summary Comparison'!Print_Area</vt:lpstr>
      <vt:lpstr>'Comp Health'!Print_Titles</vt:lpstr>
      <vt:lpstr>CTA!Print_Titles</vt:lpstr>
      <vt:lpstr>ELPA!Print_Titles</vt:lpstr>
      <vt:lpstr>'Expelled At-Risk'!Print_Titles</vt:lpstr>
      <vt:lpstr>GT!Print_Titles</vt:lpstr>
      <vt:lpstr>'Small Attendance'!Print_Titles</vt:lpstr>
      <vt:lpstr>SpEd!Print_Titles</vt:lpstr>
      <vt:lpstr>Transportation!Print_Titles</vt:lpstr>
    </vt:vector>
  </TitlesOfParts>
  <Company>CDE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christensen_t</dc:creator>
  <cp:lastModifiedBy>Wiedemer, Kelly</cp:lastModifiedBy>
  <cp:lastPrinted>2017-10-04T16:27:59Z</cp:lastPrinted>
  <dcterms:created xsi:type="dcterms:W3CDTF">2007-08-21T16:47:05Z</dcterms:created>
  <dcterms:modified xsi:type="dcterms:W3CDTF">2025-06-03T16:50:53Z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0x010100E6675B2F312CEF4B9DFD32BED50ACEE3</vt:lpwstr>
  </property>
</Properties>
</file>