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J:\PSFU\Data Pipeline\FY17-18\"/>
    </mc:Choice>
  </mc:AlternateContent>
  <bookViews>
    <workbookView xWindow="0" yWindow="0" windowWidth="20430" windowHeight="7680"/>
  </bookViews>
  <sheets>
    <sheet name="Draft Report" sheetId="1" r:id="rId1"/>
    <sheet name="Adjustments" sheetId="2" r:id="rId2"/>
    <sheet name="Adjustments 2" sheetId="3" r:id="rId3"/>
  </sheets>
  <externalReferences>
    <externalReference r:id="rId4"/>
  </externalReferences>
  <calcPr calcId="152511"/>
  <webPublishing codePage="1252"/>
</workbook>
</file>

<file path=xl/calcChain.xml><?xml version="1.0" encoding="utf-8"?>
<calcChain xmlns="http://schemas.openxmlformats.org/spreadsheetml/2006/main">
  <c r="G31" i="3" l="1"/>
  <c r="F31" i="3"/>
  <c r="E31" i="3"/>
  <c r="D31" i="3"/>
  <c r="C31" i="3"/>
  <c r="B31" i="3"/>
  <c r="H29" i="3"/>
  <c r="H28" i="3"/>
  <c r="H27" i="3"/>
  <c r="H26" i="3"/>
  <c r="H25" i="3"/>
  <c r="H24" i="3"/>
  <c r="H31" i="3" s="1"/>
  <c r="G16" i="3"/>
  <c r="F16" i="3"/>
  <c r="E16" i="3"/>
  <c r="D16" i="3"/>
  <c r="C16" i="3"/>
  <c r="B16" i="3"/>
  <c r="H15" i="3"/>
  <c r="H14" i="3"/>
  <c r="H16" i="3" s="1"/>
  <c r="G10" i="3"/>
  <c r="F10" i="3"/>
  <c r="E10" i="3"/>
  <c r="D10" i="3"/>
  <c r="C10" i="3"/>
  <c r="B10" i="3"/>
  <c r="H9" i="3"/>
  <c r="H8" i="3"/>
  <c r="H10" i="3" s="1"/>
  <c r="G6" i="3"/>
  <c r="G12" i="3" s="1"/>
  <c r="F6" i="3"/>
  <c r="F12" i="3" s="1"/>
  <c r="E6" i="3"/>
  <c r="E12" i="3" s="1"/>
  <c r="E19" i="3" s="1"/>
  <c r="E33" i="3" s="1"/>
  <c r="D6" i="3"/>
  <c r="D12" i="3" s="1"/>
  <c r="C6" i="3"/>
  <c r="C12" i="3" s="1"/>
  <c r="B6" i="3"/>
  <c r="B12" i="3" s="1"/>
  <c r="H5" i="3"/>
  <c r="H4" i="3"/>
  <c r="H6" i="3" s="1"/>
  <c r="H12" i="3" s="1"/>
  <c r="F47" i="2"/>
  <c r="G47" i="2" s="1"/>
  <c r="E47" i="2"/>
  <c r="H47" i="2" s="1"/>
  <c r="C47" i="2"/>
  <c r="F42" i="2"/>
  <c r="G42" i="2" s="1"/>
  <c r="E42" i="2"/>
  <c r="C42" i="2"/>
  <c r="F37" i="2"/>
  <c r="D37" i="2"/>
  <c r="B37" i="2"/>
  <c r="G33" i="2"/>
  <c r="H33" i="2" s="1"/>
  <c r="E33" i="2"/>
  <c r="C33" i="2"/>
  <c r="G31" i="2"/>
  <c r="H31" i="2" s="1"/>
  <c r="E31" i="2"/>
  <c r="C31" i="2"/>
  <c r="G29" i="2"/>
  <c r="E29" i="2"/>
  <c r="H29" i="2" s="1"/>
  <c r="C29" i="2"/>
  <c r="G27" i="2"/>
  <c r="E27" i="2"/>
  <c r="H27" i="2" s="1"/>
  <c r="C27" i="2"/>
  <c r="G25" i="2"/>
  <c r="G37" i="2" s="1"/>
  <c r="E25" i="2"/>
  <c r="E37" i="2" s="1"/>
  <c r="C25" i="2"/>
  <c r="C37" i="2" s="1"/>
  <c r="F16" i="2"/>
  <c r="D16" i="2"/>
  <c r="B16" i="2"/>
  <c r="G15" i="2"/>
  <c r="E15" i="2"/>
  <c r="H15" i="2" s="1"/>
  <c r="C15" i="2"/>
  <c r="G14" i="2"/>
  <c r="G16" i="2" s="1"/>
  <c r="E14" i="2"/>
  <c r="E16" i="2" s="1"/>
  <c r="C14" i="2"/>
  <c r="C16" i="2" s="1"/>
  <c r="F10" i="2"/>
  <c r="D10" i="2"/>
  <c r="B10" i="2"/>
  <c r="G9" i="2"/>
  <c r="H9" i="2" s="1"/>
  <c r="E9" i="2"/>
  <c r="C9" i="2"/>
  <c r="G8" i="2"/>
  <c r="G10" i="2" s="1"/>
  <c r="E8" i="2"/>
  <c r="E10" i="2" s="1"/>
  <c r="C8" i="2"/>
  <c r="C10" i="2" s="1"/>
  <c r="G6" i="2"/>
  <c r="F6" i="2"/>
  <c r="F12" i="2" s="1"/>
  <c r="F19" i="2" s="1"/>
  <c r="F39" i="2" s="1"/>
  <c r="D6" i="2"/>
  <c r="D12" i="2" s="1"/>
  <c r="D19" i="2" s="1"/>
  <c r="D39" i="2" s="1"/>
  <c r="C6" i="2"/>
  <c r="C12" i="2" s="1"/>
  <c r="C19" i="2" s="1"/>
  <c r="B6" i="2"/>
  <c r="B12" i="2" s="1"/>
  <c r="B19" i="2" s="1"/>
  <c r="B39" i="2" s="1"/>
  <c r="G5" i="2"/>
  <c r="E5" i="2"/>
  <c r="H5" i="2" s="1"/>
  <c r="C5" i="2"/>
  <c r="G4" i="2"/>
  <c r="E4" i="2"/>
  <c r="E6" i="2" s="1"/>
  <c r="E12" i="2" s="1"/>
  <c r="E19" i="2" s="1"/>
  <c r="E39" i="2" s="1"/>
  <c r="E43" i="2" s="1"/>
  <c r="E48" i="2" s="1"/>
  <c r="C4" i="2"/>
  <c r="G19" i="3" l="1"/>
  <c r="G33" i="3" s="1"/>
  <c r="H19" i="3"/>
  <c r="H33" i="3" s="1"/>
  <c r="D19" i="3"/>
  <c r="D33" i="3" s="1"/>
  <c r="C19" i="3"/>
  <c r="C33" i="3" s="1"/>
  <c r="B19" i="3"/>
  <c r="B33" i="3" s="1"/>
  <c r="F19" i="3"/>
  <c r="F33" i="3" s="1"/>
  <c r="F43" i="2"/>
  <c r="F48" i="2" s="1"/>
  <c r="H40" i="2"/>
  <c r="B43" i="2"/>
  <c r="B48" i="2" s="1"/>
  <c r="G12" i="2"/>
  <c r="G19" i="2" s="1"/>
  <c r="G39" i="2" s="1"/>
  <c r="G43" i="2" s="1"/>
  <c r="G48" i="2" s="1"/>
  <c r="C39" i="2"/>
  <c r="D43" i="2"/>
  <c r="D48" i="2" s="1"/>
  <c r="E40" i="2"/>
  <c r="H42" i="2"/>
  <c r="H8" i="2"/>
  <c r="H10" i="2" s="1"/>
  <c r="H25" i="2"/>
  <c r="H37" i="2" s="1"/>
  <c r="H4" i="2"/>
  <c r="H6" i="2" s="1"/>
  <c r="H14" i="2"/>
  <c r="H16" i="2" s="1"/>
  <c r="D37" i="1"/>
  <c r="C37" i="1"/>
  <c r="B37" i="1"/>
  <c r="C43" i="2" l="1"/>
  <c r="C48" i="2" s="1"/>
  <c r="C40" i="2"/>
  <c r="G40" i="2"/>
  <c r="H12" i="2"/>
  <c r="H19" i="2" s="1"/>
  <c r="H39" i="2" s="1"/>
  <c r="H43" i="2" s="1"/>
  <c r="H48" i="2" s="1"/>
  <c r="D42" i="1"/>
  <c r="D47" i="1"/>
  <c r="D39" i="1"/>
  <c r="D43" i="1" s="1"/>
  <c r="D19" i="1"/>
  <c r="D16" i="1"/>
  <c r="D12" i="1"/>
  <c r="D10" i="1"/>
  <c r="D6" i="1"/>
  <c r="C39" i="1"/>
  <c r="C43" i="1" s="1"/>
  <c r="C48" i="1" s="1"/>
  <c r="C19" i="1"/>
  <c r="C16" i="1"/>
  <c r="C12" i="1"/>
  <c r="C10" i="1"/>
  <c r="C6" i="1"/>
  <c r="B6" i="1"/>
  <c r="B12" i="1" s="1"/>
  <c r="B19" i="1" s="1"/>
  <c r="B39" i="1" s="1"/>
  <c r="B43" i="1" s="1"/>
  <c r="B48" i="1" s="1"/>
  <c r="B16" i="1"/>
  <c r="B10" i="1"/>
  <c r="D48" i="1" l="1"/>
</calcChain>
</file>

<file path=xl/sharedStrings.xml><?xml version="1.0" encoding="utf-8"?>
<sst xmlns="http://schemas.openxmlformats.org/spreadsheetml/2006/main" count="133" uniqueCount="70">
  <si>
    <t>PART 1 -  Local Expenditures: Object Codes 0001-0999, Grant Codes 0000-2999</t>
  </si>
  <si>
    <t>PART 2 -  State Expenditures: Object Codes 0001-0999, Grant Codes 3000-3999</t>
  </si>
  <si>
    <t>Secondary, On-line, Combination Schools, Secondary Charter Schools</t>
  </si>
  <si>
    <t>Elementary, Including Elementary Charter Schools</t>
  </si>
  <si>
    <t>Other Expenditures: Centralized Services, Service Centers, District-wide Costs, Operational Units, Private/Parochial Schools</t>
  </si>
  <si>
    <t>Locations: 100, and 900-919</t>
  </si>
  <si>
    <t>Locations: 200-399, 400-499, 500-599, 920-969</t>
  </si>
  <si>
    <t>Locations: 600-899, 970-999</t>
  </si>
  <si>
    <t>Total Expenditures</t>
  </si>
  <si>
    <t>Exclusions:</t>
  </si>
  <si>
    <t>Exclusions</t>
  </si>
  <si>
    <t>Debt Services Expenditures: Program Codes 5000-5999 or within Object Codes 0900-0999</t>
  </si>
  <si>
    <t>Flow Through: Object Codes 0561, 0562, 0564, 0595, 0596</t>
  </si>
  <si>
    <t>Overhead Costs: Object Code 0868</t>
  </si>
  <si>
    <t>Indirect Costs: Object Code 0869</t>
  </si>
  <si>
    <t>Capital Outlay: Program Codes 4000-4999 or within Object Codes 0700-0799</t>
  </si>
  <si>
    <t>Notes</t>
  </si>
  <si>
    <t>Subtotal:</t>
  </si>
  <si>
    <t>PART 3 -  Federal Expenditures: Object Codes 0001-0999, Grant Codes 4000-9999</t>
  </si>
  <si>
    <t>ESEA Title I, Part A</t>
  </si>
  <si>
    <t>ESEA Title III, Part A &amp; B</t>
  </si>
  <si>
    <t>State and Local Funds for Children With Disabilities</t>
  </si>
  <si>
    <t>IDEA Part B:</t>
  </si>
  <si>
    <t>Specific Grant Exclusions Total</t>
  </si>
  <si>
    <t>Total Expenditures less Specific Grant Exclusions</t>
  </si>
  <si>
    <t>Per Student Expenditures (Total Expenditures / Students Enrolled)</t>
  </si>
  <si>
    <t>Part 4</t>
  </si>
  <si>
    <t>Part 5</t>
  </si>
  <si>
    <t>Part 6</t>
  </si>
  <si>
    <t>Special Education Student Expenditures (Per Student Expenditures x Number of Special Education Students Enrolled)</t>
  </si>
  <si>
    <t>Objects 0001-0999, Grant Codes 4027, 5027, 6027, 7027, 8027, 9027</t>
  </si>
  <si>
    <t>Object 0001-0999, Grant Codes: 4010, 5010, 6010, 7010, 8010, 9010</t>
  </si>
  <si>
    <t>Object 0001-0999, Grant Codes: 4365, 5365, 6365, 7365, 8365, 9365</t>
  </si>
  <si>
    <t>Object 0001-0999, Grant Codes: 3010, 3131, 3150</t>
  </si>
  <si>
    <t>Students Enrolled (membership: total students served): Fiscal Year 2017-2018</t>
  </si>
  <si>
    <t>Local &amp; State Expenditures Subtotal</t>
  </si>
  <si>
    <t>Federal Expenditures Subtotal:</t>
  </si>
  <si>
    <t>IDEA Part B Excess Costs Calculation Report: District Level: Fiscal Year 2016-2017</t>
  </si>
  <si>
    <t>Less Specific Grant Expenditures (unless previously excluded above)</t>
  </si>
  <si>
    <t>Number of Special Education Students Enrolled by Grade Level</t>
  </si>
  <si>
    <t>Locations: 100-199, and 900-919</t>
  </si>
  <si>
    <t>State and Local Funds for ECEA Title I, Part A &amp; Title III, Part A &amp; B</t>
  </si>
  <si>
    <t>Object 0001-0999, Grant Code 3130</t>
  </si>
  <si>
    <t>Elementary (fifth grade and under?  Need a definition</t>
  </si>
  <si>
    <t>Break out into more columns?</t>
  </si>
  <si>
    <t>Elementary (fifth grade and under)</t>
  </si>
  <si>
    <t>Adjusted Elementary, Including Elementary Charter Schools</t>
  </si>
  <si>
    <t>Adjusted Secondary, On-line, Combination Schools, Secondary Charter Schools</t>
  </si>
  <si>
    <t>Adjusted Other Expenditures: Centralized Services, Service Centers, District-wide Costs, Operational Units, Private/Parochial Schools</t>
  </si>
  <si>
    <t xml:space="preserve">Total Secondary </t>
  </si>
  <si>
    <t>Portion that should be allocated to Elementary Schools</t>
  </si>
  <si>
    <t>Location Name</t>
  </si>
  <si>
    <t>Combination Schools</t>
  </si>
  <si>
    <t>Centralized Services</t>
  </si>
  <si>
    <t>Service Centers</t>
  </si>
  <si>
    <t>District-wide Costs</t>
  </si>
  <si>
    <t>Other Operational Units</t>
  </si>
  <si>
    <t>Private/Parochial Schools</t>
  </si>
  <si>
    <t>Totals</t>
  </si>
  <si>
    <t>Location Number in Chart of Accounts</t>
  </si>
  <si>
    <t>500's</t>
  </si>
  <si>
    <t>600's</t>
  </si>
  <si>
    <t>700's</t>
  </si>
  <si>
    <t>800's</t>
  </si>
  <si>
    <t>Local Expenditures</t>
  </si>
  <si>
    <t>State Expenditures</t>
  </si>
  <si>
    <t>Federal Expenditures</t>
  </si>
  <si>
    <t>State and Local Title I, Part A</t>
  </si>
  <si>
    <t>State and Local Title III, Part A &amp; B</t>
  </si>
  <si>
    <t>Students Enrolled (membership: total students served): Fiscal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</si>
</sst>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11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8">
    <xf numFmtId="0" fontId="0" fillId="0" borderId="0" xfId="0"/>
    <xf numFmtId="0" fontId="5" fillId="0" borderId="1" xfId="0" applyFont="1" applyFill="1" applyBorder="1" applyAlignment="1"/>
    <xf numFmtId="0" fontId="5" fillId="0" borderId="3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Fill="1"/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vertical="top"/>
    </xf>
    <xf numFmtId="164" fontId="5" fillId="0" borderId="0" xfId="0" applyNumberFormat="1" applyFont="1" applyFill="1" applyAlignment="1"/>
    <xf numFmtId="164" fontId="5" fillId="0" borderId="0" xfId="0" applyNumberFormat="1" applyFont="1" applyFill="1"/>
    <xf numFmtId="0" fontId="5" fillId="0" borderId="0" xfId="0" applyFont="1" applyFill="1" applyAlignment="1">
      <alignment vertical="top"/>
    </xf>
    <xf numFmtId="0" fontId="6" fillId="0" borderId="0" xfId="0" applyFont="1" applyFill="1"/>
    <xf numFmtId="0" fontId="6" fillId="2" borderId="0" xfId="0" applyFont="1" applyFill="1" applyAlignment="1">
      <alignment vertical="top" wrapText="1"/>
    </xf>
    <xf numFmtId="0" fontId="7" fillId="0" borderId="0" xfId="0" applyFont="1" applyFill="1"/>
    <xf numFmtId="0" fontId="5" fillId="5" borderId="0" xfId="0" applyFont="1" applyFill="1"/>
    <xf numFmtId="0" fontId="5" fillId="6" borderId="0" xfId="0" applyFont="1" applyFill="1"/>
    <xf numFmtId="164" fontId="5" fillId="5" borderId="0" xfId="0" applyNumberFormat="1" applyFont="1" applyFill="1"/>
    <xf numFmtId="164" fontId="5" fillId="6" borderId="0" xfId="0" applyNumberFormat="1" applyFont="1" applyFill="1"/>
    <xf numFmtId="164" fontId="6" fillId="0" borderId="0" xfId="0" applyNumberFormat="1" applyFont="1" applyFill="1"/>
    <xf numFmtId="0" fontId="4" fillId="0" borderId="0" xfId="0" applyFont="1" applyFill="1"/>
    <xf numFmtId="0" fontId="6" fillId="3" borderId="0" xfId="0" applyFont="1" applyFill="1"/>
    <xf numFmtId="164" fontId="6" fillId="3" borderId="0" xfId="0" applyNumberFormat="1" applyFont="1" applyFill="1"/>
    <xf numFmtId="3" fontId="5" fillId="0" borderId="0" xfId="0" applyNumberFormat="1" applyFont="1" applyFill="1"/>
    <xf numFmtId="165" fontId="5" fillId="0" borderId="0" xfId="0" applyNumberFormat="1" applyFont="1" applyFill="1"/>
    <xf numFmtId="3" fontId="5" fillId="4" borderId="0" xfId="0" applyNumberFormat="1" applyFont="1" applyFill="1"/>
    <xf numFmtId="0" fontId="4" fillId="4" borderId="0" xfId="0" applyFont="1" applyFill="1"/>
    <xf numFmtId="0" fontId="3" fillId="0" borderId="4" xfId="0" applyFont="1" applyFill="1" applyBorder="1" applyAlignment="1">
      <alignment horizontal="right" vertical="center"/>
    </xf>
    <xf numFmtId="0" fontId="2" fillId="5" borderId="0" xfId="0" applyFont="1" applyFill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/>
    <xf numFmtId="0" fontId="1" fillId="0" borderId="3" xfId="0" applyFont="1" applyFill="1" applyBorder="1" applyAlignment="1">
      <alignment horizontal="right" vertical="center" wrapText="1"/>
    </xf>
    <xf numFmtId="0" fontId="1" fillId="7" borderId="3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0" fontId="1" fillId="7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7" borderId="0" xfId="0" applyFont="1" applyFill="1" applyBorder="1" applyAlignment="1">
      <alignment horizontal="right" vertical="center"/>
    </xf>
    <xf numFmtId="164" fontId="1" fillId="0" borderId="0" xfId="0" applyNumberFormat="1" applyFont="1" applyFill="1" applyAlignment="1"/>
    <xf numFmtId="164" fontId="1" fillId="7" borderId="0" xfId="0" applyNumberFormat="1" applyFont="1" applyFill="1" applyAlignment="1"/>
    <xf numFmtId="164" fontId="1" fillId="0" borderId="0" xfId="0" applyNumberFormat="1" applyFont="1" applyFill="1"/>
    <xf numFmtId="0" fontId="1" fillId="0" borderId="0" xfId="0" applyFont="1" applyFill="1" applyAlignment="1">
      <alignment vertical="top"/>
    </xf>
    <xf numFmtId="164" fontId="1" fillId="7" borderId="0" xfId="0" applyNumberFormat="1" applyFont="1" applyFill="1"/>
    <xf numFmtId="164" fontId="6" fillId="7" borderId="0" xfId="0" applyNumberFormat="1" applyFont="1" applyFill="1"/>
    <xf numFmtId="0" fontId="1" fillId="5" borderId="0" xfId="0" applyFont="1" applyFill="1"/>
    <xf numFmtId="164" fontId="1" fillId="5" borderId="0" xfId="0" applyNumberFormat="1" applyFont="1" applyFill="1"/>
    <xf numFmtId="0" fontId="1" fillId="6" borderId="0" xfId="0" applyFont="1" applyFill="1"/>
    <xf numFmtId="164" fontId="1" fillId="6" borderId="0" xfId="0" applyNumberFormat="1" applyFont="1" applyFill="1"/>
    <xf numFmtId="0" fontId="1" fillId="7" borderId="0" xfId="0" applyFont="1" applyFill="1"/>
    <xf numFmtId="3" fontId="1" fillId="0" borderId="0" xfId="0" applyNumberFormat="1" applyFont="1" applyFill="1"/>
    <xf numFmtId="3" fontId="1" fillId="7" borderId="0" xfId="0" applyNumberFormat="1" applyFont="1" applyFill="1"/>
    <xf numFmtId="165" fontId="1" fillId="0" borderId="0" xfId="0" applyNumberFormat="1" applyFont="1" applyFill="1"/>
    <xf numFmtId="165" fontId="1" fillId="7" borderId="0" xfId="0" applyNumberFormat="1" applyFont="1" applyFill="1"/>
    <xf numFmtId="0" fontId="1" fillId="4" borderId="0" xfId="0" applyFont="1" applyFill="1"/>
    <xf numFmtId="3" fontId="1" fillId="4" borderId="0" xfId="0" applyNumberFormat="1" applyFont="1" applyFill="1"/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0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/>
    <xf numFmtId="166" fontId="1" fillId="0" borderId="8" xfId="1" applyNumberFormat="1" applyFont="1" applyBorder="1"/>
    <xf numFmtId="166" fontId="1" fillId="0" borderId="9" xfId="1" applyNumberFormat="1" applyFont="1" applyBorder="1"/>
    <xf numFmtId="166" fontId="1" fillId="0" borderId="10" xfId="0" applyNumberFormat="1" applyFont="1" applyBorder="1"/>
    <xf numFmtId="166" fontId="1" fillId="0" borderId="11" xfId="1" applyNumberFormat="1" applyFont="1" applyBorder="1"/>
    <xf numFmtId="166" fontId="1" fillId="0" borderId="12" xfId="1" applyNumberFormat="1" applyFont="1" applyBorder="1"/>
    <xf numFmtId="166" fontId="1" fillId="0" borderId="13" xfId="0" applyNumberFormat="1" applyFont="1" applyBorder="1"/>
    <xf numFmtId="166" fontId="6" fillId="0" borderId="12" xfId="1" applyNumberFormat="1" applyFont="1" applyBorder="1"/>
    <xf numFmtId="166" fontId="1" fillId="0" borderId="0" xfId="1" applyNumberFormat="1" applyFont="1"/>
    <xf numFmtId="166" fontId="1" fillId="0" borderId="14" xfId="1" applyNumberFormat="1" applyFont="1" applyBorder="1"/>
    <xf numFmtId="166" fontId="1" fillId="0" borderId="0" xfId="1" applyNumberFormat="1" applyFont="1" applyBorder="1"/>
    <xf numFmtId="166" fontId="1" fillId="0" borderId="15" xfId="0" applyNumberFormat="1" applyFont="1" applyBorder="1"/>
    <xf numFmtId="166" fontId="6" fillId="0" borderId="16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ss%20Costs%20Calculation%20Report%20District%20Level%20EVAN%20Adjust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_1"/>
      <sheetName val="Adjustments"/>
      <sheetName val="Page2_2"/>
      <sheetName val="Page3_3"/>
    </sheetNames>
    <sheetDataSet>
      <sheetData sheetId="0" refreshError="1"/>
      <sheetData sheetId="1">
        <row r="4">
          <cell r="B4">
            <v>500000</v>
          </cell>
          <cell r="E4">
            <v>5000000</v>
          </cell>
          <cell r="F4">
            <v>100000</v>
          </cell>
          <cell r="H4">
            <v>5600000</v>
          </cell>
        </row>
        <row r="5">
          <cell r="B5">
            <v>50000</v>
          </cell>
          <cell r="E5">
            <v>15000</v>
          </cell>
          <cell r="F5">
            <v>60000</v>
          </cell>
          <cell r="H5">
            <v>125000</v>
          </cell>
        </row>
        <row r="8">
          <cell r="C8">
            <v>30000</v>
          </cell>
          <cell r="E8">
            <v>160000</v>
          </cell>
          <cell r="G8">
            <v>700000</v>
          </cell>
          <cell r="H8">
            <v>890000</v>
          </cell>
        </row>
        <row r="9">
          <cell r="E9">
            <v>6000</v>
          </cell>
          <cell r="H9">
            <v>6000</v>
          </cell>
        </row>
        <row r="14">
          <cell r="D14">
            <v>40000</v>
          </cell>
          <cell r="G14">
            <v>1000</v>
          </cell>
          <cell r="H14">
            <v>41000</v>
          </cell>
        </row>
        <row r="15">
          <cell r="H15">
            <v>0</v>
          </cell>
        </row>
        <row r="24">
          <cell r="B24">
            <v>75000</v>
          </cell>
          <cell r="E24">
            <v>150000</v>
          </cell>
          <cell r="H24">
            <v>225000</v>
          </cell>
        </row>
        <row r="25">
          <cell r="B25">
            <v>60000</v>
          </cell>
          <cell r="H25">
            <v>60000</v>
          </cell>
        </row>
        <row r="26">
          <cell r="F26">
            <v>20000</v>
          </cell>
          <cell r="H26">
            <v>20000</v>
          </cell>
        </row>
        <row r="27">
          <cell r="G27">
            <v>20000</v>
          </cell>
          <cell r="H27">
            <v>20000</v>
          </cell>
        </row>
        <row r="28">
          <cell r="B28">
            <v>50000</v>
          </cell>
          <cell r="H28">
            <v>50000</v>
          </cell>
        </row>
        <row r="29">
          <cell r="C29">
            <v>25000</v>
          </cell>
          <cell r="H29">
            <v>25000</v>
          </cell>
        </row>
        <row r="33">
          <cell r="B33">
            <v>265000</v>
          </cell>
          <cell r="H33">
            <v>6000000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/>
  </sheetViews>
  <sheetFormatPr defaultColWidth="9.140625" defaultRowHeight="12.75" customHeight="1" x14ac:dyDescent="0.25"/>
  <cols>
    <col min="1" max="1" width="107.140625" style="4" bestFit="1" customWidth="1"/>
    <col min="2" max="2" width="32" style="4" customWidth="1"/>
    <col min="3" max="3" width="38.140625" style="4" customWidth="1"/>
    <col min="4" max="4" width="45.7109375" style="4" customWidth="1"/>
    <col min="5" max="5" width="26.85546875" style="4" customWidth="1"/>
    <col min="6" max="16384" width="9.140625" style="4"/>
  </cols>
  <sheetData>
    <row r="1" spans="1:5" ht="30.75" thickBot="1" x14ac:dyDescent="0.3">
      <c r="A1" s="13" t="s">
        <v>37</v>
      </c>
      <c r="B1" s="30" t="s">
        <v>43</v>
      </c>
      <c r="C1" s="29" t="s">
        <v>44</v>
      </c>
      <c r="D1" s="29" t="s">
        <v>44</v>
      </c>
      <c r="E1" s="7"/>
    </row>
    <row r="2" spans="1:5" ht="51.75" customHeight="1" x14ac:dyDescent="0.25">
      <c r="A2" s="1"/>
      <c r="B2" s="2" t="s">
        <v>3</v>
      </c>
      <c r="C2" s="3" t="s">
        <v>2</v>
      </c>
      <c r="D2" s="3" t="s">
        <v>4</v>
      </c>
    </row>
    <row r="3" spans="1:5" ht="15.75" thickBot="1" x14ac:dyDescent="0.3">
      <c r="A3" s="5"/>
      <c r="B3" s="27" t="s">
        <v>40</v>
      </c>
      <c r="C3" s="6" t="s">
        <v>6</v>
      </c>
      <c r="D3" s="6" t="s">
        <v>7</v>
      </c>
    </row>
    <row r="4" spans="1:5" ht="15" customHeight="1" x14ac:dyDescent="0.25">
      <c r="A4" s="8" t="s">
        <v>0</v>
      </c>
      <c r="B4" s="9">
        <v>79510309.950000003</v>
      </c>
      <c r="C4" s="9">
        <v>123064069.84</v>
      </c>
      <c r="D4" s="9">
        <v>136338783.16</v>
      </c>
    </row>
    <row r="5" spans="1:5" ht="15" customHeight="1" x14ac:dyDescent="0.25">
      <c r="A5" s="4" t="s">
        <v>10</v>
      </c>
      <c r="B5" s="10">
        <v>13104252.65</v>
      </c>
      <c r="C5" s="10">
        <v>15569464.91</v>
      </c>
      <c r="D5" s="10">
        <v>66526039.950000003</v>
      </c>
    </row>
    <row r="6" spans="1:5" ht="15" customHeight="1" x14ac:dyDescent="0.25">
      <c r="A6" s="11" t="s">
        <v>17</v>
      </c>
      <c r="B6" s="10">
        <f>B4-B5</f>
        <v>66406057.300000004</v>
      </c>
      <c r="C6" s="10">
        <f>C4-C5</f>
        <v>107494604.93000001</v>
      </c>
      <c r="D6" s="10">
        <f>D4-D5</f>
        <v>69812743.209999993</v>
      </c>
    </row>
    <row r="7" spans="1:5" ht="15" customHeight="1" x14ac:dyDescent="0.25">
      <c r="A7" s="8"/>
      <c r="B7" s="10"/>
      <c r="C7" s="10"/>
      <c r="D7" s="10"/>
    </row>
    <row r="8" spans="1:5" ht="15" customHeight="1" x14ac:dyDescent="0.25">
      <c r="A8" s="8" t="s">
        <v>1</v>
      </c>
      <c r="B8" s="9">
        <v>8125970.8600000003</v>
      </c>
      <c r="C8" s="9">
        <v>1504042.28</v>
      </c>
      <c r="D8" s="9">
        <v>24349388.800000001</v>
      </c>
    </row>
    <row r="9" spans="1:5" ht="15" customHeight="1" x14ac:dyDescent="0.25">
      <c r="A9" s="4" t="s">
        <v>10</v>
      </c>
      <c r="B9" s="9">
        <v>0</v>
      </c>
      <c r="C9" s="9">
        <v>11148.1</v>
      </c>
      <c r="D9" s="9">
        <v>1798197.91</v>
      </c>
    </row>
    <row r="10" spans="1:5" ht="15" customHeight="1" x14ac:dyDescent="0.25">
      <c r="A10" s="4" t="s">
        <v>17</v>
      </c>
      <c r="B10" s="10">
        <f>B8-B9</f>
        <v>8125970.8600000003</v>
      </c>
      <c r="C10" s="10">
        <f>C8-C9</f>
        <v>1492894.18</v>
      </c>
      <c r="D10" s="10">
        <f>D8-D9</f>
        <v>22551190.890000001</v>
      </c>
    </row>
    <row r="11" spans="1:5" ht="15" customHeight="1" x14ac:dyDescent="0.25">
      <c r="A11" s="8"/>
      <c r="B11" s="10"/>
      <c r="C11" s="10"/>
      <c r="D11" s="10"/>
    </row>
    <row r="12" spans="1:5" ht="15" customHeight="1" x14ac:dyDescent="0.25">
      <c r="A12" s="14" t="s">
        <v>35</v>
      </c>
      <c r="B12" s="19">
        <f>B6+B10</f>
        <v>74532028.160000011</v>
      </c>
      <c r="C12" s="19">
        <f>C6+C10</f>
        <v>108987499.11000001</v>
      </c>
      <c r="D12" s="19">
        <f>D6+D10</f>
        <v>92363934.099999994</v>
      </c>
    </row>
    <row r="13" spans="1:5" ht="15" customHeight="1" x14ac:dyDescent="0.25">
      <c r="A13" s="8"/>
      <c r="B13" s="10"/>
      <c r="C13" s="10"/>
      <c r="D13" s="10"/>
    </row>
    <row r="14" spans="1:5" ht="15" customHeight="1" x14ac:dyDescent="0.25">
      <c r="A14" s="8" t="s">
        <v>18</v>
      </c>
      <c r="B14" s="9">
        <v>6010557.9500000002</v>
      </c>
      <c r="C14" s="9">
        <v>7255904.0599999996</v>
      </c>
      <c r="D14" s="9">
        <v>7953350.9100000001</v>
      </c>
    </row>
    <row r="15" spans="1:5" ht="12.75" customHeight="1" x14ac:dyDescent="0.25">
      <c r="A15" s="4" t="s">
        <v>10</v>
      </c>
      <c r="B15" s="10">
        <v>3229.33</v>
      </c>
      <c r="C15" s="10">
        <v>56186.15</v>
      </c>
      <c r="D15" s="10">
        <v>993128.66</v>
      </c>
    </row>
    <row r="16" spans="1:5" ht="12.75" customHeight="1" x14ac:dyDescent="0.25">
      <c r="A16" s="4" t="s">
        <v>36</v>
      </c>
      <c r="B16" s="19">
        <f>B14-B15</f>
        <v>6007328.6200000001</v>
      </c>
      <c r="C16" s="19">
        <f>C14-C15</f>
        <v>7199717.9099999992</v>
      </c>
      <c r="D16" s="19">
        <f>D14-D15</f>
        <v>6960222.25</v>
      </c>
    </row>
    <row r="17" spans="1:4" ht="12.75" customHeight="1" x14ac:dyDescent="0.25">
      <c r="B17" s="10"/>
      <c r="C17" s="10"/>
      <c r="D17" s="10"/>
    </row>
    <row r="18" spans="1:4" ht="12.75" customHeight="1" x14ac:dyDescent="0.25">
      <c r="B18" s="10"/>
      <c r="C18" s="10"/>
      <c r="D18" s="10"/>
    </row>
    <row r="19" spans="1:4" ht="12.75" customHeight="1" x14ac:dyDescent="0.25">
      <c r="A19" s="12" t="s">
        <v>8</v>
      </c>
      <c r="B19" s="19">
        <f>B12+B16</f>
        <v>80539356.780000016</v>
      </c>
      <c r="C19" s="19">
        <f>C12+C16</f>
        <v>116187217.02000001</v>
      </c>
      <c r="D19" s="19">
        <f>D12+D16</f>
        <v>99324156.349999994</v>
      </c>
    </row>
    <row r="20" spans="1:4" ht="12.75" customHeight="1" x14ac:dyDescent="0.25">
      <c r="B20" s="10"/>
      <c r="C20" s="10"/>
      <c r="D20" s="10"/>
    </row>
    <row r="21" spans="1:4" ht="12.75" customHeight="1" x14ac:dyDescent="0.25">
      <c r="B21" s="10"/>
      <c r="C21" s="10"/>
      <c r="D21" s="10"/>
    </row>
    <row r="22" spans="1:4" ht="12.75" customHeight="1" x14ac:dyDescent="0.25">
      <c r="A22" s="12" t="s">
        <v>26</v>
      </c>
      <c r="B22" s="10"/>
      <c r="C22" s="10"/>
      <c r="D22" s="10"/>
    </row>
    <row r="23" spans="1:4" ht="12.75" customHeight="1" x14ac:dyDescent="0.25">
      <c r="A23" s="20" t="s">
        <v>38</v>
      </c>
      <c r="B23" s="10"/>
      <c r="C23" s="10"/>
      <c r="D23" s="10"/>
    </row>
    <row r="24" spans="1:4" ht="12.75" customHeight="1" x14ac:dyDescent="0.25">
      <c r="A24" s="15" t="s">
        <v>22</v>
      </c>
      <c r="B24" s="17"/>
      <c r="C24" s="17"/>
      <c r="D24" s="17"/>
    </row>
    <row r="25" spans="1:4" ht="12.75" customHeight="1" x14ac:dyDescent="0.25">
      <c r="A25" s="15" t="s">
        <v>30</v>
      </c>
      <c r="B25" s="17">
        <v>495237.86</v>
      </c>
      <c r="C25" s="17">
        <v>891284.57</v>
      </c>
      <c r="D25" s="17">
        <v>2206306.25</v>
      </c>
    </row>
    <row r="26" spans="1:4" ht="12.75" customHeight="1" x14ac:dyDescent="0.25">
      <c r="A26" s="16" t="s">
        <v>19</v>
      </c>
      <c r="B26" s="18"/>
      <c r="C26" s="18"/>
      <c r="D26" s="18"/>
    </row>
    <row r="27" spans="1:4" ht="12.75" customHeight="1" x14ac:dyDescent="0.25">
      <c r="A27" s="16" t="s">
        <v>31</v>
      </c>
      <c r="B27" s="18">
        <v>1297014.47</v>
      </c>
      <c r="C27" s="18">
        <v>1073100.78</v>
      </c>
      <c r="D27" s="18">
        <v>427706.58</v>
      </c>
    </row>
    <row r="28" spans="1:4" ht="12.75" customHeight="1" x14ac:dyDescent="0.25">
      <c r="A28" s="15" t="s">
        <v>20</v>
      </c>
      <c r="B28" s="17"/>
      <c r="C28" s="17"/>
      <c r="D28" s="17"/>
    </row>
    <row r="29" spans="1:4" ht="12.75" customHeight="1" x14ac:dyDescent="0.25">
      <c r="A29" s="15" t="s">
        <v>32</v>
      </c>
      <c r="B29" s="17">
        <v>170563.79</v>
      </c>
      <c r="C29" s="17">
        <v>38829.07</v>
      </c>
      <c r="D29" s="17">
        <v>78267.710000000006</v>
      </c>
    </row>
    <row r="30" spans="1:4" ht="12.75" customHeight="1" x14ac:dyDescent="0.25">
      <c r="A30" s="16" t="s">
        <v>21</v>
      </c>
      <c r="B30" s="18"/>
      <c r="C30" s="18"/>
      <c r="D30" s="18"/>
    </row>
    <row r="31" spans="1:4" ht="12.75" customHeight="1" x14ac:dyDescent="0.25">
      <c r="A31" s="16" t="s">
        <v>33</v>
      </c>
      <c r="B31" s="18">
        <v>454958.8</v>
      </c>
      <c r="C31" s="18">
        <v>59075.48</v>
      </c>
      <c r="D31" s="18">
        <v>412395.22</v>
      </c>
    </row>
    <row r="32" spans="1:4" ht="12.75" customHeight="1" x14ac:dyDescent="0.25">
      <c r="A32" s="28" t="s">
        <v>41</v>
      </c>
      <c r="B32" s="17"/>
      <c r="C32" s="17"/>
      <c r="D32" s="17"/>
    </row>
    <row r="33" spans="1:4" ht="12.75" customHeight="1" x14ac:dyDescent="0.25">
      <c r="A33" s="28" t="s">
        <v>42</v>
      </c>
      <c r="B33" s="17">
        <v>6865508.6600000001</v>
      </c>
      <c r="C33" s="17">
        <v>7345066.5</v>
      </c>
      <c r="D33" s="17">
        <v>12613256.42</v>
      </c>
    </row>
    <row r="34" spans="1:4" ht="12.75" customHeight="1" x14ac:dyDescent="0.25">
      <c r="B34" s="10"/>
      <c r="C34" s="10"/>
      <c r="D34" s="10"/>
    </row>
    <row r="35" spans="1:4" ht="12.75" customHeight="1" x14ac:dyDescent="0.25">
      <c r="B35" s="10"/>
      <c r="C35" s="10"/>
      <c r="D35" s="10"/>
    </row>
    <row r="36" spans="1:4" ht="12.75" customHeight="1" x14ac:dyDescent="0.25">
      <c r="B36" s="10"/>
      <c r="C36" s="10"/>
      <c r="D36" s="10"/>
    </row>
    <row r="37" spans="1:4" ht="12.75" customHeight="1" x14ac:dyDescent="0.25">
      <c r="A37" s="12" t="s">
        <v>23</v>
      </c>
      <c r="B37" s="10">
        <f>SUM(B24:B33)</f>
        <v>9283283.5800000001</v>
      </c>
      <c r="C37" s="10">
        <f t="shared" ref="C37:D37" si="0">SUM(C24:C33)</f>
        <v>9407356.4000000004</v>
      </c>
      <c r="D37" s="10">
        <f t="shared" si="0"/>
        <v>15737932.18</v>
      </c>
    </row>
    <row r="38" spans="1:4" ht="12.75" customHeight="1" x14ac:dyDescent="0.25">
      <c r="B38" s="10"/>
      <c r="C38" s="10"/>
      <c r="D38" s="10"/>
    </row>
    <row r="39" spans="1:4" ht="12.75" customHeight="1" x14ac:dyDescent="0.25">
      <c r="A39" s="21" t="s">
        <v>24</v>
      </c>
      <c r="B39" s="22">
        <f>B19-B37</f>
        <v>71256073.200000018</v>
      </c>
      <c r="C39" s="22">
        <f>C19-C37</f>
        <v>106779860.62</v>
      </c>
      <c r="D39" s="22">
        <f>D19-D37</f>
        <v>83586224.169999987</v>
      </c>
    </row>
    <row r="40" spans="1:4" ht="12.75" customHeight="1" x14ac:dyDescent="0.25">
      <c r="B40" s="10"/>
      <c r="C40" s="10"/>
      <c r="D40" s="10"/>
    </row>
    <row r="41" spans="1:4" ht="12.75" customHeight="1" x14ac:dyDescent="0.25">
      <c r="A41" s="12" t="s">
        <v>27</v>
      </c>
      <c r="B41" s="10"/>
      <c r="C41" s="10"/>
      <c r="D41" s="10"/>
    </row>
    <row r="42" spans="1:4" ht="12.75" customHeight="1" x14ac:dyDescent="0.25">
      <c r="A42" s="31" t="s">
        <v>69</v>
      </c>
      <c r="B42" s="23">
        <v>15788</v>
      </c>
      <c r="C42" s="23">
        <v>16383</v>
      </c>
      <c r="D42" s="23">
        <f>B42+C42</f>
        <v>32171</v>
      </c>
    </row>
    <row r="43" spans="1:4" ht="12.75" customHeight="1" x14ac:dyDescent="0.25">
      <c r="A43" s="4" t="s">
        <v>25</v>
      </c>
      <c r="B43" s="24">
        <f>B39/B42</f>
        <v>4513.3058778819368</v>
      </c>
      <c r="C43" s="24">
        <f t="shared" ref="C43:D43" si="1">C39/C42</f>
        <v>6517.7232875541722</v>
      </c>
      <c r="D43" s="24">
        <f t="shared" si="1"/>
        <v>2598.1854518044197</v>
      </c>
    </row>
    <row r="44" spans="1:4" ht="12.75" customHeight="1" x14ac:dyDescent="0.25">
      <c r="B44" s="10"/>
      <c r="C44" s="10"/>
      <c r="D44" s="10"/>
    </row>
    <row r="45" spans="1:4" ht="12.75" customHeight="1" x14ac:dyDescent="0.25">
      <c r="B45" s="10"/>
      <c r="C45" s="10"/>
      <c r="D45" s="10"/>
    </row>
    <row r="46" spans="1:4" ht="12.75" customHeight="1" x14ac:dyDescent="0.25">
      <c r="A46" s="12" t="s">
        <v>28</v>
      </c>
      <c r="B46" s="10"/>
      <c r="C46" s="10"/>
      <c r="D46" s="10"/>
    </row>
    <row r="47" spans="1:4" ht="12.75" customHeight="1" x14ac:dyDescent="0.25">
      <c r="A47" s="26" t="s">
        <v>39</v>
      </c>
      <c r="B47" s="25">
        <v>300</v>
      </c>
      <c r="C47" s="25">
        <v>250</v>
      </c>
      <c r="D47" s="25">
        <f>B47+C47</f>
        <v>550</v>
      </c>
    </row>
    <row r="48" spans="1:4" ht="12.75" customHeight="1" x14ac:dyDescent="0.25">
      <c r="A48" s="4" t="s">
        <v>29</v>
      </c>
      <c r="B48" s="10">
        <f>B43*B47</f>
        <v>1353991.7633645809</v>
      </c>
      <c r="C48" s="10">
        <f>C43*C47</f>
        <v>1629430.821888543</v>
      </c>
      <c r="D48" s="10">
        <f>D43*D47</f>
        <v>1429001.9984924309</v>
      </c>
    </row>
    <row r="49" spans="1:4" ht="12.75" customHeight="1" x14ac:dyDescent="0.25">
      <c r="B49" s="10"/>
      <c r="C49" s="10"/>
      <c r="D49" s="10"/>
    </row>
    <row r="52" spans="1:4" ht="12.75" customHeight="1" x14ac:dyDescent="0.25">
      <c r="A52" s="4" t="s">
        <v>16</v>
      </c>
    </row>
    <row r="53" spans="1:4" ht="12.75" customHeight="1" x14ac:dyDescent="0.25">
      <c r="A53" s="4" t="s">
        <v>9</v>
      </c>
    </row>
    <row r="54" spans="1:4" ht="12.75" customHeight="1" x14ac:dyDescent="0.25">
      <c r="A54" s="4" t="s">
        <v>15</v>
      </c>
    </row>
    <row r="55" spans="1:4" ht="12.75" customHeight="1" x14ac:dyDescent="0.25">
      <c r="A55" s="4" t="s">
        <v>11</v>
      </c>
    </row>
    <row r="56" spans="1:4" ht="12.75" customHeight="1" x14ac:dyDescent="0.25">
      <c r="A56" s="4" t="s">
        <v>12</v>
      </c>
    </row>
    <row r="57" spans="1:4" ht="12.75" customHeight="1" x14ac:dyDescent="0.25">
      <c r="A57" s="4" t="s">
        <v>14</v>
      </c>
    </row>
    <row r="58" spans="1:4" ht="12.75" customHeight="1" x14ac:dyDescent="0.25">
      <c r="A58" s="4" t="s"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sqref="A1:XFD1048576"/>
    </sheetView>
  </sheetViews>
  <sheetFormatPr defaultRowHeight="12.75" customHeight="1" x14ac:dyDescent="0.25"/>
  <cols>
    <col min="1" max="1" width="107.140625" style="31" bestFit="1" customWidth="1"/>
    <col min="2" max="3" width="45.7109375" style="31" customWidth="1"/>
    <col min="4" max="4" width="62.140625" style="31" bestFit="1" customWidth="1"/>
    <col min="5" max="7" width="45.7109375" style="31" customWidth="1"/>
    <col min="8" max="8" width="43.140625" style="31" bestFit="1" customWidth="1"/>
    <col min="9" max="16384" width="9.140625" style="31"/>
  </cols>
  <sheetData>
    <row r="1" spans="1:8" ht="12.75" customHeight="1" thickBot="1" x14ac:dyDescent="0.3">
      <c r="A1" s="13" t="s">
        <v>37</v>
      </c>
      <c r="B1" s="31" t="s">
        <v>45</v>
      </c>
      <c r="H1" s="7"/>
    </row>
    <row r="2" spans="1:8" ht="12.75" customHeight="1" x14ac:dyDescent="0.25">
      <c r="A2" s="32"/>
      <c r="B2" s="33" t="s">
        <v>3</v>
      </c>
      <c r="C2" s="34" t="s">
        <v>46</v>
      </c>
      <c r="D2" s="35" t="s">
        <v>2</v>
      </c>
      <c r="E2" s="36" t="s">
        <v>47</v>
      </c>
      <c r="F2" s="35" t="s">
        <v>4</v>
      </c>
      <c r="G2" s="36" t="s">
        <v>48</v>
      </c>
      <c r="H2" s="36" t="s">
        <v>49</v>
      </c>
    </row>
    <row r="3" spans="1:8" ht="12.75" customHeight="1" thickBot="1" x14ac:dyDescent="0.3">
      <c r="A3" s="37"/>
      <c r="B3" s="38" t="s">
        <v>5</v>
      </c>
      <c r="C3" s="39"/>
      <c r="D3" s="40" t="s">
        <v>6</v>
      </c>
      <c r="E3" s="39"/>
      <c r="F3" s="40" t="s">
        <v>7</v>
      </c>
      <c r="G3" s="41"/>
      <c r="H3" s="39"/>
    </row>
    <row r="4" spans="1:8" ht="12.75" customHeight="1" x14ac:dyDescent="0.25">
      <c r="A4" s="8" t="s">
        <v>0</v>
      </c>
      <c r="B4" s="42">
        <v>79510309.950000003</v>
      </c>
      <c r="C4" s="43">
        <f>B4+[1]Adjustments!H4</f>
        <v>85110309.950000003</v>
      </c>
      <c r="D4" s="42">
        <v>123064069.84</v>
      </c>
      <c r="E4" s="43">
        <f>D4-[1]Adjustments!B4</f>
        <v>122564069.84</v>
      </c>
      <c r="F4" s="42">
        <v>136338783.16</v>
      </c>
      <c r="G4" s="43">
        <f>F4-([1]Adjustments!C4+[1]Adjustments!D4+[1]Adjustments!E4+[1]Adjustments!F4+[1]Adjustments!G4)</f>
        <v>131238783.16</v>
      </c>
      <c r="H4" s="43">
        <f>E4+G4</f>
        <v>253802853</v>
      </c>
    </row>
    <row r="5" spans="1:8" ht="12.75" customHeight="1" x14ac:dyDescent="0.25">
      <c r="A5" s="31" t="s">
        <v>10</v>
      </c>
      <c r="B5" s="44">
        <v>13104252.65</v>
      </c>
      <c r="C5" s="43">
        <f>B5+[1]Adjustments!H5</f>
        <v>13229252.65</v>
      </c>
      <c r="D5" s="44">
        <v>15569464.91</v>
      </c>
      <c r="E5" s="43">
        <f>D5-[1]Adjustments!B5</f>
        <v>15519464.91</v>
      </c>
      <c r="F5" s="44">
        <v>66526039.950000003</v>
      </c>
      <c r="G5" s="43">
        <f>F5-([1]Adjustments!C5+[1]Adjustments!D5+[1]Adjustments!E5+[1]Adjustments!F5+[1]Adjustments!G5)</f>
        <v>66451039.950000003</v>
      </c>
      <c r="H5" s="43">
        <f>E5+G5</f>
        <v>81970504.859999999</v>
      </c>
    </row>
    <row r="6" spans="1:8" ht="12.75" customHeight="1" x14ac:dyDescent="0.25">
      <c r="A6" s="45" t="s">
        <v>17</v>
      </c>
      <c r="B6" s="44">
        <f t="shared" ref="B6:H6" si="0">B4-B5</f>
        <v>66406057.300000004</v>
      </c>
      <c r="C6" s="46">
        <f t="shared" si="0"/>
        <v>71881057.299999997</v>
      </c>
      <c r="D6" s="44">
        <f t="shared" si="0"/>
        <v>107494604.93000001</v>
      </c>
      <c r="E6" s="46">
        <f t="shared" si="0"/>
        <v>107044604.93000001</v>
      </c>
      <c r="F6" s="44">
        <f t="shared" si="0"/>
        <v>69812743.209999993</v>
      </c>
      <c r="G6" s="46">
        <f t="shared" si="0"/>
        <v>64787743.209999993</v>
      </c>
      <c r="H6" s="46">
        <f t="shared" si="0"/>
        <v>171832348.13999999</v>
      </c>
    </row>
    <row r="7" spans="1:8" ht="12.75" customHeight="1" x14ac:dyDescent="0.25">
      <c r="A7" s="8"/>
      <c r="B7" s="44"/>
      <c r="C7" s="46"/>
      <c r="D7" s="44"/>
      <c r="E7" s="46"/>
      <c r="F7" s="44"/>
      <c r="G7" s="46"/>
      <c r="H7" s="46"/>
    </row>
    <row r="8" spans="1:8" ht="12.75" customHeight="1" x14ac:dyDescent="0.25">
      <c r="A8" s="8" t="s">
        <v>1</v>
      </c>
      <c r="B8" s="42">
        <v>8125970.8600000003</v>
      </c>
      <c r="C8" s="43">
        <f>B8+[1]Adjustments!H8</f>
        <v>9015970.8599999994</v>
      </c>
      <c r="D8" s="42">
        <v>1504042.28</v>
      </c>
      <c r="E8" s="43">
        <f>D8-[1]Adjustments!B8</f>
        <v>1504042.28</v>
      </c>
      <c r="F8" s="42">
        <v>24349388.800000001</v>
      </c>
      <c r="G8" s="43">
        <f>F8-([1]Adjustments!C8+[1]Adjustments!D8+[1]Adjustments!E8+[1]Adjustments!F8+[1]Adjustments!G8)</f>
        <v>23459388.800000001</v>
      </c>
      <c r="H8" s="43">
        <f>E8+G8</f>
        <v>24963431.080000002</v>
      </c>
    </row>
    <row r="9" spans="1:8" ht="12.75" customHeight="1" x14ac:dyDescent="0.25">
      <c r="A9" s="31" t="s">
        <v>10</v>
      </c>
      <c r="B9" s="42">
        <v>0</v>
      </c>
      <c r="C9" s="43">
        <f>B9+[1]Adjustments!H9</f>
        <v>6000</v>
      </c>
      <c r="D9" s="42">
        <v>11148.1</v>
      </c>
      <c r="E9" s="43">
        <f>D9-[1]Adjustments!B9</f>
        <v>11148.1</v>
      </c>
      <c r="F9" s="42">
        <v>1798197.91</v>
      </c>
      <c r="G9" s="43">
        <f>F9-([1]Adjustments!C9+[1]Adjustments!D9+[1]Adjustments!E9+[1]Adjustments!F9+[1]Adjustments!G9)</f>
        <v>1792197.91</v>
      </c>
      <c r="H9" s="43">
        <f>E9+G9</f>
        <v>1803346.01</v>
      </c>
    </row>
    <row r="10" spans="1:8" ht="12.75" customHeight="1" x14ac:dyDescent="0.25">
      <c r="A10" s="31" t="s">
        <v>17</v>
      </c>
      <c r="B10" s="44">
        <f t="shared" ref="B10:H10" si="1">B8-B9</f>
        <v>8125970.8600000003</v>
      </c>
      <c r="C10" s="46">
        <f t="shared" si="1"/>
        <v>9009970.8599999994</v>
      </c>
      <c r="D10" s="44">
        <f t="shared" si="1"/>
        <v>1492894.18</v>
      </c>
      <c r="E10" s="46">
        <f t="shared" si="1"/>
        <v>1492894.18</v>
      </c>
      <c r="F10" s="44">
        <f t="shared" si="1"/>
        <v>22551190.890000001</v>
      </c>
      <c r="G10" s="46">
        <f t="shared" si="1"/>
        <v>21667190.890000001</v>
      </c>
      <c r="H10" s="46">
        <f t="shared" si="1"/>
        <v>23160085.07</v>
      </c>
    </row>
    <row r="11" spans="1:8" ht="12.75" customHeight="1" x14ac:dyDescent="0.25">
      <c r="A11" s="8"/>
      <c r="B11" s="44"/>
      <c r="C11" s="46"/>
      <c r="D11" s="44"/>
      <c r="E11" s="46"/>
      <c r="F11" s="44"/>
      <c r="G11" s="46"/>
      <c r="H11" s="46"/>
    </row>
    <row r="12" spans="1:8" ht="12.75" customHeight="1" x14ac:dyDescent="0.25">
      <c r="A12" s="14" t="s">
        <v>35</v>
      </c>
      <c r="B12" s="19">
        <f t="shared" ref="B12:H12" si="2">B6+B10</f>
        <v>74532028.160000011</v>
      </c>
      <c r="C12" s="47">
        <f t="shared" si="2"/>
        <v>80891028.159999996</v>
      </c>
      <c r="D12" s="19">
        <f t="shared" si="2"/>
        <v>108987499.11000001</v>
      </c>
      <c r="E12" s="47">
        <f t="shared" si="2"/>
        <v>108537499.11000001</v>
      </c>
      <c r="F12" s="19">
        <f t="shared" si="2"/>
        <v>92363934.099999994</v>
      </c>
      <c r="G12" s="47">
        <f t="shared" si="2"/>
        <v>86454934.099999994</v>
      </c>
      <c r="H12" s="47">
        <f t="shared" si="2"/>
        <v>194992433.20999998</v>
      </c>
    </row>
    <row r="13" spans="1:8" ht="12.75" customHeight="1" x14ac:dyDescent="0.25">
      <c r="A13" s="8"/>
      <c r="B13" s="44"/>
      <c r="C13" s="46"/>
      <c r="D13" s="44"/>
      <c r="E13" s="46"/>
      <c r="F13" s="44"/>
      <c r="G13" s="46"/>
      <c r="H13" s="46"/>
    </row>
    <row r="14" spans="1:8" ht="12.75" customHeight="1" x14ac:dyDescent="0.25">
      <c r="A14" s="8" t="s">
        <v>18</v>
      </c>
      <c r="B14" s="42">
        <v>6010557.9500000002</v>
      </c>
      <c r="C14" s="43">
        <f>B14+[1]Adjustments!H14</f>
        <v>6051557.9500000002</v>
      </c>
      <c r="D14" s="42">
        <v>7255904.0599999996</v>
      </c>
      <c r="E14" s="43">
        <f>D14-[1]Adjustments!B14</f>
        <v>7255904.0599999996</v>
      </c>
      <c r="F14" s="42">
        <v>7953350.9100000001</v>
      </c>
      <c r="G14" s="43">
        <f>F14-([1]Adjustments!C14+[1]Adjustments!D14+[1]Adjustments!E14+[1]Adjustments!F14+[1]Adjustments!G14)</f>
        <v>7912350.9100000001</v>
      </c>
      <c r="H14" s="43">
        <f>E14+G14</f>
        <v>15168254.969999999</v>
      </c>
    </row>
    <row r="15" spans="1:8" ht="12.75" customHeight="1" x14ac:dyDescent="0.25">
      <c r="A15" s="31" t="s">
        <v>10</v>
      </c>
      <c r="B15" s="44">
        <v>3229.33</v>
      </c>
      <c r="C15" s="43">
        <f>B15+[1]Adjustments!H15</f>
        <v>3229.33</v>
      </c>
      <c r="D15" s="44">
        <v>56186.15</v>
      </c>
      <c r="E15" s="43">
        <f>D15-[1]Adjustments!B15</f>
        <v>56186.15</v>
      </c>
      <c r="F15" s="44">
        <v>993128.66</v>
      </c>
      <c r="G15" s="43">
        <f>F15-([1]Adjustments!C15+[1]Adjustments!D15+[1]Adjustments!E15+[1]Adjustments!F15+[1]Adjustments!G15)</f>
        <v>993128.66</v>
      </c>
      <c r="H15" s="43">
        <f>E15+G15</f>
        <v>1049314.81</v>
      </c>
    </row>
    <row r="16" spans="1:8" ht="12.75" customHeight="1" x14ac:dyDescent="0.25">
      <c r="A16" s="31" t="s">
        <v>36</v>
      </c>
      <c r="B16" s="19">
        <f t="shared" ref="B16:H16" si="3">B14-B15</f>
        <v>6007328.6200000001</v>
      </c>
      <c r="C16" s="47">
        <f t="shared" si="3"/>
        <v>6048328.6200000001</v>
      </c>
      <c r="D16" s="19">
        <f t="shared" si="3"/>
        <v>7199717.9099999992</v>
      </c>
      <c r="E16" s="47">
        <f t="shared" si="3"/>
        <v>7199717.9099999992</v>
      </c>
      <c r="F16" s="19">
        <f t="shared" si="3"/>
        <v>6960222.25</v>
      </c>
      <c r="G16" s="47">
        <f t="shared" si="3"/>
        <v>6919222.25</v>
      </c>
      <c r="H16" s="47">
        <f t="shared" si="3"/>
        <v>14118940.159999998</v>
      </c>
    </row>
    <row r="17" spans="1:8" ht="12.75" customHeight="1" x14ac:dyDescent="0.25">
      <c r="B17" s="44"/>
      <c r="C17" s="46"/>
      <c r="D17" s="44"/>
      <c r="E17" s="46"/>
      <c r="F17" s="44"/>
      <c r="G17" s="46"/>
      <c r="H17" s="46"/>
    </row>
    <row r="18" spans="1:8" ht="12.75" customHeight="1" x14ac:dyDescent="0.25">
      <c r="B18" s="44"/>
      <c r="C18" s="46"/>
      <c r="D18" s="44"/>
      <c r="E18" s="46"/>
      <c r="F18" s="44"/>
      <c r="G18" s="46"/>
      <c r="H18" s="46"/>
    </row>
    <row r="19" spans="1:8" ht="12.75" customHeight="1" x14ac:dyDescent="0.25">
      <c r="A19" s="12" t="s">
        <v>8</v>
      </c>
      <c r="B19" s="19">
        <f t="shared" ref="B19:H19" si="4">B12+B16</f>
        <v>80539356.780000016</v>
      </c>
      <c r="C19" s="47">
        <f t="shared" si="4"/>
        <v>86939356.780000001</v>
      </c>
      <c r="D19" s="19">
        <f t="shared" si="4"/>
        <v>116187217.02000001</v>
      </c>
      <c r="E19" s="47">
        <f t="shared" si="4"/>
        <v>115737217.02000001</v>
      </c>
      <c r="F19" s="19">
        <f t="shared" si="4"/>
        <v>99324156.349999994</v>
      </c>
      <c r="G19" s="47">
        <f t="shared" si="4"/>
        <v>93374156.349999994</v>
      </c>
      <c r="H19" s="47">
        <f t="shared" si="4"/>
        <v>209111373.36999997</v>
      </c>
    </row>
    <row r="20" spans="1:8" ht="12.75" customHeight="1" x14ac:dyDescent="0.25">
      <c r="B20" s="44"/>
      <c r="C20" s="46"/>
      <c r="D20" s="44"/>
      <c r="E20" s="46"/>
      <c r="F20" s="44"/>
      <c r="G20" s="46"/>
      <c r="H20" s="46"/>
    </row>
    <row r="21" spans="1:8" ht="12.75" customHeight="1" x14ac:dyDescent="0.25">
      <c r="B21" s="44"/>
      <c r="C21" s="46"/>
      <c r="D21" s="44"/>
      <c r="E21" s="46"/>
      <c r="F21" s="44"/>
      <c r="G21" s="46"/>
      <c r="H21" s="46"/>
    </row>
    <row r="22" spans="1:8" ht="12.75" customHeight="1" x14ac:dyDescent="0.25">
      <c r="A22" s="12" t="s">
        <v>26</v>
      </c>
      <c r="B22" s="44"/>
      <c r="C22" s="46"/>
      <c r="D22" s="44"/>
      <c r="E22" s="46"/>
      <c r="F22" s="44"/>
      <c r="G22" s="46"/>
      <c r="H22" s="46"/>
    </row>
    <row r="23" spans="1:8" ht="12.75" customHeight="1" x14ac:dyDescent="0.25">
      <c r="A23" s="31" t="s">
        <v>38</v>
      </c>
      <c r="B23" s="44"/>
      <c r="C23" s="46"/>
      <c r="D23" s="44"/>
      <c r="E23" s="46"/>
      <c r="F23" s="44"/>
      <c r="G23" s="46"/>
      <c r="H23" s="46"/>
    </row>
    <row r="24" spans="1:8" ht="12.75" customHeight="1" x14ac:dyDescent="0.25">
      <c r="A24" s="48" t="s">
        <v>22</v>
      </c>
      <c r="B24" s="49"/>
      <c r="C24" s="46"/>
      <c r="D24" s="49"/>
      <c r="E24" s="46"/>
      <c r="F24" s="49"/>
      <c r="G24" s="46"/>
      <c r="H24" s="46"/>
    </row>
    <row r="25" spans="1:8" ht="12.75" customHeight="1" x14ac:dyDescent="0.25">
      <c r="A25" s="48" t="s">
        <v>30</v>
      </c>
      <c r="B25" s="49">
        <v>495237.86</v>
      </c>
      <c r="C25" s="46">
        <f>B25+[1]Adjustments!H24</f>
        <v>720237.86</v>
      </c>
      <c r="D25" s="49">
        <v>891284.57</v>
      </c>
      <c r="E25" s="46">
        <f>D25-[1]Adjustments!B24</f>
        <v>816284.57</v>
      </c>
      <c r="F25" s="49">
        <v>2206306.25</v>
      </c>
      <c r="G25" s="46">
        <f>F25-([1]Adjustments!C24+[1]Adjustments!D24+[1]Adjustments!E24+[1]Adjustments!F24+[1]Adjustments!G24)</f>
        <v>2056306.25</v>
      </c>
      <c r="H25" s="46">
        <f>E25+G25</f>
        <v>2872590.82</v>
      </c>
    </row>
    <row r="26" spans="1:8" ht="12.75" customHeight="1" x14ac:dyDescent="0.25">
      <c r="A26" s="50" t="s">
        <v>19</v>
      </c>
      <c r="B26" s="51"/>
      <c r="C26" s="46"/>
      <c r="D26" s="51"/>
      <c r="E26" s="46"/>
      <c r="F26" s="51"/>
      <c r="G26" s="46"/>
      <c r="H26" s="46"/>
    </row>
    <row r="27" spans="1:8" ht="12.75" customHeight="1" x14ac:dyDescent="0.25">
      <c r="A27" s="50" t="s">
        <v>31</v>
      </c>
      <c r="B27" s="51">
        <v>1297014.47</v>
      </c>
      <c r="C27" s="46">
        <f>B27+[1]Adjustments!H25</f>
        <v>1357014.47</v>
      </c>
      <c r="D27" s="51">
        <v>1073100.78</v>
      </c>
      <c r="E27" s="46">
        <f>D27-[1]Adjustments!B25</f>
        <v>1013100.78</v>
      </c>
      <c r="F27" s="51">
        <v>427706.58</v>
      </c>
      <c r="G27" s="46">
        <f>F27-([1]Adjustments!C25+[1]Adjustments!D25+[1]Adjustments!E25+[1]Adjustments!F25+[1]Adjustments!G25)</f>
        <v>427706.58</v>
      </c>
      <c r="H27" s="46">
        <f>E27+G27</f>
        <v>1440807.36</v>
      </c>
    </row>
    <row r="28" spans="1:8" ht="12.75" customHeight="1" x14ac:dyDescent="0.25">
      <c r="A28" s="48" t="s">
        <v>20</v>
      </c>
      <c r="B28" s="49"/>
      <c r="C28" s="46"/>
      <c r="D28" s="49"/>
      <c r="E28" s="46"/>
      <c r="F28" s="49"/>
      <c r="G28" s="46"/>
      <c r="H28" s="46"/>
    </row>
    <row r="29" spans="1:8" ht="12.75" customHeight="1" x14ac:dyDescent="0.25">
      <c r="A29" s="48" t="s">
        <v>32</v>
      </c>
      <c r="B29" s="49">
        <v>170563.79</v>
      </c>
      <c r="C29" s="46">
        <f>B29+[1]Adjustments!H26</f>
        <v>190563.79</v>
      </c>
      <c r="D29" s="49">
        <v>38829.07</v>
      </c>
      <c r="E29" s="46">
        <f>D29-[1]Adjustments!B26</f>
        <v>38829.07</v>
      </c>
      <c r="F29" s="49">
        <v>78267.710000000006</v>
      </c>
      <c r="G29" s="46">
        <f>F29-([1]Adjustments!C26+[1]Adjustments!D26+[1]Adjustments!E26+[1]Adjustments!F26+[1]Adjustments!G26)</f>
        <v>58267.710000000006</v>
      </c>
      <c r="H29" s="46">
        <f>E29+G29</f>
        <v>97096.78</v>
      </c>
    </row>
    <row r="30" spans="1:8" ht="12.75" customHeight="1" x14ac:dyDescent="0.25">
      <c r="A30" s="50" t="s">
        <v>21</v>
      </c>
      <c r="B30" s="51"/>
      <c r="C30" s="46"/>
      <c r="D30" s="51"/>
      <c r="E30" s="46"/>
      <c r="F30" s="51"/>
      <c r="G30" s="46"/>
      <c r="H30" s="46"/>
    </row>
    <row r="31" spans="1:8" ht="12.75" customHeight="1" x14ac:dyDescent="0.25">
      <c r="A31" s="50" t="s">
        <v>33</v>
      </c>
      <c r="B31" s="51">
        <v>454958.8</v>
      </c>
      <c r="C31" s="46">
        <f>B31+[1]Adjustments!H27</f>
        <v>474958.8</v>
      </c>
      <c r="D31" s="51">
        <v>59075.48</v>
      </c>
      <c r="E31" s="46">
        <f>D31-[1]Adjustments!B27</f>
        <v>59075.48</v>
      </c>
      <c r="F31" s="51">
        <v>412395.22</v>
      </c>
      <c r="G31" s="46">
        <f>F31-([1]Adjustments!C27+[1]Adjustments!D27+[1]Adjustments!E27+[1]Adjustments!F27+[1]Adjustments!G27)</f>
        <v>392395.22</v>
      </c>
      <c r="H31" s="46">
        <f>E31+G31</f>
        <v>451470.69999999995</v>
      </c>
    </row>
    <row r="32" spans="1:8" ht="12.75" customHeight="1" x14ac:dyDescent="0.25">
      <c r="A32" s="48" t="s">
        <v>41</v>
      </c>
      <c r="B32" s="49"/>
      <c r="C32" s="52"/>
      <c r="D32" s="49"/>
      <c r="E32" s="52"/>
      <c r="F32" s="49"/>
      <c r="G32" s="52"/>
      <c r="H32" s="52"/>
    </row>
    <row r="33" spans="1:8" ht="12.75" customHeight="1" x14ac:dyDescent="0.25">
      <c r="A33" s="48" t="s">
        <v>42</v>
      </c>
      <c r="B33" s="49">
        <v>6865508.6600000001</v>
      </c>
      <c r="C33" s="46">
        <f>B33+([1]Adjustments!H28+[1]Adjustments!H29)</f>
        <v>6940508.6600000001</v>
      </c>
      <c r="D33" s="49">
        <v>7345066.5</v>
      </c>
      <c r="E33" s="46">
        <f>D33-([1]Adjustments!B28+[1]Adjustments!B29)</f>
        <v>7295066.5</v>
      </c>
      <c r="F33" s="49">
        <v>12613256.42</v>
      </c>
      <c r="G33" s="46">
        <f>F33-(([1]Adjustments!C28+[1]Adjustments!D28+[1]Adjustments!E28+[1]Adjustments!F28+[1]Adjustments!G28)+([1]Adjustments!C29+[1]Adjustments!D29+[1]Adjustments!E29+[1]Adjustments!F29+[1]Adjustments!G29))</f>
        <v>12588256.42</v>
      </c>
      <c r="H33" s="46">
        <f>E33+G33</f>
        <v>19883322.920000002</v>
      </c>
    </row>
    <row r="34" spans="1:8" ht="12.75" customHeight="1" x14ac:dyDescent="0.25">
      <c r="B34" s="44"/>
      <c r="C34" s="46"/>
      <c r="D34" s="44"/>
      <c r="E34" s="46"/>
      <c r="F34" s="44"/>
      <c r="G34" s="46"/>
      <c r="H34" s="46"/>
    </row>
    <row r="35" spans="1:8" ht="12.75" customHeight="1" x14ac:dyDescent="0.25">
      <c r="B35" s="44"/>
      <c r="C35" s="46"/>
      <c r="D35" s="44"/>
      <c r="E35" s="46"/>
      <c r="F35" s="44"/>
      <c r="G35" s="46"/>
      <c r="H35" s="46"/>
    </row>
    <row r="36" spans="1:8" ht="12.75" customHeight="1" x14ac:dyDescent="0.25">
      <c r="B36" s="44"/>
      <c r="C36" s="46"/>
      <c r="D36" s="44"/>
      <c r="E36" s="46"/>
      <c r="F36" s="44"/>
      <c r="G36" s="46"/>
      <c r="H36" s="46"/>
    </row>
    <row r="37" spans="1:8" ht="12.75" customHeight="1" x14ac:dyDescent="0.25">
      <c r="A37" s="12" t="s">
        <v>23</v>
      </c>
      <c r="B37" s="44">
        <f t="shared" ref="B37:H37" si="5">SUM(B24:B33)</f>
        <v>9283283.5800000001</v>
      </c>
      <c r="C37" s="46">
        <f t="shared" si="5"/>
        <v>9683283.5800000001</v>
      </c>
      <c r="D37" s="44">
        <f t="shared" si="5"/>
        <v>9407356.4000000004</v>
      </c>
      <c r="E37" s="46">
        <f t="shared" si="5"/>
        <v>9222356.4000000004</v>
      </c>
      <c r="F37" s="44">
        <f t="shared" si="5"/>
        <v>15737932.18</v>
      </c>
      <c r="G37" s="46">
        <f t="shared" si="5"/>
        <v>15522932.18</v>
      </c>
      <c r="H37" s="46">
        <f t="shared" si="5"/>
        <v>24745288.580000002</v>
      </c>
    </row>
    <row r="38" spans="1:8" ht="12.75" customHeight="1" x14ac:dyDescent="0.25">
      <c r="B38" s="44"/>
      <c r="C38" s="46"/>
      <c r="D38" s="44"/>
      <c r="E38" s="46"/>
      <c r="F38" s="44"/>
      <c r="G38" s="46"/>
      <c r="H38" s="46"/>
    </row>
    <row r="39" spans="1:8" ht="12.75" customHeight="1" x14ac:dyDescent="0.25">
      <c r="A39" s="21" t="s">
        <v>24</v>
      </c>
      <c r="B39" s="22">
        <f t="shared" ref="B39:H39" si="6">B19-B37</f>
        <v>71256073.200000018</v>
      </c>
      <c r="C39" s="22">
        <f t="shared" si="6"/>
        <v>77256073.200000003</v>
      </c>
      <c r="D39" s="22">
        <f t="shared" si="6"/>
        <v>106779860.62</v>
      </c>
      <c r="E39" s="22">
        <f t="shared" si="6"/>
        <v>106514860.62</v>
      </c>
      <c r="F39" s="22">
        <f t="shared" si="6"/>
        <v>83586224.169999987</v>
      </c>
      <c r="G39" s="22">
        <f t="shared" si="6"/>
        <v>77851224.169999987</v>
      </c>
      <c r="H39" s="22">
        <f t="shared" si="6"/>
        <v>184366084.78999996</v>
      </c>
    </row>
    <row r="40" spans="1:8" ht="12.75" customHeight="1" x14ac:dyDescent="0.25">
      <c r="B40" s="44"/>
      <c r="C40" s="46">
        <f>C39-B39-[1]Adjustments!H33</f>
        <v>-1.4901161193847656E-8</v>
      </c>
      <c r="D40" s="44"/>
      <c r="E40" s="46">
        <f>D39-E39-[1]Adjustments!B33</f>
        <v>0</v>
      </c>
      <c r="F40" s="44"/>
      <c r="G40" s="46">
        <f>F39-G39-([1]Adjustments!H33-[1]Adjustments!B33)</f>
        <v>0</v>
      </c>
      <c r="H40" s="46">
        <f>(B39+D39+F39)-(C39+E39+G39)</f>
        <v>0</v>
      </c>
    </row>
    <row r="41" spans="1:8" ht="12.75" customHeight="1" x14ac:dyDescent="0.25">
      <c r="A41" s="12" t="s">
        <v>27</v>
      </c>
      <c r="B41" s="44"/>
      <c r="C41" s="46"/>
      <c r="D41" s="44"/>
      <c r="E41" s="46"/>
      <c r="F41" s="44"/>
      <c r="G41" s="46"/>
      <c r="H41" s="46"/>
    </row>
    <row r="42" spans="1:8" ht="12.75" customHeight="1" x14ac:dyDescent="0.25">
      <c r="A42" s="31" t="s">
        <v>34</v>
      </c>
      <c r="B42" s="53">
        <v>15788</v>
      </c>
      <c r="C42" s="54">
        <f>B42</f>
        <v>15788</v>
      </c>
      <c r="D42" s="53">
        <v>16383</v>
      </c>
      <c r="E42" s="54">
        <f>D42</f>
        <v>16383</v>
      </c>
      <c r="F42" s="53">
        <f>B42+D42</f>
        <v>32171</v>
      </c>
      <c r="G42" s="54">
        <f>F42</f>
        <v>32171</v>
      </c>
      <c r="H42" s="54">
        <f>E42+G42</f>
        <v>48554</v>
      </c>
    </row>
    <row r="43" spans="1:8" ht="12.75" customHeight="1" x14ac:dyDescent="0.25">
      <c r="A43" s="31" t="s">
        <v>25</v>
      </c>
      <c r="B43" s="55">
        <f>B39/B42</f>
        <v>4513.3058778819368</v>
      </c>
      <c r="C43" s="56">
        <f t="shared" ref="C43:G43" si="7">C39/C42</f>
        <v>4893.3413478591337</v>
      </c>
      <c r="D43" s="55">
        <f t="shared" si="7"/>
        <v>6517.7232875541722</v>
      </c>
      <c r="E43" s="56">
        <f t="shared" si="7"/>
        <v>6501.5479838857354</v>
      </c>
      <c r="F43" s="55">
        <f t="shared" si="7"/>
        <v>2598.1854518044197</v>
      </c>
      <c r="G43" s="56">
        <f t="shared" si="7"/>
        <v>2419.9193114917157</v>
      </c>
      <c r="H43" s="56">
        <f>H39/H42</f>
        <v>3797.1348352349951</v>
      </c>
    </row>
    <row r="44" spans="1:8" ht="12.75" customHeight="1" x14ac:dyDescent="0.25">
      <c r="B44" s="44"/>
      <c r="C44" s="46"/>
      <c r="D44" s="44"/>
      <c r="E44" s="46"/>
      <c r="F44" s="44"/>
      <c r="G44" s="46"/>
      <c r="H44" s="46"/>
    </row>
    <row r="45" spans="1:8" ht="12.75" customHeight="1" x14ac:dyDescent="0.25">
      <c r="B45" s="44"/>
      <c r="C45" s="46"/>
      <c r="D45" s="44"/>
      <c r="E45" s="46"/>
      <c r="F45" s="44"/>
      <c r="G45" s="46"/>
      <c r="H45" s="46"/>
    </row>
    <row r="46" spans="1:8" ht="12.75" customHeight="1" x14ac:dyDescent="0.25">
      <c r="A46" s="12" t="s">
        <v>28</v>
      </c>
      <c r="B46" s="44"/>
      <c r="C46" s="46"/>
      <c r="D46" s="44"/>
      <c r="E46" s="46"/>
      <c r="F46" s="44"/>
      <c r="G46" s="46"/>
      <c r="H46" s="46"/>
    </row>
    <row r="47" spans="1:8" ht="12.75" customHeight="1" x14ac:dyDescent="0.25">
      <c r="A47" s="57" t="s">
        <v>39</v>
      </c>
      <c r="B47" s="58">
        <v>300</v>
      </c>
      <c r="C47" s="58">
        <f>B47</f>
        <v>300</v>
      </c>
      <c r="D47" s="58">
        <v>250</v>
      </c>
      <c r="E47" s="58">
        <f>D47</f>
        <v>250</v>
      </c>
      <c r="F47" s="58">
        <f>B47+D47</f>
        <v>550</v>
      </c>
      <c r="G47" s="58">
        <f>F47</f>
        <v>550</v>
      </c>
      <c r="H47" s="58">
        <f>E47+G47</f>
        <v>800</v>
      </c>
    </row>
    <row r="48" spans="1:8" ht="12.75" customHeight="1" x14ac:dyDescent="0.25">
      <c r="A48" s="31" t="s">
        <v>29</v>
      </c>
      <c r="B48" s="44">
        <f>B43*B47</f>
        <v>1353991.7633645809</v>
      </c>
      <c r="C48" s="46">
        <f t="shared" ref="C48:F48" si="8">C43*C47</f>
        <v>1468002.4043577402</v>
      </c>
      <c r="D48" s="44">
        <f t="shared" si="8"/>
        <v>1629430.821888543</v>
      </c>
      <c r="E48" s="46">
        <f t="shared" si="8"/>
        <v>1625386.9959714338</v>
      </c>
      <c r="F48" s="44">
        <f t="shared" si="8"/>
        <v>1429001.9984924309</v>
      </c>
      <c r="G48" s="46">
        <f>G43*G47</f>
        <v>1330955.6213204437</v>
      </c>
      <c r="H48" s="46">
        <f>H43*H47</f>
        <v>3037707.8681879961</v>
      </c>
    </row>
    <row r="49" spans="1:7" ht="12.75" customHeight="1" x14ac:dyDescent="0.25">
      <c r="B49" s="44"/>
      <c r="C49" s="44"/>
      <c r="D49" s="44"/>
      <c r="E49" s="44"/>
      <c r="F49" s="44"/>
      <c r="G49" s="44"/>
    </row>
    <row r="52" spans="1:7" ht="12.75" customHeight="1" x14ac:dyDescent="0.25">
      <c r="A52" s="31" t="s">
        <v>16</v>
      </c>
    </row>
    <row r="53" spans="1:7" ht="12.75" customHeight="1" x14ac:dyDescent="0.25">
      <c r="A53" s="31" t="s">
        <v>9</v>
      </c>
    </row>
    <row r="54" spans="1:7" ht="12.75" customHeight="1" x14ac:dyDescent="0.25">
      <c r="A54" s="31" t="s">
        <v>15</v>
      </c>
    </row>
    <row r="55" spans="1:7" ht="12.75" customHeight="1" x14ac:dyDescent="0.25">
      <c r="A55" s="31" t="s">
        <v>11</v>
      </c>
    </row>
    <row r="56" spans="1:7" ht="12.75" customHeight="1" x14ac:dyDescent="0.25">
      <c r="A56" s="31" t="s">
        <v>12</v>
      </c>
    </row>
    <row r="57" spans="1:7" ht="12.75" customHeight="1" x14ac:dyDescent="0.25">
      <c r="A57" s="31" t="s">
        <v>14</v>
      </c>
    </row>
    <row r="58" spans="1:7" ht="12.75" customHeight="1" x14ac:dyDescent="0.25">
      <c r="A58" s="31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sqref="A1:XFD1048576"/>
    </sheetView>
  </sheetViews>
  <sheetFormatPr defaultRowHeight="12.75" customHeight="1" x14ac:dyDescent="0.2"/>
  <cols>
    <col min="1" max="1" width="63" style="62" bestFit="1" customWidth="1"/>
    <col min="2" max="2" width="19.85546875" style="62" bestFit="1" customWidth="1"/>
    <col min="3" max="3" width="19.140625" style="62" bestFit="1" customWidth="1"/>
    <col min="4" max="4" width="14.85546875" style="62" bestFit="1" customWidth="1"/>
    <col min="5" max="5" width="17.85546875" style="62" bestFit="1" customWidth="1"/>
    <col min="6" max="6" width="22.7109375" style="62" bestFit="1" customWidth="1"/>
    <col min="7" max="7" width="23.85546875" style="62" bestFit="1" customWidth="1"/>
    <col min="8" max="8" width="11.5703125" style="62" bestFit="1" customWidth="1"/>
    <col min="9" max="16384" width="9.140625" style="62"/>
  </cols>
  <sheetData>
    <row r="1" spans="1:8" ht="12.75" customHeight="1" thickBot="1" x14ac:dyDescent="0.35">
      <c r="A1" s="59" t="s">
        <v>50</v>
      </c>
      <c r="B1" s="60"/>
      <c r="C1" s="60"/>
      <c r="D1" s="60"/>
      <c r="E1" s="60"/>
      <c r="F1" s="60"/>
      <c r="G1" s="60"/>
      <c r="H1" s="61"/>
    </row>
    <row r="2" spans="1:8" ht="12.75" customHeight="1" x14ac:dyDescent="0.25">
      <c r="A2" s="63" t="s">
        <v>51</v>
      </c>
      <c r="B2" s="63" t="s">
        <v>52</v>
      </c>
      <c r="C2" s="63" t="s">
        <v>53</v>
      </c>
      <c r="D2" s="63" t="s">
        <v>54</v>
      </c>
      <c r="E2" s="63" t="s">
        <v>55</v>
      </c>
      <c r="F2" s="63" t="s">
        <v>56</v>
      </c>
      <c r="G2" s="63" t="s">
        <v>57</v>
      </c>
      <c r="H2" s="64" t="s">
        <v>58</v>
      </c>
    </row>
    <row r="3" spans="1:8" ht="12.75" customHeight="1" x14ac:dyDescent="0.25">
      <c r="A3" s="63" t="s">
        <v>59</v>
      </c>
      <c r="B3" s="64" t="s">
        <v>60</v>
      </c>
      <c r="C3" s="64" t="s">
        <v>61</v>
      </c>
      <c r="D3" s="64" t="s">
        <v>62</v>
      </c>
      <c r="E3" s="64" t="s">
        <v>63</v>
      </c>
      <c r="F3" s="64">
        <v>970</v>
      </c>
      <c r="G3" s="64">
        <v>990</v>
      </c>
      <c r="H3" s="65"/>
    </row>
    <row r="4" spans="1:8" ht="12.75" customHeight="1" x14ac:dyDescent="0.25">
      <c r="A4" s="8" t="s">
        <v>64</v>
      </c>
      <c r="B4" s="66">
        <v>500000</v>
      </c>
      <c r="C4" s="67"/>
      <c r="D4" s="67"/>
      <c r="E4" s="67">
        <v>5000000</v>
      </c>
      <c r="F4" s="67">
        <v>100000</v>
      </c>
      <c r="G4" s="67"/>
      <c r="H4" s="68">
        <f>SUM(B4:G4)</f>
        <v>5600000</v>
      </c>
    </row>
    <row r="5" spans="1:8" ht="12.75" customHeight="1" x14ac:dyDescent="0.25">
      <c r="A5" s="31" t="s">
        <v>10</v>
      </c>
      <c r="B5" s="69">
        <v>50000</v>
      </c>
      <c r="C5" s="70"/>
      <c r="D5" s="70"/>
      <c r="E5" s="70">
        <v>15000</v>
      </c>
      <c r="F5" s="70">
        <v>60000</v>
      </c>
      <c r="G5" s="70"/>
      <c r="H5" s="71">
        <f>SUM(B5:G5)</f>
        <v>125000</v>
      </c>
    </row>
    <row r="6" spans="1:8" ht="12.75" customHeight="1" x14ac:dyDescent="0.25">
      <c r="A6" s="45" t="s">
        <v>17</v>
      </c>
      <c r="B6" s="72">
        <f>B4-B5</f>
        <v>450000</v>
      </c>
      <c r="C6" s="72">
        <f t="shared" ref="C6:H6" si="0">C4-C5</f>
        <v>0</v>
      </c>
      <c r="D6" s="72">
        <f t="shared" si="0"/>
        <v>0</v>
      </c>
      <c r="E6" s="72">
        <f t="shared" si="0"/>
        <v>4985000</v>
      </c>
      <c r="F6" s="72">
        <f t="shared" si="0"/>
        <v>40000</v>
      </c>
      <c r="G6" s="72">
        <f t="shared" si="0"/>
        <v>0</v>
      </c>
      <c r="H6" s="72">
        <f t="shared" si="0"/>
        <v>5475000</v>
      </c>
    </row>
    <row r="7" spans="1:8" ht="12.75" customHeight="1" x14ac:dyDescent="0.25">
      <c r="A7" s="8"/>
      <c r="B7" s="73"/>
      <c r="C7" s="73"/>
      <c r="D7" s="73"/>
      <c r="E7" s="73"/>
      <c r="F7" s="73"/>
      <c r="G7" s="73"/>
      <c r="H7" s="65"/>
    </row>
    <row r="8" spans="1:8" ht="12.75" customHeight="1" x14ac:dyDescent="0.25">
      <c r="A8" s="8" t="s">
        <v>65</v>
      </c>
      <c r="B8" s="66"/>
      <c r="C8" s="67">
        <v>30000</v>
      </c>
      <c r="D8" s="67"/>
      <c r="E8" s="67">
        <v>160000</v>
      </c>
      <c r="F8" s="67"/>
      <c r="G8" s="67">
        <v>700000</v>
      </c>
      <c r="H8" s="68">
        <f>SUM(B8:G8)</f>
        <v>890000</v>
      </c>
    </row>
    <row r="9" spans="1:8" ht="12.75" customHeight="1" x14ac:dyDescent="0.25">
      <c r="A9" s="31" t="s">
        <v>10</v>
      </c>
      <c r="B9" s="69"/>
      <c r="C9" s="70"/>
      <c r="D9" s="70"/>
      <c r="E9" s="70">
        <v>6000</v>
      </c>
      <c r="F9" s="70"/>
      <c r="G9" s="70"/>
      <c r="H9" s="71">
        <f>SUM(B9:G9)</f>
        <v>6000</v>
      </c>
    </row>
    <row r="10" spans="1:8" ht="12.75" customHeight="1" x14ac:dyDescent="0.25">
      <c r="A10" s="31" t="s">
        <v>17</v>
      </c>
      <c r="B10" s="72">
        <f>B8-B9</f>
        <v>0</v>
      </c>
      <c r="C10" s="72">
        <f t="shared" ref="C10:H10" si="1">C8-C9</f>
        <v>30000</v>
      </c>
      <c r="D10" s="72">
        <f t="shared" si="1"/>
        <v>0</v>
      </c>
      <c r="E10" s="72">
        <f t="shared" si="1"/>
        <v>154000</v>
      </c>
      <c r="F10" s="72">
        <f t="shared" si="1"/>
        <v>0</v>
      </c>
      <c r="G10" s="72">
        <f t="shared" si="1"/>
        <v>700000</v>
      </c>
      <c r="H10" s="72">
        <f t="shared" si="1"/>
        <v>884000</v>
      </c>
    </row>
    <row r="11" spans="1:8" ht="12.75" customHeight="1" x14ac:dyDescent="0.25">
      <c r="A11" s="8"/>
      <c r="B11" s="73"/>
      <c r="C11" s="73"/>
      <c r="D11" s="73"/>
      <c r="E11" s="73"/>
      <c r="F11" s="73"/>
      <c r="G11" s="73"/>
      <c r="H11" s="65"/>
    </row>
    <row r="12" spans="1:8" ht="12.75" customHeight="1" x14ac:dyDescent="0.25">
      <c r="A12" s="14" t="s">
        <v>35</v>
      </c>
      <c r="B12" s="72">
        <f>B6+B10</f>
        <v>450000</v>
      </c>
      <c r="C12" s="72">
        <f t="shared" ref="C12:G12" si="2">C6+C10</f>
        <v>30000</v>
      </c>
      <c r="D12" s="72">
        <f t="shared" si="2"/>
        <v>0</v>
      </c>
      <c r="E12" s="72">
        <f t="shared" si="2"/>
        <v>5139000</v>
      </c>
      <c r="F12" s="72">
        <f t="shared" si="2"/>
        <v>40000</v>
      </c>
      <c r="G12" s="72">
        <f t="shared" si="2"/>
        <v>700000</v>
      </c>
      <c r="H12" s="72">
        <f>H6+H10</f>
        <v>6359000</v>
      </c>
    </row>
    <row r="13" spans="1:8" ht="12.75" customHeight="1" x14ac:dyDescent="0.25">
      <c r="A13" s="8"/>
      <c r="B13" s="73"/>
      <c r="C13" s="73"/>
      <c r="D13" s="73"/>
      <c r="E13" s="73"/>
      <c r="F13" s="73"/>
      <c r="G13" s="73"/>
      <c r="H13" s="65"/>
    </row>
    <row r="14" spans="1:8" ht="12.75" customHeight="1" x14ac:dyDescent="0.25">
      <c r="A14" s="8" t="s">
        <v>66</v>
      </c>
      <c r="B14" s="66"/>
      <c r="C14" s="67"/>
      <c r="D14" s="67">
        <v>40000</v>
      </c>
      <c r="E14" s="67"/>
      <c r="F14" s="67"/>
      <c r="G14" s="67">
        <v>1000</v>
      </c>
      <c r="H14" s="68">
        <f>SUM(B14:G14)</f>
        <v>41000</v>
      </c>
    </row>
    <row r="15" spans="1:8" ht="12.75" customHeight="1" x14ac:dyDescent="0.25">
      <c r="A15" s="31" t="s">
        <v>10</v>
      </c>
      <c r="B15" s="69"/>
      <c r="C15" s="70"/>
      <c r="D15" s="70"/>
      <c r="E15" s="70"/>
      <c r="F15" s="70"/>
      <c r="G15" s="70"/>
      <c r="H15" s="71">
        <f>SUM(B15:G15)</f>
        <v>0</v>
      </c>
    </row>
    <row r="16" spans="1:8" ht="12.75" customHeight="1" x14ac:dyDescent="0.25">
      <c r="A16" s="31" t="s">
        <v>36</v>
      </c>
      <c r="B16" s="72">
        <f>B14-B15</f>
        <v>0</v>
      </c>
      <c r="C16" s="72">
        <f t="shared" ref="C16:G16" si="3">C14-C15</f>
        <v>0</v>
      </c>
      <c r="D16" s="72">
        <f t="shared" si="3"/>
        <v>40000</v>
      </c>
      <c r="E16" s="72">
        <f t="shared" si="3"/>
        <v>0</v>
      </c>
      <c r="F16" s="72">
        <f t="shared" si="3"/>
        <v>0</v>
      </c>
      <c r="G16" s="72">
        <f t="shared" si="3"/>
        <v>1000</v>
      </c>
      <c r="H16" s="72">
        <f>SUM(H14:H15)</f>
        <v>41000</v>
      </c>
    </row>
    <row r="17" spans="1:8" ht="12.75" customHeight="1" x14ac:dyDescent="0.25">
      <c r="A17" s="31"/>
      <c r="B17" s="73"/>
      <c r="C17" s="73"/>
      <c r="D17" s="73"/>
      <c r="E17" s="73"/>
      <c r="F17" s="73"/>
      <c r="G17" s="73"/>
      <c r="H17" s="65"/>
    </row>
    <row r="18" spans="1:8" ht="12.75" customHeight="1" x14ac:dyDescent="0.25">
      <c r="A18" s="31"/>
      <c r="B18" s="73"/>
      <c r="C18" s="73"/>
      <c r="D18" s="73"/>
      <c r="E18" s="73"/>
      <c r="F18" s="73"/>
      <c r="G18" s="73"/>
      <c r="H18" s="65"/>
    </row>
    <row r="19" spans="1:8" ht="12.75" customHeight="1" x14ac:dyDescent="0.25">
      <c r="A19" s="12" t="s">
        <v>8</v>
      </c>
      <c r="B19" s="72">
        <f>B16+B12</f>
        <v>450000</v>
      </c>
      <c r="C19" s="72">
        <f t="shared" ref="C19:G19" si="4">C16+C12</f>
        <v>30000</v>
      </c>
      <c r="D19" s="72">
        <f t="shared" si="4"/>
        <v>40000</v>
      </c>
      <c r="E19" s="72">
        <f t="shared" si="4"/>
        <v>5139000</v>
      </c>
      <c r="F19" s="72">
        <f t="shared" si="4"/>
        <v>40000</v>
      </c>
      <c r="G19" s="72">
        <f t="shared" si="4"/>
        <v>701000</v>
      </c>
      <c r="H19" s="72">
        <f>H16+H12</f>
        <v>6400000</v>
      </c>
    </row>
    <row r="20" spans="1:8" ht="12.75" customHeight="1" x14ac:dyDescent="0.25">
      <c r="A20" s="31"/>
      <c r="B20" s="73"/>
      <c r="C20" s="73"/>
      <c r="D20" s="73"/>
      <c r="E20" s="73"/>
      <c r="F20" s="73"/>
      <c r="G20" s="73"/>
      <c r="H20" s="65"/>
    </row>
    <row r="21" spans="1:8" ht="12.75" customHeight="1" x14ac:dyDescent="0.25">
      <c r="A21" s="31"/>
      <c r="B21" s="73"/>
      <c r="C21" s="73"/>
      <c r="D21" s="73"/>
      <c r="E21" s="73"/>
      <c r="F21" s="73"/>
      <c r="G21" s="73"/>
      <c r="H21" s="65"/>
    </row>
    <row r="22" spans="1:8" ht="12.75" customHeight="1" x14ac:dyDescent="0.25">
      <c r="A22" s="12" t="s">
        <v>26</v>
      </c>
      <c r="B22" s="73"/>
      <c r="C22" s="73"/>
      <c r="D22" s="73"/>
      <c r="E22" s="73"/>
      <c r="F22" s="73"/>
      <c r="G22" s="73"/>
      <c r="H22" s="65"/>
    </row>
    <row r="23" spans="1:8" ht="12.75" customHeight="1" x14ac:dyDescent="0.25">
      <c r="A23" s="31" t="s">
        <v>38</v>
      </c>
      <c r="B23" s="73"/>
      <c r="C23" s="73"/>
      <c r="D23" s="73"/>
      <c r="E23" s="73"/>
      <c r="F23" s="73"/>
      <c r="G23" s="73"/>
      <c r="H23" s="65"/>
    </row>
    <row r="24" spans="1:8" ht="12.75" customHeight="1" x14ac:dyDescent="0.25">
      <c r="A24" s="48" t="s">
        <v>22</v>
      </c>
      <c r="B24" s="66">
        <v>75000</v>
      </c>
      <c r="C24" s="67"/>
      <c r="D24" s="67"/>
      <c r="E24" s="67">
        <v>150000</v>
      </c>
      <c r="F24" s="67"/>
      <c r="G24" s="67"/>
      <c r="H24" s="68">
        <f t="shared" ref="H24:H29" si="5">SUM(B24:G24)</f>
        <v>225000</v>
      </c>
    </row>
    <row r="25" spans="1:8" ht="12.75" customHeight="1" x14ac:dyDescent="0.25">
      <c r="A25" s="50" t="s">
        <v>19</v>
      </c>
      <c r="B25" s="74">
        <v>60000</v>
      </c>
      <c r="C25" s="75"/>
      <c r="D25" s="75"/>
      <c r="E25" s="75"/>
      <c r="F25" s="75"/>
      <c r="G25" s="75"/>
      <c r="H25" s="76">
        <f t="shared" si="5"/>
        <v>60000</v>
      </c>
    </row>
    <row r="26" spans="1:8" ht="12.75" customHeight="1" x14ac:dyDescent="0.25">
      <c r="A26" s="48" t="s">
        <v>20</v>
      </c>
      <c r="B26" s="74"/>
      <c r="C26" s="75"/>
      <c r="D26" s="75"/>
      <c r="E26" s="75"/>
      <c r="F26" s="75">
        <v>20000</v>
      </c>
      <c r="G26" s="75"/>
      <c r="H26" s="76">
        <f t="shared" si="5"/>
        <v>20000</v>
      </c>
    </row>
    <row r="27" spans="1:8" ht="12.75" customHeight="1" x14ac:dyDescent="0.25">
      <c r="A27" s="50" t="s">
        <v>21</v>
      </c>
      <c r="B27" s="74"/>
      <c r="C27" s="75"/>
      <c r="D27" s="75"/>
      <c r="E27" s="75"/>
      <c r="F27" s="75"/>
      <c r="G27" s="75">
        <v>20000</v>
      </c>
      <c r="H27" s="76">
        <f t="shared" si="5"/>
        <v>20000</v>
      </c>
    </row>
    <row r="28" spans="1:8" ht="12.75" customHeight="1" x14ac:dyDescent="0.25">
      <c r="A28" s="48" t="s">
        <v>67</v>
      </c>
      <c r="B28" s="74">
        <v>50000</v>
      </c>
      <c r="C28" s="75"/>
      <c r="D28" s="75"/>
      <c r="E28" s="75"/>
      <c r="F28" s="75"/>
      <c r="G28" s="75"/>
      <c r="H28" s="76">
        <f t="shared" si="5"/>
        <v>50000</v>
      </c>
    </row>
    <row r="29" spans="1:8" ht="12.75" customHeight="1" x14ac:dyDescent="0.25">
      <c r="A29" s="50" t="s">
        <v>68</v>
      </c>
      <c r="B29" s="69"/>
      <c r="C29" s="70">
        <v>25000</v>
      </c>
      <c r="D29" s="70"/>
      <c r="E29" s="70"/>
      <c r="F29" s="70"/>
      <c r="G29" s="70"/>
      <c r="H29" s="71">
        <f t="shared" si="5"/>
        <v>25000</v>
      </c>
    </row>
    <row r="30" spans="1:8" ht="12.75" customHeight="1" x14ac:dyDescent="0.25">
      <c r="A30" s="65"/>
      <c r="B30" s="73"/>
      <c r="C30" s="73"/>
      <c r="D30" s="73"/>
      <c r="E30" s="73"/>
      <c r="F30" s="73"/>
      <c r="G30" s="73"/>
      <c r="H30" s="65"/>
    </row>
    <row r="31" spans="1:8" ht="12.75" customHeight="1" x14ac:dyDescent="0.25">
      <c r="A31" s="12" t="s">
        <v>23</v>
      </c>
      <c r="B31" s="72">
        <f>SUM(B24:B29)</f>
        <v>185000</v>
      </c>
      <c r="C31" s="72">
        <f t="shared" ref="C31:G31" si="6">SUM(C24:C29)</f>
        <v>25000</v>
      </c>
      <c r="D31" s="72">
        <f t="shared" si="6"/>
        <v>0</v>
      </c>
      <c r="E31" s="72">
        <f>SUM(E24:E29)</f>
        <v>150000</v>
      </c>
      <c r="F31" s="72">
        <f t="shared" si="6"/>
        <v>20000</v>
      </c>
      <c r="G31" s="72">
        <f t="shared" si="6"/>
        <v>20000</v>
      </c>
      <c r="H31" s="72">
        <f>SUM(H24:H29)</f>
        <v>400000</v>
      </c>
    </row>
    <row r="32" spans="1:8" ht="12.75" customHeight="1" x14ac:dyDescent="0.25">
      <c r="A32" s="65"/>
      <c r="B32" s="73"/>
      <c r="C32" s="73"/>
      <c r="D32" s="73"/>
      <c r="E32" s="73"/>
      <c r="F32" s="73"/>
      <c r="G32" s="73"/>
      <c r="H32" s="65"/>
    </row>
    <row r="33" spans="1:8" ht="12.75" customHeight="1" thickBot="1" x14ac:dyDescent="0.3">
      <c r="A33" s="21" t="s">
        <v>24</v>
      </c>
      <c r="B33" s="77">
        <f>B19-B31</f>
        <v>265000</v>
      </c>
      <c r="C33" s="77">
        <f>C19-C31</f>
        <v>5000</v>
      </c>
      <c r="D33" s="77">
        <f t="shared" ref="D33:G33" si="7">D19-D31</f>
        <v>40000</v>
      </c>
      <c r="E33" s="77">
        <f t="shared" si="7"/>
        <v>4989000</v>
      </c>
      <c r="F33" s="77">
        <f t="shared" si="7"/>
        <v>20000</v>
      </c>
      <c r="G33" s="77">
        <f t="shared" si="7"/>
        <v>681000</v>
      </c>
      <c r="H33" s="77">
        <f>H19-H31</f>
        <v>6000000</v>
      </c>
    </row>
    <row r="34" spans="1:8" ht="12.75" customHeight="1" thickTop="1" x14ac:dyDescent="0.2"/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Draft Report</vt:lpstr>
      <vt:lpstr>Adjustments</vt:lpstr>
      <vt:lpstr>Adjustments 2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Adam</dc:creator>
  <cp:lastModifiedBy>Williams, Adam</cp:lastModifiedBy>
  <dcterms:created xsi:type="dcterms:W3CDTF">2018-10-15T17:44:38Z</dcterms:created>
  <dcterms:modified xsi:type="dcterms:W3CDTF">2018-10-31T19:57:05Z</dcterms:modified>
</cp:coreProperties>
</file>