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J:\PSFU\Budget - CDE\FY2019-20\"/>
    </mc:Choice>
  </mc:AlternateContent>
  <xr:revisionPtr revIDLastSave="0" documentId="13_ncr:1_{B8D61C26-FBB9-4BFD-AD5E-65C186A4247E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20% True-Up FDK Formula Grant" sheetId="2" r:id="rId1"/>
  </sheets>
  <definedNames>
    <definedName name="_xlnm._FilterDatabase" localSheetId="0" hidden="1">'20% True-Up FDK Formula Grant'!$B$2:$EE$182</definedName>
    <definedName name="_Order1" hidden="1">255</definedName>
    <definedName name="DISTRICT" localSheetId="0">#REF!</definedName>
    <definedName name="DISTRICT">#REF!</definedName>
    <definedName name="MILL" localSheetId="0">#REF!</definedName>
    <definedName name="MILL">#REF!</definedName>
    <definedName name="Mills" localSheetId="0">#REF!</definedName>
    <definedName name="Mills">#REF!</definedName>
    <definedName name="MOUNTAIN" localSheetId="0">#REF!</definedName>
    <definedName name="MOUNTAIN">#REF!</definedName>
    <definedName name="OUTLAY" localSheetId="0">#REF!</definedName>
    <definedName name="OUTLAY">#REF!</definedName>
    <definedName name="_xlnm.Print_Titles" localSheetId="0">'20% True-Up FDK Formula Grant'!$2:$2</definedName>
    <definedName name="RURAL" localSheetId="0">#REF!</definedName>
    <definedName name="RURAL">#REF!</definedName>
    <definedName name="SUMMARY" localSheetId="0">#REF!</definedName>
    <definedName name="SUMMARY">#REF!</definedName>
    <definedName name="URBAN" localSheetId="0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6" i="2" l="1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185" i="2"/>
  <c r="J185" i="2"/>
  <c r="J3" i="2"/>
  <c r="K3" i="2" s="1"/>
  <c r="H186" i="2" l="1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185" i="2"/>
  <c r="J192" i="2" l="1"/>
  <c r="K192" i="2" s="1"/>
  <c r="J212" i="2"/>
  <c r="J211" i="2"/>
  <c r="J209" i="2"/>
  <c r="J208" i="2"/>
  <c r="J207" i="2"/>
  <c r="J205" i="2"/>
  <c r="J204" i="2"/>
  <c r="J203" i="2"/>
  <c r="J201" i="2"/>
  <c r="J200" i="2"/>
  <c r="J199" i="2"/>
  <c r="J197" i="2"/>
  <c r="J196" i="2"/>
  <c r="J195" i="2"/>
  <c r="J193" i="2"/>
  <c r="J191" i="2"/>
  <c r="J190" i="2"/>
  <c r="J188" i="2"/>
  <c r="J187" i="2"/>
  <c r="J186" i="2"/>
  <c r="I213" i="2" l="1"/>
  <c r="D213" i="2"/>
  <c r="D181" i="2" s="1"/>
  <c r="D182" i="2" s="1"/>
  <c r="J189" i="2"/>
  <c r="J194" i="2"/>
  <c r="K194" i="2" s="1"/>
  <c r="J198" i="2"/>
  <c r="J202" i="2"/>
  <c r="K202" i="2" s="1"/>
  <c r="J206" i="2"/>
  <c r="K206" i="2" s="1"/>
  <c r="J210" i="2"/>
  <c r="K210" i="2" s="1"/>
  <c r="K186" i="2"/>
  <c r="K190" i="2"/>
  <c r="K195" i="2"/>
  <c r="K199" i="2"/>
  <c r="K203" i="2"/>
  <c r="K207" i="2"/>
  <c r="K211" i="2"/>
  <c r="K189" i="2"/>
  <c r="K198" i="2"/>
  <c r="K187" i="2"/>
  <c r="K191" i="2"/>
  <c r="K196" i="2"/>
  <c r="K200" i="2"/>
  <c r="K204" i="2"/>
  <c r="K208" i="2"/>
  <c r="K212" i="2"/>
  <c r="K188" i="2"/>
  <c r="K193" i="2"/>
  <c r="K197" i="2"/>
  <c r="K201" i="2"/>
  <c r="K205" i="2"/>
  <c r="K209" i="2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N182" i="2"/>
  <c r="K185" i="2" l="1"/>
  <c r="J213" i="2"/>
  <c r="K213" i="2" l="1"/>
  <c r="K181" i="2" s="1"/>
  <c r="K182" i="2" s="1"/>
  <c r="L3" i="2" s="1"/>
  <c r="L192" i="2" l="1"/>
  <c r="L191" i="2"/>
  <c r="L208" i="2"/>
  <c r="L197" i="2"/>
  <c r="L189" i="2"/>
  <c r="L206" i="2"/>
  <c r="L195" i="2"/>
  <c r="L211" i="2"/>
  <c r="L193" i="2"/>
  <c r="L202" i="2"/>
  <c r="L207" i="2"/>
  <c r="L196" i="2"/>
  <c r="L212" i="2"/>
  <c r="L201" i="2"/>
  <c r="L194" i="2"/>
  <c r="L210" i="2"/>
  <c r="L199" i="2"/>
  <c r="L187" i="2"/>
  <c r="L209" i="2"/>
  <c r="L200" i="2"/>
  <c r="L188" i="2"/>
  <c r="L205" i="2"/>
  <c r="L198" i="2"/>
  <c r="L186" i="2"/>
  <c r="L203" i="2"/>
  <c r="L204" i="2"/>
  <c r="L190" i="2"/>
  <c r="L185" i="2"/>
  <c r="L4" i="2"/>
  <c r="L20" i="2"/>
  <c r="L36" i="2"/>
  <c r="L52" i="2"/>
  <c r="L8" i="2"/>
  <c r="L24" i="2"/>
  <c r="L40" i="2"/>
  <c r="L56" i="2"/>
  <c r="L12" i="2"/>
  <c r="L28" i="2"/>
  <c r="L44" i="2"/>
  <c r="L60" i="2"/>
  <c r="L48" i="2"/>
  <c r="L32" i="2"/>
  <c r="L16" i="2"/>
  <c r="L90" i="2"/>
  <c r="L94" i="2"/>
  <c r="L95" i="2"/>
  <c r="L98" i="2"/>
  <c r="L99" i="2"/>
  <c r="L102" i="2"/>
  <c r="L103" i="2"/>
  <c r="L106" i="2"/>
  <c r="L107" i="2"/>
  <c r="L110" i="2"/>
  <c r="L111" i="2"/>
  <c r="L114" i="2"/>
  <c r="L115" i="2"/>
  <c r="L118" i="2"/>
  <c r="L119" i="2"/>
  <c r="L122" i="2"/>
  <c r="L123" i="2"/>
  <c r="L126" i="2"/>
  <c r="L127" i="2"/>
  <c r="L130" i="2"/>
  <c r="L131" i="2"/>
  <c r="L134" i="2"/>
  <c r="L135" i="2"/>
  <c r="L140" i="2"/>
  <c r="L144" i="2"/>
  <c r="L148" i="2"/>
  <c r="L152" i="2"/>
  <c r="L156" i="2"/>
  <c r="L160" i="2"/>
  <c r="L164" i="2"/>
  <c r="L168" i="2"/>
  <c r="L172" i="2"/>
  <c r="L176" i="2"/>
  <c r="L180" i="2"/>
  <c r="L170" i="2"/>
  <c r="L138" i="2"/>
  <c r="L169" i="2"/>
  <c r="L153" i="2"/>
  <c r="L137" i="2"/>
  <c r="L166" i="2"/>
  <c r="L136" i="2"/>
  <c r="L173" i="2"/>
  <c r="L157" i="2"/>
  <c r="L141" i="2"/>
  <c r="L100" i="2"/>
  <c r="L121" i="2"/>
  <c r="L105" i="2"/>
  <c r="L89" i="2"/>
  <c r="L57" i="2"/>
  <c r="L83" i="2"/>
  <c r="L67" i="2"/>
  <c r="L9" i="2"/>
  <c r="L77" i="2"/>
  <c r="L6" i="2"/>
  <c r="L79" i="2"/>
  <c r="L63" i="2"/>
  <c r="L53" i="2"/>
  <c r="L34" i="2"/>
  <c r="L11" i="2"/>
  <c r="L49" i="2"/>
  <c r="L30" i="2"/>
  <c r="L7" i="2"/>
  <c r="L74" i="2"/>
  <c r="L58" i="2"/>
  <c r="L35" i="2"/>
  <c r="L13" i="2"/>
  <c r="L162" i="2"/>
  <c r="L128" i="2"/>
  <c r="L167" i="2"/>
  <c r="L151" i="2"/>
  <c r="L124" i="2"/>
  <c r="L158" i="2"/>
  <c r="L120" i="2"/>
  <c r="L171" i="2"/>
  <c r="L155" i="2"/>
  <c r="L139" i="2"/>
  <c r="L133" i="2"/>
  <c r="L117" i="2"/>
  <c r="L101" i="2"/>
  <c r="L81" i="2"/>
  <c r="L38" i="2"/>
  <c r="L80" i="2"/>
  <c r="L64" i="2"/>
  <c r="L92" i="2"/>
  <c r="L69" i="2"/>
  <c r="L91" i="2"/>
  <c r="L76" i="2"/>
  <c r="L41" i="2"/>
  <c r="L50" i="2"/>
  <c r="L27" i="2"/>
  <c r="L5" i="2"/>
  <c r="L46" i="2"/>
  <c r="L23" i="2"/>
  <c r="L86" i="2"/>
  <c r="L70" i="2"/>
  <c r="L51" i="2"/>
  <c r="L29" i="2"/>
  <c r="L154" i="2"/>
  <c r="L112" i="2"/>
  <c r="L177" i="2"/>
  <c r="L161" i="2"/>
  <c r="L145" i="2"/>
  <c r="L108" i="2"/>
  <c r="L150" i="2"/>
  <c r="L104" i="2"/>
  <c r="L165" i="2"/>
  <c r="L149" i="2"/>
  <c r="L132" i="2"/>
  <c r="L129" i="2"/>
  <c r="L113" i="2"/>
  <c r="L97" i="2"/>
  <c r="L73" i="2"/>
  <c r="L15" i="2"/>
  <c r="L75" i="2"/>
  <c r="L54" i="2"/>
  <c r="L88" i="2"/>
  <c r="L47" i="2"/>
  <c r="L87" i="2"/>
  <c r="L71" i="2"/>
  <c r="L22" i="2"/>
  <c r="L43" i="2"/>
  <c r="L21" i="2"/>
  <c r="L62" i="2"/>
  <c r="L39" i="2"/>
  <c r="L17" i="2"/>
  <c r="L82" i="2"/>
  <c r="L66" i="2"/>
  <c r="L45" i="2"/>
  <c r="L26" i="2"/>
  <c r="L178" i="2"/>
  <c r="L146" i="2"/>
  <c r="L96" i="2"/>
  <c r="L175" i="2"/>
  <c r="L159" i="2"/>
  <c r="L143" i="2"/>
  <c r="L174" i="2"/>
  <c r="L142" i="2"/>
  <c r="L179" i="2"/>
  <c r="L163" i="2"/>
  <c r="L147" i="2"/>
  <c r="L116" i="2"/>
  <c r="L125" i="2"/>
  <c r="L109" i="2"/>
  <c r="L93" i="2"/>
  <c r="L65" i="2"/>
  <c r="L72" i="2"/>
  <c r="L31" i="2"/>
  <c r="L85" i="2"/>
  <c r="L25" i="2"/>
  <c r="L84" i="2"/>
  <c r="L68" i="2"/>
  <c r="L59" i="2"/>
  <c r="L37" i="2"/>
  <c r="L18" i="2"/>
  <c r="L55" i="2"/>
  <c r="L33" i="2"/>
  <c r="L14" i="2"/>
  <c r="L78" i="2"/>
  <c r="L61" i="2"/>
  <c r="L42" i="2"/>
  <c r="L19" i="2"/>
  <c r="L10" i="2"/>
  <c r="L181" i="2"/>
  <c r="O192" i="2" l="1"/>
  <c r="M192" i="2"/>
  <c r="O3" i="2"/>
  <c r="M3" i="2"/>
  <c r="O181" i="2"/>
  <c r="O166" i="2"/>
  <c r="O190" i="2"/>
  <c r="O198" i="2"/>
  <c r="O209" i="2"/>
  <c r="O194" i="2"/>
  <c r="O207" i="2"/>
  <c r="O195" i="2"/>
  <c r="O208" i="2"/>
  <c r="O204" i="2"/>
  <c r="O205" i="2"/>
  <c r="O187" i="2"/>
  <c r="O201" i="2"/>
  <c r="O202" i="2"/>
  <c r="O206" i="2"/>
  <c r="O191" i="2"/>
  <c r="O203" i="2"/>
  <c r="O188" i="2"/>
  <c r="O199" i="2"/>
  <c r="O212" i="2"/>
  <c r="O193" i="2"/>
  <c r="O189" i="2"/>
  <c r="O185" i="2"/>
  <c r="O186" i="2"/>
  <c r="O200" i="2"/>
  <c r="O210" i="2"/>
  <c r="O196" i="2"/>
  <c r="O211" i="2"/>
  <c r="O197" i="2"/>
  <c r="M189" i="2"/>
  <c r="M185" i="2"/>
  <c r="L213" i="2"/>
  <c r="M186" i="2"/>
  <c r="M200" i="2"/>
  <c r="M210" i="2"/>
  <c r="M196" i="2"/>
  <c r="M211" i="2"/>
  <c r="M197" i="2"/>
  <c r="M199" i="2"/>
  <c r="M193" i="2"/>
  <c r="M190" i="2"/>
  <c r="M198" i="2"/>
  <c r="M209" i="2"/>
  <c r="M194" i="2"/>
  <c r="M207" i="2"/>
  <c r="M195" i="2"/>
  <c r="M208" i="2"/>
  <c r="M203" i="2"/>
  <c r="M188" i="2"/>
  <c r="M212" i="2"/>
  <c r="M204" i="2"/>
  <c r="M205" i="2"/>
  <c r="M187" i="2"/>
  <c r="M201" i="2"/>
  <c r="M202" i="2"/>
  <c r="M206" i="2"/>
  <c r="M191" i="2"/>
  <c r="M10" i="2"/>
  <c r="O10" i="2"/>
  <c r="M78" i="2"/>
  <c r="O78" i="2"/>
  <c r="M18" i="2"/>
  <c r="O18" i="2"/>
  <c r="M84" i="2"/>
  <c r="O84" i="2"/>
  <c r="M72" i="2"/>
  <c r="M125" i="2"/>
  <c r="O125" i="2"/>
  <c r="O179" i="2"/>
  <c r="M179" i="2"/>
  <c r="O159" i="2"/>
  <c r="M159" i="2"/>
  <c r="M178" i="2"/>
  <c r="O178" i="2"/>
  <c r="L182" i="2"/>
  <c r="M82" i="2"/>
  <c r="O82" i="2"/>
  <c r="M21" i="2"/>
  <c r="O21" i="2"/>
  <c r="M87" i="2"/>
  <c r="O87" i="2"/>
  <c r="O75" i="2"/>
  <c r="M75" i="2"/>
  <c r="M113" i="2"/>
  <c r="O113" i="2"/>
  <c r="M165" i="2"/>
  <c r="O165" i="2"/>
  <c r="M145" i="2"/>
  <c r="O145" i="2"/>
  <c r="M154" i="2"/>
  <c r="O154" i="2"/>
  <c r="O51" i="2"/>
  <c r="M51" i="2"/>
  <c r="M46" i="2"/>
  <c r="O46" i="2"/>
  <c r="M41" i="2"/>
  <c r="O41" i="2"/>
  <c r="M92" i="2"/>
  <c r="O92" i="2"/>
  <c r="M81" i="2"/>
  <c r="O81" i="2"/>
  <c r="O139" i="2"/>
  <c r="M139" i="2"/>
  <c r="M158" i="2"/>
  <c r="O158" i="2"/>
  <c r="M74" i="2"/>
  <c r="O11" i="2"/>
  <c r="M11" i="2"/>
  <c r="O79" i="2"/>
  <c r="M79" i="2"/>
  <c r="O67" i="2"/>
  <c r="M67" i="2"/>
  <c r="M105" i="2"/>
  <c r="O105" i="2"/>
  <c r="M157" i="2"/>
  <c r="O157" i="2"/>
  <c r="M137" i="2"/>
  <c r="O137" i="2"/>
  <c r="M170" i="2"/>
  <c r="O170" i="2"/>
  <c r="M176" i="2"/>
  <c r="O176" i="2"/>
  <c r="M160" i="2"/>
  <c r="O160" i="2"/>
  <c r="M144" i="2"/>
  <c r="O144" i="2"/>
  <c r="M131" i="2"/>
  <c r="O131" i="2"/>
  <c r="M123" i="2"/>
  <c r="O123" i="2"/>
  <c r="M115" i="2"/>
  <c r="O115" i="2"/>
  <c r="M107" i="2"/>
  <c r="O107" i="2"/>
  <c r="M99" i="2"/>
  <c r="O99" i="2"/>
  <c r="M90" i="2"/>
  <c r="O90" i="2"/>
  <c r="M60" i="2"/>
  <c r="O60" i="2"/>
  <c r="M56" i="2"/>
  <c r="O56" i="2"/>
  <c r="M52" i="2"/>
  <c r="O52" i="2"/>
  <c r="O19" i="2"/>
  <c r="M19" i="2"/>
  <c r="M14" i="2"/>
  <c r="O14" i="2"/>
  <c r="M37" i="2"/>
  <c r="O37" i="2"/>
  <c r="M25" i="2"/>
  <c r="O25" i="2"/>
  <c r="M65" i="2"/>
  <c r="O65" i="2"/>
  <c r="M116" i="2"/>
  <c r="O116" i="2"/>
  <c r="M142" i="2"/>
  <c r="O142" i="2"/>
  <c r="O175" i="2"/>
  <c r="M175" i="2"/>
  <c r="M26" i="2"/>
  <c r="O26" i="2"/>
  <c r="M17" i="2"/>
  <c r="O17" i="2"/>
  <c r="O43" i="2"/>
  <c r="M43" i="2"/>
  <c r="O47" i="2"/>
  <c r="M47" i="2"/>
  <c r="O15" i="2"/>
  <c r="M15" i="2"/>
  <c r="M129" i="2"/>
  <c r="O129" i="2"/>
  <c r="M104" i="2"/>
  <c r="O104" i="2"/>
  <c r="M161" i="2"/>
  <c r="M70" i="2"/>
  <c r="O70" i="2"/>
  <c r="M5" i="2"/>
  <c r="O5" i="2"/>
  <c r="M76" i="2"/>
  <c r="O76" i="2"/>
  <c r="M64" i="2"/>
  <c r="O64" i="2"/>
  <c r="M101" i="2"/>
  <c r="O101" i="2"/>
  <c r="M155" i="2"/>
  <c r="M124" i="2"/>
  <c r="O124" i="2"/>
  <c r="M128" i="2"/>
  <c r="O128" i="2"/>
  <c r="M13" i="2"/>
  <c r="O13" i="2"/>
  <c r="O7" i="2"/>
  <c r="M7" i="2"/>
  <c r="M34" i="2"/>
  <c r="O34" i="2"/>
  <c r="M6" i="2"/>
  <c r="O83" i="2"/>
  <c r="M83" i="2"/>
  <c r="M121" i="2"/>
  <c r="O121" i="2"/>
  <c r="M173" i="2"/>
  <c r="O173" i="2"/>
  <c r="M153" i="2"/>
  <c r="O153" i="2"/>
  <c r="M172" i="2"/>
  <c r="O172" i="2"/>
  <c r="M156" i="2"/>
  <c r="O156" i="2"/>
  <c r="M140" i="2"/>
  <c r="O140" i="2"/>
  <c r="O130" i="2"/>
  <c r="M130" i="2"/>
  <c r="O122" i="2"/>
  <c r="M122" i="2"/>
  <c r="O114" i="2"/>
  <c r="M114" i="2"/>
  <c r="O106" i="2"/>
  <c r="M106" i="2"/>
  <c r="O98" i="2"/>
  <c r="M98" i="2"/>
  <c r="M16" i="2"/>
  <c r="M44" i="2"/>
  <c r="O44" i="2"/>
  <c r="M40" i="2"/>
  <c r="O40" i="2"/>
  <c r="M36" i="2"/>
  <c r="O36" i="2"/>
  <c r="M42" i="2"/>
  <c r="O42" i="2"/>
  <c r="M33" i="2"/>
  <c r="O33" i="2"/>
  <c r="M59" i="2"/>
  <c r="M85" i="2"/>
  <c r="O85" i="2"/>
  <c r="M93" i="2"/>
  <c r="O93" i="2"/>
  <c r="O147" i="2"/>
  <c r="M147" i="2"/>
  <c r="M174" i="2"/>
  <c r="O174" i="2"/>
  <c r="M96" i="2"/>
  <c r="O96" i="2"/>
  <c r="M45" i="2"/>
  <c r="O45" i="2"/>
  <c r="O39" i="2"/>
  <c r="M39" i="2"/>
  <c r="M22" i="2"/>
  <c r="O22" i="2"/>
  <c r="M88" i="2"/>
  <c r="O88" i="2"/>
  <c r="M73" i="2"/>
  <c r="M132" i="2"/>
  <c r="O132" i="2"/>
  <c r="M150" i="2"/>
  <c r="O150" i="2"/>
  <c r="M177" i="2"/>
  <c r="O177" i="2"/>
  <c r="M86" i="2"/>
  <c r="O86" i="2"/>
  <c r="O27" i="2"/>
  <c r="M27" i="2"/>
  <c r="M91" i="2"/>
  <c r="O91" i="2"/>
  <c r="M80" i="2"/>
  <c r="O80" i="2"/>
  <c r="M117" i="2"/>
  <c r="O117" i="2"/>
  <c r="O171" i="2"/>
  <c r="M171" i="2"/>
  <c r="O151" i="2"/>
  <c r="M151" i="2"/>
  <c r="M162" i="2"/>
  <c r="O162" i="2"/>
  <c r="O35" i="2"/>
  <c r="M35" i="2"/>
  <c r="M30" i="2"/>
  <c r="O30" i="2"/>
  <c r="M53" i="2"/>
  <c r="O53" i="2"/>
  <c r="M77" i="2"/>
  <c r="O77" i="2"/>
  <c r="M57" i="2"/>
  <c r="O57" i="2"/>
  <c r="M100" i="2"/>
  <c r="M136" i="2"/>
  <c r="O136" i="2"/>
  <c r="M169" i="2"/>
  <c r="O169" i="2"/>
  <c r="M168" i="2"/>
  <c r="O168" i="2"/>
  <c r="M152" i="2"/>
  <c r="O152" i="2"/>
  <c r="M135" i="2"/>
  <c r="O135" i="2"/>
  <c r="M127" i="2"/>
  <c r="O127" i="2"/>
  <c r="M119" i="2"/>
  <c r="O119" i="2"/>
  <c r="M111" i="2"/>
  <c r="O111" i="2"/>
  <c r="M103" i="2"/>
  <c r="O103" i="2"/>
  <c r="M95" i="2"/>
  <c r="O95" i="2"/>
  <c r="M32" i="2"/>
  <c r="O32" i="2"/>
  <c r="M28" i="2"/>
  <c r="O28" i="2"/>
  <c r="M24" i="2"/>
  <c r="O24" i="2"/>
  <c r="M20" i="2"/>
  <c r="O20" i="2"/>
  <c r="M61" i="2"/>
  <c r="O61" i="2"/>
  <c r="O55" i="2"/>
  <c r="M55" i="2"/>
  <c r="M68" i="2"/>
  <c r="O68" i="2"/>
  <c r="M31" i="2"/>
  <c r="M109" i="2"/>
  <c r="O109" i="2"/>
  <c r="M163" i="2"/>
  <c r="O143" i="2"/>
  <c r="M143" i="2"/>
  <c r="M146" i="2"/>
  <c r="O146" i="2"/>
  <c r="M66" i="2"/>
  <c r="O66" i="2"/>
  <c r="M62" i="2"/>
  <c r="O62" i="2"/>
  <c r="O71" i="2"/>
  <c r="M71" i="2"/>
  <c r="M54" i="2"/>
  <c r="O54" i="2"/>
  <c r="M97" i="2"/>
  <c r="O97" i="2"/>
  <c r="M149" i="2"/>
  <c r="O149" i="2"/>
  <c r="M108" i="2"/>
  <c r="M112" i="2"/>
  <c r="M29" i="2"/>
  <c r="O29" i="2"/>
  <c r="M23" i="2"/>
  <c r="M50" i="2"/>
  <c r="O50" i="2"/>
  <c r="M69" i="2"/>
  <c r="O69" i="2"/>
  <c r="M38" i="2"/>
  <c r="O38" i="2"/>
  <c r="M133" i="2"/>
  <c r="O133" i="2"/>
  <c r="M120" i="2"/>
  <c r="O167" i="2"/>
  <c r="M167" i="2"/>
  <c r="M58" i="2"/>
  <c r="O58" i="2"/>
  <c r="M49" i="2"/>
  <c r="O49" i="2"/>
  <c r="O63" i="2"/>
  <c r="M63" i="2"/>
  <c r="M9" i="2"/>
  <c r="O9" i="2"/>
  <c r="O89" i="2"/>
  <c r="M89" i="2"/>
  <c r="M141" i="2"/>
  <c r="O141" i="2"/>
  <c r="M166" i="2"/>
  <c r="M138" i="2"/>
  <c r="O138" i="2"/>
  <c r="M180" i="2"/>
  <c r="O180" i="2"/>
  <c r="M164" i="2"/>
  <c r="O164" i="2"/>
  <c r="M148" i="2"/>
  <c r="O148" i="2"/>
  <c r="O134" i="2"/>
  <c r="M134" i="2"/>
  <c r="O126" i="2"/>
  <c r="M126" i="2"/>
  <c r="O118" i="2"/>
  <c r="M118" i="2"/>
  <c r="O110" i="2"/>
  <c r="M110" i="2"/>
  <c r="O102" i="2"/>
  <c r="M102" i="2"/>
  <c r="O94" i="2"/>
  <c r="M94" i="2"/>
  <c r="M48" i="2"/>
  <c r="O48" i="2"/>
  <c r="M12" i="2"/>
  <c r="O12" i="2"/>
  <c r="M8" i="2"/>
  <c r="O8" i="2"/>
  <c r="M4" i="2"/>
  <c r="O4" i="2"/>
  <c r="O182" i="2" l="1"/>
  <c r="O213" i="2"/>
  <c r="N213" i="2"/>
</calcChain>
</file>

<file path=xl/sharedStrings.xml><?xml version="1.0" encoding="utf-8"?>
<sst xmlns="http://schemas.openxmlformats.org/spreadsheetml/2006/main" count="651" uniqueCount="502">
  <si>
    <t>COUNTY</t>
  </si>
  <si>
    <t>DISTRICT</t>
  </si>
  <si>
    <t>Total KDG * Per pupil</t>
  </si>
  <si>
    <t>Per pupil implementation funding</t>
  </si>
  <si>
    <t>ADAMS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</si>
  <si>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</si>
  <si>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</si>
  <si>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</si>
  <si>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</si>
  <si>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</si>
  <si>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</si>
  <si>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</si>
  <si>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</t>
  </si>
  <si>
    <t>ALAMOSA RE-11J</t>
  </si>
  <si>
    <t>SANGRE DE CRISTO RE-22J</t>
  </si>
  <si>
    <t>ARAPAHOE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</si>
  <si>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</si>
  <si>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</si>
  <si>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</si>
  <si>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</si>
  <si>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</si>
  <si>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</si>
  <si>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</si>
  <si>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</t>
  </si>
  <si>
    <t>ARCHULETA COUNTY 50 JT</t>
  </si>
  <si>
    <t>BACA</t>
  </si>
  <si>
    <t>WALSH RE-1</t>
  </si>
  <si>
    <t>PRITCHETT RE-3</t>
  </si>
  <si>
    <t>SPRINGFIELD RE-4</t>
  </si>
  <si>
    <t>VILAS RE-5</t>
  </si>
  <si>
    <t>CAMPO RE-6</t>
  </si>
  <si>
    <t>BENT</t>
  </si>
  <si>
    <t>LAS ANIMAS RE-1</t>
  </si>
  <si>
    <t>MC CLAVE RE-2</t>
  </si>
  <si>
    <t>BOULDER</t>
  </si>
  <si>
    <t>ST VRAIN VALLEY RE 1J</t>
  </si>
  <si>
    <t>BOULDER VALLEY RE 2</t>
  </si>
  <si>
    <t>CHAFFEE</t>
  </si>
  <si>
    <t>BUENA VISTA R-31</t>
  </si>
  <si>
    <t>SALIDA R-32</t>
  </si>
  <si>
    <t>CHEYENNE</t>
  </si>
  <si>
    <t>KIT CARSON R-1</t>
  </si>
  <si>
    <t>CHEYENNE COUNTY RE-5</t>
  </si>
  <si>
    <t>CLEAR CREEK</t>
  </si>
  <si>
    <t>CLEAR CREEK RE-1</t>
  </si>
  <si>
    <t>CONEJOS</t>
  </si>
  <si>
    <t>NORTH CONEJOS RE-1J</t>
  </si>
  <si>
    <t>SANFORD 6J</t>
  </si>
  <si>
    <t>SOUTH CONEJOS RE-10</t>
  </si>
  <si>
    <t>COSTILLA</t>
  </si>
  <si>
    <t>CENTENNIAL R-1</t>
  </si>
  <si>
    <t>SIERRA GRANDE R-30</t>
  </si>
  <si>
    <t>CROWLEY</t>
  </si>
  <si>
    <t>CROWLEY COUNTY RE-1-J</t>
  </si>
  <si>
    <t>CUSTER</t>
  </si>
  <si>
    <t>CUSTER COUNTY SCHOOL DISTRICT C-1</t>
  </si>
  <si>
    <t>DELTA</t>
  </si>
  <si>
    <t>DELTA COUNTY 50(J)</t>
  </si>
  <si>
    <t>DENVER</t>
  </si>
  <si>
    <t>DENVER COUNTY 1</t>
  </si>
  <si>
    <t>DOLORES</t>
  </si>
  <si>
    <t>DOLORES COUNTY RE NO.2</t>
  </si>
  <si>
    <t>DOUGLAS</t>
  </si>
  <si>
    <t>DOUGLAS COUNTY RE 1</t>
  </si>
  <si>
    <t>EAGLE</t>
  </si>
  <si>
    <t>EAGLE COUNTY RE 50</t>
  </si>
  <si>
    <t>ELBERT</t>
  </si>
  <si>
    <t>ELIZABETH SCHOOL DISTRICT</t>
  </si>
  <si>
    <t>KIOWA C-2</t>
  </si>
  <si>
    <t>BIG SANDY 100J</t>
  </si>
  <si>
    <t>ELBERT 200</t>
  </si>
  <si>
    <t>AGATE 300</t>
  </si>
  <si>
    <t>EL PASO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</si>
  <si>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</si>
  <si>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</si>
  <si>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</si>
  <si>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</si>
  <si>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</si>
  <si>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</si>
  <si>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</si>
  <si>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</si>
  <si>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</si>
  <si>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</si>
  <si>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</si>
  <si>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</si>
  <si>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</si>
  <si>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</si>
  <si>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</si>
  <si>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FREMONT</t>
  </si>
  <si>
    <t>CANON CITY RE-1</t>
  </si>
  <si>
    <t>FREMONT RE-2</t>
  </si>
  <si>
    <t>COTOPAXI RE-3</t>
  </si>
  <si>
    <t>GARFIELD</t>
  </si>
  <si>
    <t>ROARING FORK RE-1</t>
  </si>
  <si>
    <t>GARFIELD RE-2</t>
  </si>
  <si>
    <t>GARFIELD 16</t>
  </si>
  <si>
    <t>GILPIN</t>
  </si>
  <si>
    <t>GILPIN COUNTY RE-1</t>
  </si>
  <si>
    <t>GRAND</t>
  </si>
  <si>
    <t>WEST GRAND 1-JT</t>
  </si>
  <si>
    <t>EAST GRAND 2</t>
  </si>
  <si>
    <t>GUNNISON</t>
  </si>
  <si>
    <t>GUNNISON WATERSHED RE1J</t>
  </si>
  <si>
    <t>HINSDALE</t>
  </si>
  <si>
    <t>HINSDALE COUNTY RE 1</t>
  </si>
  <si>
    <t>HUERFANO</t>
  </si>
  <si>
    <t>HUERFANO RE-1</t>
  </si>
  <si>
    <t>LA VETA RE-2</t>
  </si>
  <si>
    <t>JACKSON</t>
  </si>
  <si>
    <t xml:space="preserve">NORTH PARK R-1 </t>
  </si>
  <si>
    <t>JEFFERSON</t>
  </si>
  <si>
    <t>JEFFERSON COUNTY R-1</t>
  </si>
  <si>
    <t>KIOWA</t>
  </si>
  <si>
    <t>EADS RE-1</t>
  </si>
  <si>
    <t>PLAINVIEW RE-2</t>
  </si>
  <si>
    <t>KIT CARSON</t>
  </si>
  <si>
    <t>ARRIBA-FLAGLER C-20</t>
  </si>
  <si>
    <t>HI-PLAINS R-23</t>
  </si>
  <si>
    <t>STRATTON R-4</t>
  </si>
  <si>
    <t>BETHUNE R-5</t>
  </si>
  <si>
    <t>BURLINGTON RE-6J</t>
  </si>
  <si>
    <t>LAKE</t>
  </si>
  <si>
    <t>LAKE COUNTY R-1</t>
  </si>
  <si>
    <t>LA PLATA</t>
  </si>
  <si>
    <t>DURANGO 9-R</t>
  </si>
  <si>
    <t>BAYFIELD 10 JT-R</t>
  </si>
  <si>
    <t>IGNACIO 11 JT</t>
  </si>
  <si>
    <t>LARIMER</t>
  </si>
  <si>
    <t>POUDRE R-1</t>
  </si>
  <si>
    <t>THOMPSON R2-J</t>
  </si>
  <si>
    <t>ESTES PARK R-3</t>
  </si>
  <si>
    <t>LAS ANIMAS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</si>
  <si>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</si>
  <si>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</si>
  <si>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</si>
  <si>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</si>
  <si>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</si>
  <si>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</si>
  <si>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LINCOLN</t>
  </si>
  <si>
    <t>GENOA-HUGO C113</t>
  </si>
  <si>
    <t>LIMON RE-4J</t>
  </si>
  <si>
    <t>KARVAL RE-23</t>
  </si>
  <si>
    <t>LOGAN</t>
  </si>
  <si>
    <t>VALLEY RE-1</t>
  </si>
  <si>
    <t>FRENCHMAN RE-3</t>
  </si>
  <si>
    <t>BUFFALO RE-4J</t>
  </si>
  <si>
    <t>PLATEAU RE-5</t>
  </si>
  <si>
    <t>MESA</t>
  </si>
  <si>
    <t>DE BEQUE 49JT</t>
  </si>
  <si>
    <t>PLATEAU VALLEY 50</t>
  </si>
  <si>
    <t>MESA COUNTY VALLEY 51</t>
  </si>
  <si>
    <t>MINERAL</t>
  </si>
  <si>
    <t>CREEDE SCHOOL DISTRICT</t>
  </si>
  <si>
    <t>MOFFAT</t>
  </si>
  <si>
    <t>MOFFAT COUNTY RE:NO 1</t>
  </si>
  <si>
    <t>MONTEZUMA</t>
  </si>
  <si>
    <t>MONTEZUMA-CORTEZ RE-1</t>
  </si>
  <si>
    <t>DOLORES RE-4A</t>
  </si>
  <si>
    <t>MANCOS RE-6</t>
  </si>
  <si>
    <t>MONTROSE</t>
  </si>
  <si>
    <t>MONTROSE COUNTY RE-1J</t>
  </si>
  <si>
    <t>WEST END RE-2</t>
  </si>
  <si>
    <t>MORGAN</t>
  </si>
  <si>
    <t>BRUSH RE-2(J)</t>
  </si>
  <si>
    <t>FORT MORGAN RE-3</t>
  </si>
  <si>
    <t>WELDON VALLEY RE-20(J)</t>
  </si>
  <si>
    <t>WIGGINS RE-50(J)</t>
  </si>
  <si>
    <t>OTERO</t>
  </si>
  <si>
    <t>EAST OTERO R-1</t>
  </si>
  <si>
    <t>ROCKY FORD R-2</t>
  </si>
  <si>
    <t>MANZANOLA 3J</t>
  </si>
  <si>
    <t>FOWLER R-4J</t>
  </si>
  <si>
    <t>CHERAW 31</t>
  </si>
  <si>
    <t>SWINK 33</t>
  </si>
  <si>
    <t>OURAY</t>
  </si>
  <si>
    <t>OURAY R-1</t>
  </si>
  <si>
    <t>RIDGWAY R-2</t>
  </si>
  <si>
    <t>PARK</t>
  </si>
  <si>
    <t>PLATTE CANYON 1</t>
  </si>
  <si>
    <t>PARK COUNTY RE-2</t>
  </si>
  <si>
    <t>PHILLIPS</t>
  </si>
  <si>
    <t>HOLYOKE RE-1J</t>
  </si>
  <si>
    <t>HAXTUN RE-2J</t>
  </si>
  <si>
    <t>PITKIN</t>
  </si>
  <si>
    <t>ASPEN 1</t>
  </si>
  <si>
    <t>PROWERS</t>
  </si>
  <si>
    <t>GRANADA RE-1</t>
  </si>
  <si>
    <t>LAMAR RE-2</t>
  </si>
  <si>
    <t>HOLLY RE-3</t>
  </si>
  <si>
    <t>WILEY RE-13 JT</t>
  </si>
  <si>
    <t>PUEBLO</t>
  </si>
  <si>
    <t>PUEBLO CITY 60</t>
  </si>
  <si>
    <t>PUEBLO COUNTY 70</t>
  </si>
  <si>
    <t>RIO BLANCO</t>
  </si>
  <si>
    <t>MEEKER RE1</t>
  </si>
  <si>
    <t>RANGELY RE-4</t>
  </si>
  <si>
    <t>RIO GRANDE</t>
  </si>
  <si>
    <t>DEL NORTE C-7</t>
  </si>
  <si>
    <t>MONTE VISTA C-8</t>
  </si>
  <si>
    <t>SARGENT RE-33J</t>
  </si>
  <si>
    <t>ROUTT</t>
  </si>
  <si>
    <t>HAYDEN RE-1</t>
  </si>
  <si>
    <t>STEAMBOAT SPRINGS RE-2</t>
  </si>
  <si>
    <t>SOUTH ROUTT RE 3</t>
  </si>
  <si>
    <t>SAGUACHE</t>
  </si>
  <si>
    <t>MOUNTAIN VALLEY RE 1</t>
  </si>
  <si>
    <t>MOFFAT 2</t>
  </si>
  <si>
    <t>CENTER 26 JT</t>
  </si>
  <si>
    <t>SAN JUAN</t>
  </si>
  <si>
    <t>SILVERTON 1</t>
  </si>
  <si>
    <t>SAN MIGUEL</t>
  </si>
  <si>
    <t>TELLURIDE R-1</t>
  </si>
  <si>
    <t>NORWOOD R-2J</t>
  </si>
  <si>
    <t>SEDGWICK</t>
  </si>
  <si>
    <t>JULESBURG RE-1</t>
  </si>
  <si>
    <t>REVERE SCHOOL DISTRICT</t>
  </si>
  <si>
    <t>SUMMIT</t>
  </si>
  <si>
    <t>SUMMIT RE-1</t>
  </si>
  <si>
    <t>TELLER</t>
  </si>
  <si>
    <t>CRIPPLE CREEK-VICTOR RE-1</t>
  </si>
  <si>
    <t>WOODLAND PARK RE-2</t>
  </si>
  <si>
    <t>WASHINGTON</t>
  </si>
  <si>
    <t>AKRON R-1</t>
  </si>
  <si>
    <t>ARICKAREE R-2</t>
  </si>
  <si>
    <t>OTIS R-3</t>
  </si>
  <si>
    <t>LONE STAR 101</t>
  </si>
  <si>
    <t>WOODLIN R-104</t>
  </si>
  <si>
    <t>WELD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</si>
  <si>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</si>
  <si>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</si>
  <si>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</si>
  <si>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</si>
  <si>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</si>
  <si>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</si>
  <si>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</si>
  <si>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</si>
  <si>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</si>
  <si>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</si>
  <si>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</si>
  <si>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</si>
  <si>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</t>
  </si>
  <si>
    <t>YUMA 1</t>
  </si>
  <si>
    <t>WRAY RD-2</t>
  </si>
  <si>
    <t>IDALIA RJ-3</t>
  </si>
  <si>
    <t>LIBERTY J-4</t>
  </si>
  <si>
    <t>CSI</t>
  </si>
  <si>
    <t>CHARTER SCHOOL INSTITUTE</t>
  </si>
  <si>
    <t>Funding with Size Factor and FRP+ELP+SPED</t>
  </si>
  <si>
    <t>District Prorated Share of 25M</t>
  </si>
  <si>
    <t>80% July Distribution of Prorated Share of 25M</t>
  </si>
  <si>
    <t>Code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</si>
  <si>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</si>
  <si>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</si>
  <si>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</si>
  <si>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</si>
  <si>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</si>
  <si>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</si>
  <si>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</si>
  <si>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</si>
  <si>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</si>
  <si>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</si>
  <si>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</si>
  <si>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</si>
  <si>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</si>
  <si>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</si>
  <si>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</si>
  <si>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</si>
  <si>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</si>
  <si>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</si>
  <si>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</si>
  <si>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</si>
  <si>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</si>
  <si>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</si>
  <si>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</si>
  <si>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</si>
  <si>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</si>
  <si>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</si>
  <si>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</si>
  <si>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</si>
  <si>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</si>
  <si>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</si>
  <si>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</si>
  <si>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</si>
  <si>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</si>
  <si>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</si>
  <si>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</si>
  <si>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</si>
  <si>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</si>
  <si>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</si>
  <si>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</si>
  <si>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</si>
  <si>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</si>
  <si>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</si>
  <si>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</si>
  <si>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</si>
  <si>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</si>
  <si>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</si>
  <si>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</si>
  <si>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</si>
  <si>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</si>
  <si>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</si>
  <si>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</si>
  <si>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</si>
  <si>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</si>
  <si>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</si>
  <si>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</si>
  <si>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</si>
  <si>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</si>
  <si>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</si>
  <si>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</si>
  <si>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</si>
  <si>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</si>
  <si>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</si>
  <si>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</si>
  <si>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</si>
  <si>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</si>
  <si>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</si>
  <si>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</si>
  <si>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</si>
  <si>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</si>
  <si>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</si>
  <si>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</si>
  <si>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</si>
  <si>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</si>
  <si>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</si>
  <si>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</si>
  <si>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</si>
  <si>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</si>
  <si>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</si>
  <si>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</si>
  <si>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</si>
  <si>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</si>
  <si>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</si>
  <si>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</si>
  <si>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</si>
  <si>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</si>
  <si>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</si>
  <si>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</si>
  <si>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</si>
  <si>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</si>
  <si>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</si>
  <si>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</si>
  <si>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</si>
  <si>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</si>
  <si>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</si>
  <si>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</si>
  <si>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</si>
  <si>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</si>
  <si>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</si>
  <si>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</si>
  <si>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</si>
  <si>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</si>
  <si>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</si>
  <si>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</si>
  <si>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</si>
  <si>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</si>
  <si>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</si>
  <si>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</si>
  <si>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</si>
  <si>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</si>
  <si>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</si>
  <si>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</si>
  <si>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</si>
  <si>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</si>
  <si>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</si>
  <si>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</si>
  <si>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</si>
  <si>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</si>
  <si>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</si>
  <si>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</si>
  <si>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</si>
  <si>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</si>
  <si>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</si>
  <si>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</si>
  <si>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</si>
  <si>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</si>
  <si>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</si>
  <si>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</si>
  <si>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</si>
  <si>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</si>
  <si>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</si>
  <si>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</si>
  <si>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</si>
  <si>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</si>
  <si>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</si>
  <si>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</si>
  <si>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</si>
  <si>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</si>
  <si>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</si>
  <si>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</si>
  <si>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</si>
  <si>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</si>
  <si>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</si>
  <si>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</si>
  <si>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</si>
  <si>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</si>
  <si>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</si>
  <si>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</si>
  <si>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</si>
  <si>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</si>
  <si>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</si>
  <si>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</si>
  <si>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</si>
  <si>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</si>
  <si>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</si>
  <si>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</si>
  <si>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</si>
  <si>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</si>
  <si>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</si>
  <si>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</si>
  <si>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</si>
  <si>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</si>
  <si>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</si>
  <si>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</si>
  <si>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</si>
  <si>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</si>
  <si>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</si>
  <si>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</si>
  <si>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</si>
  <si>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</si>
  <si>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</si>
  <si>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</si>
  <si>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</si>
  <si>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</si>
  <si>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</si>
  <si>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</si>
  <si>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</si>
  <si>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</si>
  <si>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</si>
  <si>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District of Location Code</t>
  </si>
  <si>
    <t>School Code</t>
  </si>
  <si>
    <t>0015</t>
  </si>
  <si>
    <t>The Academy of Charter Schools</t>
  </si>
  <si>
    <t>0493</t>
  </si>
  <si>
    <t>AXIS International Academy</t>
  </si>
  <si>
    <t>0653</t>
  </si>
  <si>
    <t xml:space="preserve">Stone Creek Elementary </t>
  </si>
  <si>
    <t>0655</t>
  </si>
  <si>
    <t xml:space="preserve">Academy at High Point </t>
  </si>
  <si>
    <t>0657</t>
  </si>
  <si>
    <t xml:space="preserve">Academy of Arts &amp; Knowledge </t>
  </si>
  <si>
    <t>1279</t>
  </si>
  <si>
    <t>Caprock Academy</t>
  </si>
  <si>
    <t>1371</t>
  </si>
  <si>
    <t>Coperni 3</t>
  </si>
  <si>
    <t>1505</t>
  </si>
  <si>
    <t>Colorado Military Academy</t>
  </si>
  <si>
    <t>1791</t>
  </si>
  <si>
    <t>Colorado Springs Charter Academy</t>
  </si>
  <si>
    <t>1882</t>
  </si>
  <si>
    <t>Community Leadership Academy</t>
  </si>
  <si>
    <t>Crown Pointe</t>
  </si>
  <si>
    <t>3326</t>
  </si>
  <si>
    <t>GVA - Colorado Springs</t>
  </si>
  <si>
    <t>3393</t>
  </si>
  <si>
    <t>Golden View Charter Academy</t>
  </si>
  <si>
    <t>3439</t>
  </si>
  <si>
    <t>GVA - Northglenn</t>
  </si>
  <si>
    <t>4277</t>
  </si>
  <si>
    <t>Indian Peaks Charter</t>
  </si>
  <si>
    <t>4403</t>
  </si>
  <si>
    <t>James Irwin - Colorado Springs</t>
  </si>
  <si>
    <t>5423</t>
  </si>
  <si>
    <t>Mountain Village Montessori</t>
  </si>
  <si>
    <t>5431</t>
  </si>
  <si>
    <t>Coperni 2</t>
  </si>
  <si>
    <t>5845</t>
  </si>
  <si>
    <t>Monument View Montessori</t>
  </si>
  <si>
    <t>5851</t>
  </si>
  <si>
    <t>Mountain Song Community School</t>
  </si>
  <si>
    <t>5957</t>
  </si>
  <si>
    <t>Montessori del Mundo</t>
  </si>
  <si>
    <t>6914</t>
  </si>
  <si>
    <t>Pinnacle Charter School</t>
  </si>
  <si>
    <t>7278</t>
  </si>
  <si>
    <t>Ricardo Flores Magnon Academy</t>
  </si>
  <si>
    <t>7512</t>
  </si>
  <si>
    <t xml:space="preserve">Ross Montessori </t>
  </si>
  <si>
    <t>8061</t>
  </si>
  <si>
    <t>Salida Montessori</t>
  </si>
  <si>
    <t>8821</t>
  </si>
  <si>
    <t>Two Rivers Charter School</t>
  </si>
  <si>
    <t>8825</t>
  </si>
  <si>
    <t>Maclaren Charter School</t>
  </si>
  <si>
    <t>District of Location
SIZE FACTOR</t>
  </si>
  <si>
    <t>District of Location
% FREE REDUCED LUNCH</t>
  </si>
  <si>
    <t>District of Location
% ENGLISH LANGUAGE</t>
  </si>
  <si>
    <t>District of Location
% SPECIAL EDUCATION</t>
  </si>
  <si>
    <t>(see below for school by school calculations)</t>
  </si>
  <si>
    <t>Charter School Institute
Charter School Name</t>
  </si>
  <si>
    <t xml:space="preserve">Final FY20 FDK Enrollment </t>
  </si>
  <si>
    <t>FINAL FY19-20 SIZE FACTOR</t>
  </si>
  <si>
    <t>FINAL FY19-20 % FREE REDUCED LUNCH</t>
  </si>
  <si>
    <t>FINAL FY19-20 % ENGLISH LANGUAGE</t>
  </si>
  <si>
    <t>FINAL FY19-20 SPECIAL EDUCATION</t>
  </si>
  <si>
    <t>FINAL FY19-20 PER PUPIL FUNDING AFTER BUDGET STABILIZATION FACTOR</t>
  </si>
  <si>
    <t>District Final True-up of Prorated Share of 25M</t>
  </si>
  <si>
    <t>1387</t>
  </si>
  <si>
    <t>Colorado Early Colleges Windsor</t>
  </si>
  <si>
    <r>
      <t>Remaining Amount to</t>
    </r>
    <r>
      <rPr>
        <b/>
        <sz val="11"/>
        <color rgb="FFFF0000"/>
        <rFont val="Calibri"/>
        <family val="2"/>
        <scheme val="minor"/>
      </rPr>
      <t xml:space="preserve"> (or from)</t>
    </r>
    <r>
      <rPr>
        <b/>
        <sz val="11"/>
        <color theme="1"/>
        <rFont val="Calibri"/>
        <family val="2"/>
        <scheme val="minor"/>
      </rPr>
      <t xml:space="preserve"> School</t>
    </r>
  </si>
  <si>
    <r>
      <t>Remaining Amount to</t>
    </r>
    <r>
      <rPr>
        <b/>
        <sz val="11"/>
        <color rgb="FFFF0000"/>
        <rFont val="Calibri"/>
        <family val="2"/>
        <scheme val="minor"/>
      </rPr>
      <t xml:space="preserve"> (or from)</t>
    </r>
    <r>
      <rPr>
        <b/>
        <sz val="11"/>
        <color theme="1"/>
        <rFont val="Calibri"/>
        <family val="2"/>
        <scheme val="minor"/>
      </rPr>
      <t xml:space="preserve"> District</t>
    </r>
  </si>
  <si>
    <t xml:space="preserve">FY20 FDK Enrollment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</si>
</sst>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0" fillId="0" borderId="0" xfId="1" applyNumberFormat="1" applyFont="1"/>
    <xf numFmtId="164" fontId="0" fillId="0" borderId="0" xfId="1" applyNumberFormat="1" applyFont="1"/>
    <xf numFmtId="0" fontId="0" fillId="0" borderId="0" xfId="0" applyFill="1"/>
    <xf numFmtId="0" fontId="0" fillId="2" borderId="0" xfId="0" applyFill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43" fontId="0" fillId="0" borderId="4" xfId="1" applyNumberFormat="1" applyFont="1" applyBorder="1"/>
    <xf numFmtId="43" fontId="0" fillId="0" borderId="3" xfId="0" applyNumberFormat="1" applyBorder="1"/>
    <xf numFmtId="43" fontId="0" fillId="0" borderId="0" xfId="0" applyNumberFormat="1" applyBorder="1"/>
    <xf numFmtId="43" fontId="0" fillId="3" borderId="0" xfId="0" applyNumberFormat="1" applyFill="1" applyBorder="1"/>
    <xf numFmtId="43" fontId="0" fillId="0" borderId="4" xfId="0" applyNumberFormat="1" applyFill="1" applyBorder="1"/>
    <xf numFmtId="49" fontId="0" fillId="0" borderId="4" xfId="0" applyNumberFormat="1" applyBorder="1"/>
    <xf numFmtId="0" fontId="0" fillId="0" borderId="5" xfId="0" applyBorder="1"/>
    <xf numFmtId="0" fontId="0" fillId="0" borderId="7" xfId="0" applyBorder="1"/>
    <xf numFmtId="43" fontId="0" fillId="0" borderId="6" xfId="1" applyNumberFormat="1" applyFont="1" applyBorder="1"/>
    <xf numFmtId="43" fontId="0" fillId="0" borderId="5" xfId="0" applyNumberFormat="1" applyBorder="1"/>
    <xf numFmtId="43" fontId="0" fillId="0" borderId="7" xfId="0" applyNumberFormat="1" applyBorder="1"/>
    <xf numFmtId="43" fontId="0" fillId="3" borderId="7" xfId="0" applyNumberFormat="1" applyFill="1" applyBorder="1"/>
    <xf numFmtId="43" fontId="0" fillId="0" borderId="0" xfId="0" applyNumberFormat="1"/>
    <xf numFmtId="43" fontId="0" fillId="0" borderId="0" xfId="0" applyNumberFormat="1" applyFill="1"/>
    <xf numFmtId="49" fontId="0" fillId="0" borderId="3" xfId="0" applyNumberFormat="1" applyBorder="1"/>
    <xf numFmtId="49" fontId="0" fillId="0" borderId="5" xfId="0" applyNumberFormat="1" applyBorder="1"/>
    <xf numFmtId="0" fontId="0" fillId="0" borderId="6" xfId="0" applyBorder="1"/>
    <xf numFmtId="49" fontId="0" fillId="0" borderId="0" xfId="0" applyNumberFormat="1" applyBorder="1"/>
    <xf numFmtId="43" fontId="0" fillId="0" borderId="0" xfId="1" applyNumberFormat="1" applyFont="1" applyBorder="1"/>
    <xf numFmtId="0" fontId="2" fillId="0" borderId="8" xfId="0" applyFont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3" fontId="0" fillId="0" borderId="0" xfId="0" applyNumberFormat="1" applyFill="1" applyBorder="1"/>
    <xf numFmtId="43" fontId="0" fillId="0" borderId="6" xfId="0" applyNumberFormat="1" applyFill="1" applyBorder="1"/>
    <xf numFmtId="0" fontId="0" fillId="0" borderId="0" xfId="0" applyBorder="1" applyAlignment="1">
      <alignment horizontal="right"/>
    </xf>
    <xf numFmtId="0" fontId="0" fillId="0" borderId="7" xfId="0" applyBorder="1" applyAlignment="1"/>
    <xf numFmtId="0" fontId="0" fillId="0" borderId="6" xfId="0" applyBorder="1" applyAlignment="1"/>
    <xf numFmtId="0" fontId="2" fillId="4" borderId="1" xfId="0" applyFont="1" applyFill="1" applyBorder="1" applyAlignment="1">
      <alignment horizontal="center" wrapText="1"/>
    </xf>
    <xf numFmtId="43" fontId="0" fillId="4" borderId="3" xfId="0" applyNumberFormat="1" applyFill="1" applyBorder="1"/>
    <xf numFmtId="43" fontId="0" fillId="4" borderId="5" xfId="0" applyNumberFormat="1" applyFill="1" applyBorder="1"/>
    <xf numFmtId="0" fontId="0" fillId="0" borderId="1" xfId="0" applyBorder="1"/>
    <xf numFmtId="0" fontId="0" fillId="0" borderId="8" xfId="0" applyBorder="1"/>
    <xf numFmtId="43" fontId="0" fillId="0" borderId="2" xfId="1" applyNumberFormat="1" applyFont="1" applyBorder="1"/>
    <xf numFmtId="0" fontId="2" fillId="0" borderId="0" xfId="0" applyFont="1" applyFill="1" applyBorder="1" applyAlignment="1">
      <alignment horizontal="center" wrapText="1"/>
    </xf>
    <xf numFmtId="43" fontId="2" fillId="0" borderId="4" xfId="1" applyNumberFormat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0" fontId="0" fillId="0" borderId="0" xfId="0" applyNumberFormat="1"/>
    <xf numFmtId="40" fontId="2" fillId="0" borderId="2" xfId="0" applyNumberFormat="1" applyFont="1" applyBorder="1" applyAlignment="1">
      <alignment horizontal="center" wrapText="1"/>
    </xf>
    <xf numFmtId="40" fontId="0" fillId="0" borderId="4" xfId="0" applyNumberFormat="1" applyBorder="1"/>
    <xf numFmtId="40" fontId="0" fillId="0" borderId="6" xfId="0" applyNumberFormat="1" applyBorder="1"/>
    <xf numFmtId="0" fontId="0" fillId="0" borderId="0" xfId="0" applyFill="1" applyBorder="1" applyAlignment="1"/>
    <xf numFmtId="0" fontId="0" fillId="0" borderId="0" xfId="0" applyAlignment="1">
      <alignment horizontal="left"/>
    </xf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43" fontId="0" fillId="0" borderId="4" xfId="1" applyNumberFormat="1" applyFont="1" applyFill="1" applyBorder="1"/>
    <xf numFmtId="40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3"/>
  <sheetViews>
    <sheetView tabSelected="1" workbookViewId="0">
      <pane ySplit="2" topLeftCell="A117" activePane="bottomLeft" state="frozen"/>
      <selection pane="bottomLeft" activeCell="N3" sqref="N3"/>
    </sheetView>
  </sheetViews>
  <sheetFormatPr defaultRowHeight="15" x14ac:dyDescent="0.25"/>
  <cols>
    <col min="2" max="2" width="13.7109375" bestFit="1" customWidth="1"/>
    <col min="3" max="3" width="24.7109375" customWidth="1"/>
    <col min="4" max="4" width="10.7109375" customWidth="1"/>
    <col min="5" max="5" width="13.85546875" customWidth="1"/>
    <col min="6" max="6" width="13.42578125" bestFit="1" customWidth="1"/>
    <col min="7" max="7" width="15.7109375" bestFit="1" customWidth="1"/>
    <col min="8" max="8" width="14.7109375" bestFit="1" customWidth="1"/>
    <col min="9" max="9" width="21.28515625" style="1" bestFit="1" customWidth="1"/>
    <col min="10" max="10" width="15.7109375" bestFit="1" customWidth="1"/>
    <col min="11" max="11" width="18.42578125" bestFit="1" customWidth="1"/>
    <col min="12" max="12" width="17.7109375" style="3" bestFit="1" customWidth="1"/>
    <col min="13" max="13" width="18.28515625" style="3" customWidth="1"/>
    <col min="14" max="14" width="16.140625" bestFit="1" customWidth="1"/>
    <col min="15" max="15" width="14.28515625" style="48" bestFit="1" customWidth="1"/>
  </cols>
  <sheetData>
    <row r="1" spans="1:15" ht="15.75" hidden="1" customHeight="1" thickBot="1" x14ac:dyDescent="0.3">
      <c r="D1" s="42"/>
      <c r="E1" s="43"/>
      <c r="F1" s="43"/>
      <c r="G1" s="43"/>
      <c r="H1" s="43"/>
      <c r="I1" s="44"/>
      <c r="J1" s="2">
        <v>25000000</v>
      </c>
      <c r="N1" s="4"/>
    </row>
    <row r="2" spans="1:15" s="8" customFormat="1" ht="115.5" customHeight="1" x14ac:dyDescent="0.25">
      <c r="A2" s="8" t="s">
        <v>250</v>
      </c>
      <c r="B2" s="5" t="s">
        <v>0</v>
      </c>
      <c r="C2" s="6" t="s">
        <v>1</v>
      </c>
      <c r="D2" s="7" t="s">
        <v>490</v>
      </c>
      <c r="E2" s="45" t="s">
        <v>491</v>
      </c>
      <c r="F2" s="45" t="s">
        <v>492</v>
      </c>
      <c r="G2" s="45" t="s">
        <v>493</v>
      </c>
      <c r="H2" s="45" t="s">
        <v>494</v>
      </c>
      <c r="I2" s="46" t="s">
        <v>495</v>
      </c>
      <c r="J2" s="31" t="s">
        <v>2</v>
      </c>
      <c r="K2" s="31" t="s">
        <v>247</v>
      </c>
      <c r="L2" s="32" t="s">
        <v>496</v>
      </c>
      <c r="M2" s="33" t="s">
        <v>3</v>
      </c>
      <c r="N2" s="39" t="s">
        <v>249</v>
      </c>
      <c r="O2" s="49" t="s">
        <v>500</v>
      </c>
    </row>
    <row r="3" spans="1:15" x14ac:dyDescent="0.25">
      <c r="A3" t="s">
        <v>251</v>
      </c>
      <c r="B3" s="9" t="s">
        <v>4</v>
      </c>
      <c r="C3" s="10" t="s">
        <v>5</v>
      </c>
      <c r="D3" s="9">
        <v>539</v>
      </c>
      <c r="E3" s="11">
        <v>1.0297000000000001</v>
      </c>
      <c r="F3" s="36">
        <v>0.57699999999999996</v>
      </c>
      <c r="G3" s="11">
        <v>0.30298393267023721</v>
      </c>
      <c r="H3" s="11">
        <v>0.11115968958356104</v>
      </c>
      <c r="I3" s="12">
        <v>8448.7577186354665</v>
      </c>
      <c r="J3" s="14">
        <f>D3*I3</f>
        <v>4553880.4103445169</v>
      </c>
      <c r="K3" s="14">
        <f>J3*($E3+$F3+$G3+$H3)</f>
        <v>9202680.1837512273</v>
      </c>
      <c r="L3" s="15">
        <f>(K3/K$182)*$J$1</f>
        <v>251076.93624872732</v>
      </c>
      <c r="M3" s="16">
        <f>IFERROR(L3/D3,0)</f>
        <v>465.81991882880766</v>
      </c>
      <c r="N3" s="40">
        <v>194078.91</v>
      </c>
      <c r="O3" s="50">
        <f>L3-N3</f>
        <v>56998.026248727314</v>
      </c>
    </row>
    <row r="4" spans="1:15" x14ac:dyDescent="0.25">
      <c r="A4" t="s">
        <v>252</v>
      </c>
      <c r="B4" s="9" t="s">
        <v>4</v>
      </c>
      <c r="C4" s="10" t="s">
        <v>6</v>
      </c>
      <c r="D4" s="9">
        <v>2521</v>
      </c>
      <c r="E4" s="11">
        <v>1.0297000000000001</v>
      </c>
      <c r="F4" s="36">
        <v>0.38900000000000001</v>
      </c>
      <c r="G4" s="11">
        <v>0.17906321853928231</v>
      </c>
      <c r="H4" s="11">
        <v>0.11395871547782055</v>
      </c>
      <c r="I4" s="12">
        <v>8309.6851722737501</v>
      </c>
      <c r="J4" s="14">
        <f t="shared" ref="J4:J66" si="0">D4*I4</f>
        <v>20948716.319302123</v>
      </c>
      <c r="K4" s="14">
        <f t="shared" ref="K4:K67" si="1">J4*($E4+$F4+$G4+$H4)</f>
        <v>35858377.213251472</v>
      </c>
      <c r="L4" s="15">
        <f t="shared" ref="L4:L35" si="2">(K4/K$182)*J$1</f>
        <v>978324.93466967763</v>
      </c>
      <c r="M4" s="16">
        <f t="shared" ref="M4:M67" si="3">IFERROR(L4/D4,0)</f>
        <v>388.07018431958653</v>
      </c>
      <c r="N4" s="40">
        <v>800185.73</v>
      </c>
      <c r="O4" s="50">
        <f t="shared" ref="O4:O67" si="4">L4-N4</f>
        <v>178139.20466967765</v>
      </c>
    </row>
    <row r="5" spans="1:15" x14ac:dyDescent="0.25">
      <c r="A5" t="s">
        <v>253</v>
      </c>
      <c r="B5" s="9" t="s">
        <v>4</v>
      </c>
      <c r="C5" s="10" t="s">
        <v>7</v>
      </c>
      <c r="D5" s="9">
        <v>384</v>
      </c>
      <c r="E5" s="11">
        <v>1.0297000000000001</v>
      </c>
      <c r="F5" s="36">
        <v>0.82499999999999996</v>
      </c>
      <c r="G5" s="11">
        <v>0.45975794251134644</v>
      </c>
      <c r="H5" s="11">
        <v>0.12571860816944025</v>
      </c>
      <c r="I5" s="12">
        <v>8748.7281371805275</v>
      </c>
      <c r="J5" s="14">
        <f t="shared" si="0"/>
        <v>3359511.6046773223</v>
      </c>
      <c r="K5" s="14">
        <f t="shared" si="1"/>
        <v>8197801.4394735824</v>
      </c>
      <c r="L5" s="15">
        <f t="shared" si="2"/>
        <v>223660.80623258508</v>
      </c>
      <c r="M5" s="16">
        <f t="shared" si="3"/>
        <v>582.45001623069027</v>
      </c>
      <c r="N5" s="40">
        <v>186328.93</v>
      </c>
      <c r="O5" s="50">
        <f t="shared" si="4"/>
        <v>37331.876232585084</v>
      </c>
    </row>
    <row r="6" spans="1:15" x14ac:dyDescent="0.25">
      <c r="A6" t="s">
        <v>254</v>
      </c>
      <c r="B6" s="9" t="s">
        <v>4</v>
      </c>
      <c r="C6" s="10" t="s">
        <v>8</v>
      </c>
      <c r="D6" s="9">
        <v>1405</v>
      </c>
      <c r="E6" s="11">
        <v>1.0297000000000001</v>
      </c>
      <c r="F6" s="36">
        <v>0.35399999999999998</v>
      </c>
      <c r="G6" s="11">
        <v>0.14053408146300914</v>
      </c>
      <c r="H6" s="11">
        <v>0.11289484621778886</v>
      </c>
      <c r="I6" s="12">
        <v>8216.8242362963392</v>
      </c>
      <c r="J6" s="14">
        <f t="shared" si="0"/>
        <v>11544638.051996356</v>
      </c>
      <c r="K6" s="14">
        <f t="shared" si="1"/>
        <v>18900060.914527733</v>
      </c>
      <c r="L6" s="15">
        <f t="shared" si="2"/>
        <v>515650.79896100651</v>
      </c>
      <c r="M6" s="16">
        <f t="shared" si="3"/>
        <v>367.01124481210428</v>
      </c>
      <c r="N6" s="40">
        <v>0</v>
      </c>
      <c r="O6" s="50">
        <v>0</v>
      </c>
    </row>
    <row r="7" spans="1:15" x14ac:dyDescent="0.25">
      <c r="A7" t="s">
        <v>255</v>
      </c>
      <c r="B7" s="9" t="s">
        <v>4</v>
      </c>
      <c r="C7" s="10" t="s">
        <v>9</v>
      </c>
      <c r="D7" s="9">
        <v>74</v>
      </c>
      <c r="E7" s="11">
        <v>1.1185</v>
      </c>
      <c r="F7" s="36">
        <v>0.308</v>
      </c>
      <c r="G7" s="11">
        <v>0.14413607878245299</v>
      </c>
      <c r="H7" s="11">
        <v>0.14413607878245299</v>
      </c>
      <c r="I7" s="12">
        <v>8832.966404805913</v>
      </c>
      <c r="J7" s="14">
        <f t="shared" si="0"/>
        <v>653639.51395563758</v>
      </c>
      <c r="K7" s="14">
        <f t="shared" si="1"/>
        <v>1120842.8396153853</v>
      </c>
      <c r="L7" s="15">
        <f t="shared" si="2"/>
        <v>30579.981110703135</v>
      </c>
      <c r="M7" s="16">
        <f t="shared" si="3"/>
        <v>413.2429879824748</v>
      </c>
      <c r="N7" s="40">
        <v>20441.169999999998</v>
      </c>
      <c r="O7" s="50">
        <f t="shared" si="4"/>
        <v>10138.811110703136</v>
      </c>
    </row>
    <row r="8" spans="1:15" x14ac:dyDescent="0.25">
      <c r="A8" t="s">
        <v>256</v>
      </c>
      <c r="B8" s="9" t="s">
        <v>4</v>
      </c>
      <c r="C8" s="10" t="s">
        <v>10</v>
      </c>
      <c r="D8" s="9">
        <v>76</v>
      </c>
      <c r="E8" s="11">
        <v>1.1213</v>
      </c>
      <c r="F8" s="36">
        <v>0.27200000000000002</v>
      </c>
      <c r="G8" s="11">
        <v>9.166666666666666E-2</v>
      </c>
      <c r="H8" s="11">
        <v>0.17592592592592593</v>
      </c>
      <c r="I8" s="12">
        <v>8717.5881086323952</v>
      </c>
      <c r="J8" s="14">
        <f t="shared" si="0"/>
        <v>662536.69625606202</v>
      </c>
      <c r="K8" s="14">
        <f t="shared" si="1"/>
        <v>1100402.2911324617</v>
      </c>
      <c r="L8" s="15">
        <f t="shared" si="2"/>
        <v>30022.301153792581</v>
      </c>
      <c r="M8" s="16">
        <f t="shared" si="3"/>
        <v>395.03027833937608</v>
      </c>
      <c r="N8" s="40">
        <v>23331.31</v>
      </c>
      <c r="O8" s="50">
        <f t="shared" si="4"/>
        <v>6690.99115379258</v>
      </c>
    </row>
    <row r="9" spans="1:15" x14ac:dyDescent="0.25">
      <c r="A9" t="s">
        <v>257</v>
      </c>
      <c r="B9" s="9" t="s">
        <v>4</v>
      </c>
      <c r="C9" s="17" t="s">
        <v>11</v>
      </c>
      <c r="D9" s="9">
        <v>607</v>
      </c>
      <c r="E9" s="11">
        <v>1.0297000000000001</v>
      </c>
      <c r="F9" s="36">
        <v>0.77600000000000002</v>
      </c>
      <c r="G9" s="11">
        <v>0.33465346534653467</v>
      </c>
      <c r="H9" s="11">
        <v>0.12651265126512651</v>
      </c>
      <c r="I9" s="12">
        <v>8707.5324794403095</v>
      </c>
      <c r="J9" s="14">
        <f t="shared" si="0"/>
        <v>5285472.2150202682</v>
      </c>
      <c r="K9" s="14">
        <f t="shared" si="1"/>
        <v>11981457.874521833</v>
      </c>
      <c r="L9" s="15">
        <f t="shared" si="2"/>
        <v>326890.39224026259</v>
      </c>
      <c r="M9" s="16">
        <f t="shared" si="3"/>
        <v>538.53441884722008</v>
      </c>
      <c r="N9" s="40">
        <v>281781.53000000003</v>
      </c>
      <c r="O9" s="50">
        <f t="shared" si="4"/>
        <v>45108.862240262562</v>
      </c>
    </row>
    <row r="10" spans="1:15" x14ac:dyDescent="0.25">
      <c r="A10" t="s">
        <v>258</v>
      </c>
      <c r="B10" s="9" t="s">
        <v>12</v>
      </c>
      <c r="C10" s="10" t="s">
        <v>13</v>
      </c>
      <c r="D10" s="9">
        <v>190</v>
      </c>
      <c r="E10" s="11">
        <v>1.0513999999999999</v>
      </c>
      <c r="F10" s="36">
        <v>0.72099999999999997</v>
      </c>
      <c r="G10" s="11">
        <v>0.14795474325500435</v>
      </c>
      <c r="H10" s="11">
        <v>0.10879025239338555</v>
      </c>
      <c r="I10" s="12">
        <v>8346.4396043269026</v>
      </c>
      <c r="J10" s="14">
        <f t="shared" si="0"/>
        <v>1585823.5248221115</v>
      </c>
      <c r="K10" s="14">
        <f t="shared" si="1"/>
        <v>3217865.8693742771</v>
      </c>
      <c r="L10" s="15">
        <f t="shared" si="2"/>
        <v>87793.108921504318</v>
      </c>
      <c r="M10" s="16">
        <f t="shared" si="3"/>
        <v>462.06899432370693</v>
      </c>
      <c r="N10" s="40">
        <v>61524.3</v>
      </c>
      <c r="O10" s="50">
        <f t="shared" si="4"/>
        <v>26268.808921504315</v>
      </c>
    </row>
    <row r="11" spans="1:15" x14ac:dyDescent="0.25">
      <c r="A11" t="s">
        <v>259</v>
      </c>
      <c r="B11" s="9" t="s">
        <v>12</v>
      </c>
      <c r="C11" s="10" t="s">
        <v>14</v>
      </c>
      <c r="D11" s="9">
        <v>21</v>
      </c>
      <c r="E11" s="11">
        <v>1.5206999999999999</v>
      </c>
      <c r="F11" s="36">
        <v>0.54700000000000004</v>
      </c>
      <c r="G11" s="11">
        <v>6.3157894736842107E-2</v>
      </c>
      <c r="H11" s="11">
        <v>8.0701754385964913E-2</v>
      </c>
      <c r="I11" s="12">
        <v>11297.400859401858</v>
      </c>
      <c r="J11" s="14">
        <f t="shared" si="0"/>
        <v>237245.41804743902</v>
      </c>
      <c r="K11" s="14">
        <f t="shared" si="1"/>
        <v>524682.39349298785</v>
      </c>
      <c r="L11" s="15">
        <f t="shared" si="2"/>
        <v>14314.921874006715</v>
      </c>
      <c r="M11" s="16">
        <f t="shared" si="3"/>
        <v>681.66294638127215</v>
      </c>
      <c r="N11" s="40">
        <v>12064.04</v>
      </c>
      <c r="O11" s="50">
        <f t="shared" si="4"/>
        <v>2250.8818740067145</v>
      </c>
    </row>
    <row r="12" spans="1:15" x14ac:dyDescent="0.25">
      <c r="A12" t="s">
        <v>260</v>
      </c>
      <c r="B12" s="9" t="s">
        <v>15</v>
      </c>
      <c r="C12" s="10" t="s">
        <v>16</v>
      </c>
      <c r="D12" s="9">
        <v>189</v>
      </c>
      <c r="E12" s="11">
        <v>1.0488</v>
      </c>
      <c r="F12" s="36">
        <v>0.61699999999999999</v>
      </c>
      <c r="G12" s="11">
        <v>9.1875474563401671E-2</v>
      </c>
      <c r="H12" s="11">
        <v>0.15299924069855733</v>
      </c>
      <c r="I12" s="12">
        <v>8827.0583117279239</v>
      </c>
      <c r="J12" s="14">
        <f t="shared" si="0"/>
        <v>1668314.0209165777</v>
      </c>
      <c r="K12" s="14">
        <f t="shared" si="1"/>
        <v>3187605.4168823161</v>
      </c>
      <c r="L12" s="15">
        <f t="shared" si="2"/>
        <v>86967.512296447559</v>
      </c>
      <c r="M12" s="16">
        <f t="shared" si="3"/>
        <v>460.14556770607174</v>
      </c>
      <c r="N12" s="40">
        <v>68861.59</v>
      </c>
      <c r="O12" s="50">
        <f t="shared" si="4"/>
        <v>18105.922296447563</v>
      </c>
    </row>
    <row r="13" spans="1:15" x14ac:dyDescent="0.25">
      <c r="A13" t="s">
        <v>261</v>
      </c>
      <c r="B13" s="9" t="s">
        <v>15</v>
      </c>
      <c r="C13" s="10" t="s">
        <v>17</v>
      </c>
      <c r="D13" s="9">
        <v>74</v>
      </c>
      <c r="E13" s="11">
        <v>1.1039000000000001</v>
      </c>
      <c r="F13" s="36">
        <v>0.89900000000000002</v>
      </c>
      <c r="G13" s="11">
        <v>0.28844738778513612</v>
      </c>
      <c r="H13" s="11">
        <v>0.13024282560706402</v>
      </c>
      <c r="I13" s="12">
        <v>9924.4932447397568</v>
      </c>
      <c r="J13" s="14">
        <f t="shared" si="0"/>
        <v>734412.50011074205</v>
      </c>
      <c r="K13" s="14">
        <f t="shared" si="1"/>
        <v>1778446.1228610713</v>
      </c>
      <c r="L13" s="15">
        <f t="shared" si="2"/>
        <v>48521.386693389439</v>
      </c>
      <c r="M13" s="16">
        <f t="shared" si="3"/>
        <v>655.69441477553301</v>
      </c>
      <c r="N13" s="40">
        <v>39616.980000000003</v>
      </c>
      <c r="O13" s="50">
        <f t="shared" si="4"/>
        <v>8904.4066933894355</v>
      </c>
    </row>
    <row r="14" spans="1:15" x14ac:dyDescent="0.25">
      <c r="A14" t="s">
        <v>262</v>
      </c>
      <c r="B14" s="9" t="s">
        <v>15</v>
      </c>
      <c r="C14" s="10" t="s">
        <v>18</v>
      </c>
      <c r="D14" s="9">
        <v>3572</v>
      </c>
      <c r="E14" s="11">
        <v>1.0297000000000001</v>
      </c>
      <c r="F14" s="36">
        <v>0.29299999999999998</v>
      </c>
      <c r="G14" s="11">
        <v>0.11603645944598732</v>
      </c>
      <c r="H14" s="11">
        <v>0.13172043010752688</v>
      </c>
      <c r="I14" s="12">
        <v>8463.8242192828693</v>
      </c>
      <c r="J14" s="14">
        <f t="shared" si="0"/>
        <v>30232780.111278411</v>
      </c>
      <c r="K14" s="14">
        <f t="shared" si="1"/>
        <v>47479277.816113636</v>
      </c>
      <c r="L14" s="15">
        <f t="shared" si="2"/>
        <v>1295378.2345300105</v>
      </c>
      <c r="M14" s="16">
        <f t="shared" si="3"/>
        <v>362.64788200728179</v>
      </c>
      <c r="N14" s="40">
        <v>1078091.93</v>
      </c>
      <c r="O14" s="50">
        <f t="shared" si="4"/>
        <v>217286.30453001056</v>
      </c>
    </row>
    <row r="15" spans="1:15" x14ac:dyDescent="0.25">
      <c r="A15" t="s">
        <v>263</v>
      </c>
      <c r="B15" s="9" t="s">
        <v>15</v>
      </c>
      <c r="C15" s="10" t="s">
        <v>19</v>
      </c>
      <c r="D15" s="9">
        <v>944</v>
      </c>
      <c r="E15" s="11">
        <v>1.0297000000000001</v>
      </c>
      <c r="F15" s="36">
        <v>0.16700000000000001</v>
      </c>
      <c r="G15" s="11">
        <v>4.2167066986922873E-2</v>
      </c>
      <c r="H15" s="11">
        <v>0.10828662930344275</v>
      </c>
      <c r="I15" s="12">
        <v>8182.1569614861983</v>
      </c>
      <c r="J15" s="14">
        <f t="shared" si="0"/>
        <v>7723956.1716429712</v>
      </c>
      <c r="K15" s="14">
        <f t="shared" si="1"/>
        <v>10405356.106613612</v>
      </c>
      <c r="L15" s="15">
        <f t="shared" si="2"/>
        <v>283889.57126190135</v>
      </c>
      <c r="M15" s="16">
        <f t="shared" si="3"/>
        <v>300.73047803167515</v>
      </c>
      <c r="N15" s="40">
        <v>231696.73</v>
      </c>
      <c r="O15" s="50">
        <f t="shared" si="4"/>
        <v>52192.84126190134</v>
      </c>
    </row>
    <row r="16" spans="1:15" x14ac:dyDescent="0.25">
      <c r="A16" t="s">
        <v>264</v>
      </c>
      <c r="B16" s="9" t="s">
        <v>15</v>
      </c>
      <c r="C16" s="10" t="s">
        <v>20</v>
      </c>
      <c r="D16" s="9">
        <v>18</v>
      </c>
      <c r="E16" s="11">
        <v>1.7432000000000001</v>
      </c>
      <c r="F16" s="36">
        <v>0.47</v>
      </c>
      <c r="G16" s="11">
        <v>0.17786561264822134</v>
      </c>
      <c r="H16" s="11">
        <v>0.21739130434782608</v>
      </c>
      <c r="I16" s="12">
        <v>13817.373243847875</v>
      </c>
      <c r="J16" s="14">
        <f t="shared" si="0"/>
        <v>248712.71838926175</v>
      </c>
      <c r="K16" s="14">
        <f t="shared" si="1"/>
        <v>648756.41062735987</v>
      </c>
      <c r="L16" s="15">
        <f t="shared" si="2"/>
        <v>17700.036152472479</v>
      </c>
      <c r="M16" s="16">
        <f t="shared" si="3"/>
        <v>983.3353418040266</v>
      </c>
      <c r="N16" s="40">
        <v>0</v>
      </c>
      <c r="O16" s="50">
        <v>0</v>
      </c>
    </row>
    <row r="17" spans="1:15" x14ac:dyDescent="0.25">
      <c r="A17" t="s">
        <v>265</v>
      </c>
      <c r="B17" s="9" t="s">
        <v>15</v>
      </c>
      <c r="C17" s="10" t="s">
        <v>21</v>
      </c>
      <c r="D17" s="9">
        <v>2873</v>
      </c>
      <c r="E17" s="11">
        <v>1.0297000000000001</v>
      </c>
      <c r="F17" s="36">
        <v>0.74299999999999999</v>
      </c>
      <c r="G17" s="11">
        <v>0.39755038914388346</v>
      </c>
      <c r="H17" s="11">
        <v>0.131036719217721</v>
      </c>
      <c r="I17" s="12">
        <v>9016.4260583583909</v>
      </c>
      <c r="J17" s="14">
        <f t="shared" si="0"/>
        <v>25904192.065663658</v>
      </c>
      <c r="K17" s="14">
        <f t="shared" si="1"/>
        <v>59612983.253234737</v>
      </c>
      <c r="L17" s="15">
        <f t="shared" si="2"/>
        <v>1626422.4005411204</v>
      </c>
      <c r="M17" s="16">
        <f t="shared" si="3"/>
        <v>566.10595215493231</v>
      </c>
      <c r="N17" s="40">
        <v>1247699.3999999999</v>
      </c>
      <c r="O17" s="50">
        <f t="shared" si="4"/>
        <v>378723.00054112053</v>
      </c>
    </row>
    <row r="18" spans="1:15" x14ac:dyDescent="0.25">
      <c r="A18" t="s">
        <v>266</v>
      </c>
      <c r="B18" s="9" t="s">
        <v>15</v>
      </c>
      <c r="C18" s="10" t="s">
        <v>22</v>
      </c>
      <c r="D18" s="9">
        <v>64</v>
      </c>
      <c r="E18" s="11">
        <v>1.0612999999999999</v>
      </c>
      <c r="F18" s="36">
        <v>0.28399999999999997</v>
      </c>
      <c r="G18" s="11">
        <v>4.0529010238907849E-2</v>
      </c>
      <c r="H18" s="11">
        <v>5.7167235494880543E-2</v>
      </c>
      <c r="I18" s="12">
        <v>8186.9959003777794</v>
      </c>
      <c r="J18" s="14">
        <f t="shared" si="0"/>
        <v>523967.73762417788</v>
      </c>
      <c r="K18" s="14">
        <f t="shared" si="1"/>
        <v>756083.47827731527</v>
      </c>
      <c r="L18" s="15">
        <f t="shared" si="2"/>
        <v>20628.243020911792</v>
      </c>
      <c r="M18" s="16">
        <f t="shared" si="3"/>
        <v>322.31629720174675</v>
      </c>
      <c r="N18" s="40">
        <v>34111.64</v>
      </c>
      <c r="O18" s="50">
        <f t="shared" si="4"/>
        <v>-13483.396979088207</v>
      </c>
    </row>
    <row r="19" spans="1:15" x14ac:dyDescent="0.25">
      <c r="A19" t="s">
        <v>267</v>
      </c>
      <c r="B19" s="9" t="s">
        <v>23</v>
      </c>
      <c r="C19" s="10" t="s">
        <v>24</v>
      </c>
      <c r="D19" s="9">
        <v>123</v>
      </c>
      <c r="E19" s="11">
        <v>1.0844</v>
      </c>
      <c r="F19" s="36">
        <v>0.503</v>
      </c>
      <c r="G19" s="11">
        <v>4.5924225028702644E-2</v>
      </c>
      <c r="H19" s="11">
        <v>9.1848450057405287E-2</v>
      </c>
      <c r="I19" s="12">
        <v>8603.8264639049121</v>
      </c>
      <c r="J19" s="14">
        <f t="shared" si="0"/>
        <v>1058270.6550603041</v>
      </c>
      <c r="K19" s="14">
        <f t="shared" si="1"/>
        <v>1825699.6169555127</v>
      </c>
      <c r="L19" s="15">
        <f t="shared" si="2"/>
        <v>49810.604865420217</v>
      </c>
      <c r="M19" s="16">
        <f t="shared" si="3"/>
        <v>404.96426719853832</v>
      </c>
      <c r="N19" s="40">
        <v>39083.599999999999</v>
      </c>
      <c r="O19" s="50">
        <f t="shared" si="4"/>
        <v>10727.004865420218</v>
      </c>
    </row>
    <row r="20" spans="1:15" x14ac:dyDescent="0.25">
      <c r="A20" t="s">
        <v>268</v>
      </c>
      <c r="B20" s="9" t="s">
        <v>25</v>
      </c>
      <c r="C20" s="10" t="s">
        <v>26</v>
      </c>
      <c r="D20" s="9">
        <v>11</v>
      </c>
      <c r="E20" s="11">
        <v>2.0272000000000001</v>
      </c>
      <c r="F20" s="36">
        <v>0.59099999999999997</v>
      </c>
      <c r="G20" s="11">
        <v>0</v>
      </c>
      <c r="H20" s="11">
        <v>0.11038961038961038</v>
      </c>
      <c r="I20" s="12">
        <v>14602.737635135134</v>
      </c>
      <c r="J20" s="14">
        <f t="shared" si="0"/>
        <v>160630.11398648648</v>
      </c>
      <c r="K20" s="14">
        <f t="shared" si="1"/>
        <v>438293.66013922583</v>
      </c>
      <c r="L20" s="15">
        <f t="shared" si="2"/>
        <v>11957.976064331802</v>
      </c>
      <c r="M20" s="16">
        <f t="shared" si="3"/>
        <v>1087.0887331210729</v>
      </c>
      <c r="N20" s="40">
        <v>15773.76</v>
      </c>
      <c r="O20" s="50">
        <f t="shared" si="4"/>
        <v>-3815.783935668198</v>
      </c>
    </row>
    <row r="21" spans="1:15" x14ac:dyDescent="0.25">
      <c r="A21" t="s">
        <v>269</v>
      </c>
      <c r="B21" s="9" t="s">
        <v>25</v>
      </c>
      <c r="C21" s="10" t="s">
        <v>27</v>
      </c>
      <c r="D21" s="9">
        <v>1</v>
      </c>
      <c r="E21" s="11">
        <v>2.3788999999999998</v>
      </c>
      <c r="F21" s="36">
        <v>0.76700000000000002</v>
      </c>
      <c r="G21" s="11">
        <v>0</v>
      </c>
      <c r="H21" s="11">
        <v>0.11666666666666667</v>
      </c>
      <c r="I21" s="12">
        <v>17390.654495412844</v>
      </c>
      <c r="J21" s="14">
        <f t="shared" si="0"/>
        <v>17390.654495412844</v>
      </c>
      <c r="K21" s="14">
        <f t="shared" si="1"/>
        <v>56738.169668250761</v>
      </c>
      <c r="L21" s="15">
        <f t="shared" si="2"/>
        <v>1547.9887950271043</v>
      </c>
      <c r="M21" s="16">
        <f t="shared" si="3"/>
        <v>1547.9887950271043</v>
      </c>
      <c r="N21" s="40">
        <v>7456.46</v>
      </c>
      <c r="O21" s="50">
        <f t="shared" si="4"/>
        <v>-5908.471204972896</v>
      </c>
    </row>
    <row r="22" spans="1:15" x14ac:dyDescent="0.25">
      <c r="A22" t="s">
        <v>270</v>
      </c>
      <c r="B22" s="9" t="s">
        <v>25</v>
      </c>
      <c r="C22" s="10" t="s">
        <v>28</v>
      </c>
      <c r="D22" s="9">
        <v>27</v>
      </c>
      <c r="E22" s="11">
        <v>1.5172000000000001</v>
      </c>
      <c r="F22" s="36">
        <v>0.59499999999999997</v>
      </c>
      <c r="G22" s="11">
        <v>0</v>
      </c>
      <c r="H22" s="11">
        <v>0.1650485436893204</v>
      </c>
      <c r="I22" s="12">
        <v>10974.575870307168</v>
      </c>
      <c r="J22" s="14">
        <f t="shared" si="0"/>
        <v>296313.54849829356</v>
      </c>
      <c r="K22" s="14">
        <f t="shared" si="1"/>
        <v>674779.59679315379</v>
      </c>
      <c r="L22" s="15">
        <f t="shared" si="2"/>
        <v>18410.027342373251</v>
      </c>
      <c r="M22" s="16">
        <f t="shared" si="3"/>
        <v>681.85286453234266</v>
      </c>
      <c r="N22" s="40">
        <v>12178.5</v>
      </c>
      <c r="O22" s="50">
        <f t="shared" si="4"/>
        <v>6231.5273423732506</v>
      </c>
    </row>
    <row r="23" spans="1:15" x14ac:dyDescent="0.25">
      <c r="A23" t="s">
        <v>271</v>
      </c>
      <c r="B23" s="9" t="s">
        <v>25</v>
      </c>
      <c r="C23" s="10" t="s">
        <v>29</v>
      </c>
      <c r="D23" s="9">
        <v>5</v>
      </c>
      <c r="E23" s="11">
        <v>2.2766000000000002</v>
      </c>
      <c r="F23" s="36">
        <v>0.437</v>
      </c>
      <c r="G23" s="11">
        <v>5.8252427184466021E-2</v>
      </c>
      <c r="H23" s="11">
        <v>0.14563106796116504</v>
      </c>
      <c r="I23" s="12">
        <v>16444.099632802936</v>
      </c>
      <c r="J23" s="14">
        <f t="shared" si="0"/>
        <v>82220.498164014687</v>
      </c>
      <c r="K23" s="14">
        <f t="shared" si="1"/>
        <v>239876.9463561645</v>
      </c>
      <c r="L23" s="15">
        <f t="shared" si="2"/>
        <v>6544.568274158577</v>
      </c>
      <c r="M23" s="16">
        <f t="shared" si="3"/>
        <v>1308.9136548317153</v>
      </c>
      <c r="N23" s="40">
        <v>0</v>
      </c>
      <c r="O23" s="50">
        <v>0</v>
      </c>
    </row>
    <row r="24" spans="1:15" x14ac:dyDescent="0.25">
      <c r="A24" t="s">
        <v>272</v>
      </c>
      <c r="B24" s="9" t="s">
        <v>25</v>
      </c>
      <c r="C24" s="10" t="s">
        <v>30</v>
      </c>
      <c r="D24" s="9">
        <v>4</v>
      </c>
      <c r="E24" s="11">
        <v>2.3957999999999999</v>
      </c>
      <c r="F24" s="36">
        <v>0.69</v>
      </c>
      <c r="G24" s="11">
        <v>0</v>
      </c>
      <c r="H24" s="11">
        <v>0.14285714285714285</v>
      </c>
      <c r="I24" s="12">
        <v>17135.319200000002</v>
      </c>
      <c r="J24" s="14">
        <f t="shared" si="0"/>
        <v>68541.276800000007</v>
      </c>
      <c r="K24" s="14">
        <f t="shared" si="1"/>
        <v>221296.28292086857</v>
      </c>
      <c r="L24" s="15">
        <f t="shared" si="2"/>
        <v>6037.6316040089441</v>
      </c>
      <c r="M24" s="16">
        <f t="shared" si="3"/>
        <v>1509.407901002236</v>
      </c>
      <c r="N24" s="40">
        <v>5121.55</v>
      </c>
      <c r="O24" s="50">
        <f t="shared" si="4"/>
        <v>916.08160400894394</v>
      </c>
    </row>
    <row r="25" spans="1:15" x14ac:dyDescent="0.25">
      <c r="A25" t="s">
        <v>273</v>
      </c>
      <c r="B25" s="9" t="s">
        <v>31</v>
      </c>
      <c r="C25" s="10" t="s">
        <v>32</v>
      </c>
      <c r="D25" s="9">
        <v>35</v>
      </c>
      <c r="E25" s="11">
        <v>1.0524</v>
      </c>
      <c r="F25" s="36">
        <v>0.8</v>
      </c>
      <c r="G25" s="11">
        <v>4.9875311720698253E-3</v>
      </c>
      <c r="H25" s="11">
        <v>0.12676641729010807</v>
      </c>
      <c r="I25" s="12">
        <v>8468.2085958060961</v>
      </c>
      <c r="J25" s="14">
        <f t="shared" si="0"/>
        <v>296387.30085321335</v>
      </c>
      <c r="K25" s="14">
        <f t="shared" si="1"/>
        <v>588078.03326195071</v>
      </c>
      <c r="L25" s="15">
        <f t="shared" si="2"/>
        <v>16044.546579733582</v>
      </c>
      <c r="M25" s="16">
        <f t="shared" si="3"/>
        <v>458.41561656381663</v>
      </c>
      <c r="N25" s="40">
        <v>10363.44</v>
      </c>
      <c r="O25" s="50">
        <f t="shared" si="4"/>
        <v>5681.1065797335814</v>
      </c>
    </row>
    <row r="26" spans="1:15" x14ac:dyDescent="0.25">
      <c r="A26" t="s">
        <v>274</v>
      </c>
      <c r="B26" s="9" t="s">
        <v>31</v>
      </c>
      <c r="C26" s="10" t="s">
        <v>33</v>
      </c>
      <c r="D26" s="9">
        <v>13</v>
      </c>
      <c r="E26" s="11">
        <v>1.6691</v>
      </c>
      <c r="F26" s="36">
        <v>0.48499999999999999</v>
      </c>
      <c r="G26" s="11">
        <v>6.9868995633187769E-2</v>
      </c>
      <c r="H26" s="11">
        <v>6.5502183406113537E-2</v>
      </c>
      <c r="I26" s="12">
        <v>11683.976973684212</v>
      </c>
      <c r="J26" s="14">
        <f t="shared" si="0"/>
        <v>151891.70065789475</v>
      </c>
      <c r="K26" s="14">
        <f t="shared" si="1"/>
        <v>347751.67099151493</v>
      </c>
      <c r="L26" s="15">
        <f t="shared" si="2"/>
        <v>9487.7168807940052</v>
      </c>
      <c r="M26" s="16">
        <f t="shared" si="3"/>
        <v>729.82437544569268</v>
      </c>
      <c r="N26" s="40">
        <v>7799.21</v>
      </c>
      <c r="O26" s="50">
        <f t="shared" si="4"/>
        <v>1688.5068807940052</v>
      </c>
    </row>
    <row r="27" spans="1:15" x14ac:dyDescent="0.25">
      <c r="A27" t="s">
        <v>275</v>
      </c>
      <c r="B27" s="9" t="s">
        <v>34</v>
      </c>
      <c r="C27" s="10" t="s">
        <v>35</v>
      </c>
      <c r="D27" s="9">
        <v>2228</v>
      </c>
      <c r="E27" s="11">
        <v>1.0297000000000001</v>
      </c>
      <c r="F27" s="36">
        <v>0.28199999999999997</v>
      </c>
      <c r="G27" s="11">
        <v>0.12469943691979912</v>
      </c>
      <c r="H27" s="11">
        <v>0.12479074722264495</v>
      </c>
      <c r="I27" s="12">
        <v>8292.4207426008288</v>
      </c>
      <c r="J27" s="14">
        <f t="shared" si="0"/>
        <v>18475513.414514646</v>
      </c>
      <c r="K27" s="14">
        <f t="shared" si="1"/>
        <v>28843790.189732321</v>
      </c>
      <c r="L27" s="15">
        <f t="shared" si="2"/>
        <v>786945.79470728454</v>
      </c>
      <c r="M27" s="16">
        <f t="shared" si="3"/>
        <v>353.20726871960704</v>
      </c>
      <c r="N27" s="40">
        <v>614541.9</v>
      </c>
      <c r="O27" s="50">
        <f t="shared" si="4"/>
        <v>172403.89470728452</v>
      </c>
    </row>
    <row r="28" spans="1:15" x14ac:dyDescent="0.25">
      <c r="A28" t="s">
        <v>276</v>
      </c>
      <c r="B28" s="9" t="s">
        <v>34</v>
      </c>
      <c r="C28" s="10" t="s">
        <v>36</v>
      </c>
      <c r="D28" s="9">
        <v>1894</v>
      </c>
      <c r="E28" s="11">
        <v>1.0297000000000001</v>
      </c>
      <c r="F28" s="36">
        <v>0.20100000000000001</v>
      </c>
      <c r="G28" s="11">
        <v>9.1096774193548391E-2</v>
      </c>
      <c r="H28" s="11">
        <v>0.12235483870967742</v>
      </c>
      <c r="I28" s="12">
        <v>8424.4169831432482</v>
      </c>
      <c r="J28" s="14">
        <f t="shared" si="0"/>
        <v>15955845.766073313</v>
      </c>
      <c r="K28" s="14">
        <f t="shared" si="1"/>
        <v>23042660.398309883</v>
      </c>
      <c r="L28" s="15">
        <f t="shared" si="2"/>
        <v>628673.43646720401</v>
      </c>
      <c r="M28" s="16">
        <f t="shared" si="3"/>
        <v>331.92895272819641</v>
      </c>
      <c r="N28" s="40">
        <v>495540.37</v>
      </c>
      <c r="O28" s="50">
        <f t="shared" si="4"/>
        <v>133133.06646720401</v>
      </c>
    </row>
    <row r="29" spans="1:15" x14ac:dyDescent="0.25">
      <c r="A29" t="s">
        <v>277</v>
      </c>
      <c r="B29" s="9" t="s">
        <v>37</v>
      </c>
      <c r="C29" s="10" t="s">
        <v>38</v>
      </c>
      <c r="D29" s="9">
        <v>73</v>
      </c>
      <c r="E29" s="11">
        <v>1.121</v>
      </c>
      <c r="F29" s="36">
        <v>0.32300000000000001</v>
      </c>
      <c r="G29" s="11">
        <v>1.7641597028783658E-2</v>
      </c>
      <c r="H29" s="11">
        <v>0.11513463324048283</v>
      </c>
      <c r="I29" s="12">
        <v>8531.3236697247703</v>
      </c>
      <c r="J29" s="14">
        <f t="shared" si="0"/>
        <v>622786.62788990827</v>
      </c>
      <c r="K29" s="14">
        <f t="shared" si="1"/>
        <v>981995.15138635796</v>
      </c>
      <c r="L29" s="15">
        <f t="shared" si="2"/>
        <v>26791.796422147298</v>
      </c>
      <c r="M29" s="16">
        <f t="shared" si="3"/>
        <v>367.01090989242874</v>
      </c>
      <c r="N29" s="40">
        <v>21152.94</v>
      </c>
      <c r="O29" s="50">
        <f t="shared" si="4"/>
        <v>5638.8564221472989</v>
      </c>
    </row>
    <row r="30" spans="1:15" x14ac:dyDescent="0.25">
      <c r="A30" t="s">
        <v>278</v>
      </c>
      <c r="B30" s="9" t="s">
        <v>37</v>
      </c>
      <c r="C30" s="10" t="s">
        <v>39</v>
      </c>
      <c r="D30" s="9">
        <v>95</v>
      </c>
      <c r="E30" s="11">
        <v>1.1025</v>
      </c>
      <c r="F30" s="36">
        <v>0.38500000000000001</v>
      </c>
      <c r="G30" s="11">
        <v>2.1788129226145755E-2</v>
      </c>
      <c r="H30" s="11">
        <v>0.1179564237415477</v>
      </c>
      <c r="I30" s="12">
        <v>8364.2692820884695</v>
      </c>
      <c r="J30" s="14">
        <f t="shared" si="0"/>
        <v>794605.58179840457</v>
      </c>
      <c r="K30" s="14">
        <f t="shared" si="1"/>
        <v>1293017.6047391789</v>
      </c>
      <c r="L30" s="15">
        <f t="shared" si="2"/>
        <v>35277.429208807655</v>
      </c>
      <c r="M30" s="16">
        <f t="shared" si="3"/>
        <v>371.34136009271214</v>
      </c>
      <c r="N30" s="40">
        <v>21276.14</v>
      </c>
      <c r="O30" s="50">
        <f t="shared" si="4"/>
        <v>14001.289208807655</v>
      </c>
    </row>
    <row r="31" spans="1:15" x14ac:dyDescent="0.25">
      <c r="A31" t="s">
        <v>279</v>
      </c>
      <c r="B31" s="9" t="s">
        <v>40</v>
      </c>
      <c r="C31" s="10" t="s">
        <v>41</v>
      </c>
      <c r="D31" s="9">
        <v>5</v>
      </c>
      <c r="E31" s="11">
        <v>2.1749999999999998</v>
      </c>
      <c r="F31" s="36">
        <v>0.35799999999999998</v>
      </c>
      <c r="G31" s="11">
        <v>3.669724770642202E-2</v>
      </c>
      <c r="H31" s="11">
        <v>0.11926605504587157</v>
      </c>
      <c r="I31" s="12">
        <v>15311.665041398344</v>
      </c>
      <c r="J31" s="14">
        <f t="shared" si="0"/>
        <v>76558.325206991722</v>
      </c>
      <c r="K31" s="14">
        <f t="shared" si="1"/>
        <v>205862.52700177665</v>
      </c>
      <c r="L31" s="15">
        <f t="shared" si="2"/>
        <v>5616.5520843904869</v>
      </c>
      <c r="M31" s="16">
        <f t="shared" si="3"/>
        <v>1123.3104168780974</v>
      </c>
      <c r="N31" s="40">
        <v>0</v>
      </c>
      <c r="O31" s="50">
        <v>0</v>
      </c>
    </row>
    <row r="32" spans="1:15" x14ac:dyDescent="0.25">
      <c r="A32" t="s">
        <v>280</v>
      </c>
      <c r="B32" s="9" t="s">
        <v>40</v>
      </c>
      <c r="C32" s="10" t="s">
        <v>42</v>
      </c>
      <c r="D32" s="9">
        <v>20</v>
      </c>
      <c r="E32" s="11">
        <v>1.8861000000000001</v>
      </c>
      <c r="F32" s="36">
        <v>0.32</v>
      </c>
      <c r="G32" s="11">
        <v>1.015228426395939E-2</v>
      </c>
      <c r="H32" s="11">
        <v>0.13705583756345177</v>
      </c>
      <c r="I32" s="12">
        <v>13709.508301886794</v>
      </c>
      <c r="J32" s="14">
        <f t="shared" si="0"/>
        <v>274190.16603773588</v>
      </c>
      <c r="K32" s="14">
        <f t="shared" si="1"/>
        <v>645253.94466181018</v>
      </c>
      <c r="L32" s="15">
        <f t="shared" si="2"/>
        <v>17604.478292546155</v>
      </c>
      <c r="M32" s="16">
        <f t="shared" si="3"/>
        <v>880.22391462730775</v>
      </c>
      <c r="N32" s="40">
        <v>12906.19</v>
      </c>
      <c r="O32" s="50">
        <f t="shared" si="4"/>
        <v>4698.2882925461545</v>
      </c>
    </row>
    <row r="33" spans="1:15" x14ac:dyDescent="0.25">
      <c r="A33" t="s">
        <v>281</v>
      </c>
      <c r="B33" s="9" t="s">
        <v>43</v>
      </c>
      <c r="C33" s="10" t="s">
        <v>44</v>
      </c>
      <c r="D33" s="9">
        <v>44</v>
      </c>
      <c r="E33" s="11">
        <v>1.1779999999999999</v>
      </c>
      <c r="F33" s="36">
        <v>0.184</v>
      </c>
      <c r="G33" s="11">
        <v>6.9735006973500697E-3</v>
      </c>
      <c r="H33" s="11">
        <v>0.11854951185495119</v>
      </c>
      <c r="I33" s="12">
        <v>9120.9801993355468</v>
      </c>
      <c r="J33" s="14">
        <f t="shared" si="0"/>
        <v>401323.12877076404</v>
      </c>
      <c r="K33" s="14">
        <f t="shared" si="1"/>
        <v>596977.38951600203</v>
      </c>
      <c r="L33" s="15">
        <f t="shared" si="2"/>
        <v>16287.347922194485</v>
      </c>
      <c r="M33" s="16">
        <f t="shared" si="3"/>
        <v>370.16699823169284</v>
      </c>
      <c r="N33" s="40">
        <v>16597.57</v>
      </c>
      <c r="O33" s="50">
        <f t="shared" si="4"/>
        <v>-310.22207780551435</v>
      </c>
    </row>
    <row r="34" spans="1:15" x14ac:dyDescent="0.25">
      <c r="A34" t="s">
        <v>282</v>
      </c>
      <c r="B34" s="9" t="s">
        <v>45</v>
      </c>
      <c r="C34" s="10" t="s">
        <v>46</v>
      </c>
      <c r="D34" s="9">
        <v>87</v>
      </c>
      <c r="E34" s="11">
        <v>1.1173</v>
      </c>
      <c r="F34" s="36">
        <v>0.59299999999999997</v>
      </c>
      <c r="G34" s="11">
        <v>9.372071227741331E-4</v>
      </c>
      <c r="H34" s="11">
        <v>7.4976569821930641E-2</v>
      </c>
      <c r="I34" s="12">
        <v>8387.9267028493887</v>
      </c>
      <c r="J34" s="14">
        <f t="shared" si="0"/>
        <v>729749.62314789684</v>
      </c>
      <c r="K34" s="14">
        <f t="shared" si="1"/>
        <v>1303488.8305869799</v>
      </c>
      <c r="L34" s="15">
        <f t="shared" si="2"/>
        <v>35563.115905741492</v>
      </c>
      <c r="M34" s="16">
        <f t="shared" si="3"/>
        <v>408.77144719243091</v>
      </c>
      <c r="N34" s="40">
        <v>22226.22</v>
      </c>
      <c r="O34" s="50">
        <f t="shared" si="4"/>
        <v>13336.89590574149</v>
      </c>
    </row>
    <row r="35" spans="1:15" x14ac:dyDescent="0.25">
      <c r="A35" t="s">
        <v>283</v>
      </c>
      <c r="B35" s="9" t="s">
        <v>45</v>
      </c>
      <c r="C35" s="10" t="s">
        <v>47</v>
      </c>
      <c r="D35" s="9">
        <v>23</v>
      </c>
      <c r="E35" s="11">
        <v>1.4028</v>
      </c>
      <c r="F35" s="36">
        <v>0.51600000000000001</v>
      </c>
      <c r="G35" s="11">
        <v>8.4985835694051E-3</v>
      </c>
      <c r="H35" s="11">
        <v>5.6657223796033997E-3</v>
      </c>
      <c r="I35" s="12">
        <v>10246.672306840208</v>
      </c>
      <c r="J35" s="14">
        <f t="shared" si="0"/>
        <v>235673.46305732479</v>
      </c>
      <c r="K35" s="14">
        <f t="shared" si="1"/>
        <v>455548.39194920112</v>
      </c>
      <c r="L35" s="15">
        <f t="shared" si="2"/>
        <v>12428.737311288025</v>
      </c>
      <c r="M35" s="16">
        <f t="shared" si="3"/>
        <v>540.37988309947934</v>
      </c>
      <c r="N35" s="40">
        <v>12231.15</v>
      </c>
      <c r="O35" s="50">
        <f t="shared" si="4"/>
        <v>197.58731128802538</v>
      </c>
    </row>
    <row r="36" spans="1:15" x14ac:dyDescent="0.25">
      <c r="A36" t="s">
        <v>284</v>
      </c>
      <c r="B36" s="9" t="s">
        <v>45</v>
      </c>
      <c r="C36" s="17" t="s">
        <v>48</v>
      </c>
      <c r="D36" s="9">
        <v>10</v>
      </c>
      <c r="E36" s="11">
        <v>1.897</v>
      </c>
      <c r="F36" s="36">
        <v>0.82699999999999996</v>
      </c>
      <c r="G36" s="11">
        <v>0.10666666666666667</v>
      </c>
      <c r="H36" s="11">
        <v>9.3333333333333338E-2</v>
      </c>
      <c r="I36" s="12">
        <v>14256.445892661555</v>
      </c>
      <c r="J36" s="14">
        <f t="shared" si="0"/>
        <v>142564.45892661554</v>
      </c>
      <c r="K36" s="14">
        <f t="shared" si="1"/>
        <v>416858.47790142382</v>
      </c>
      <c r="L36" s="15">
        <f t="shared" ref="L36:L67" si="5">(K36/K$182)*J$1</f>
        <v>11373.159491687778</v>
      </c>
      <c r="M36" s="16">
        <f t="shared" si="3"/>
        <v>1137.3159491687779</v>
      </c>
      <c r="N36" s="40">
        <v>9225.16</v>
      </c>
      <c r="O36" s="50">
        <f t="shared" si="4"/>
        <v>2147.9994916877786</v>
      </c>
    </row>
    <row r="37" spans="1:15" x14ac:dyDescent="0.25">
      <c r="A37" t="s">
        <v>285</v>
      </c>
      <c r="B37" s="9" t="s">
        <v>49</v>
      </c>
      <c r="C37" s="10" t="s">
        <v>50</v>
      </c>
      <c r="D37" s="9">
        <v>6</v>
      </c>
      <c r="E37" s="11">
        <v>1.7372000000000001</v>
      </c>
      <c r="F37" s="36">
        <v>0.80800000000000005</v>
      </c>
      <c r="G37" s="11">
        <v>0</v>
      </c>
      <c r="H37" s="11">
        <v>0.1050228310502283</v>
      </c>
      <c r="I37" s="12">
        <v>12959.444868947136</v>
      </c>
      <c r="J37" s="14">
        <f t="shared" si="0"/>
        <v>77756.669213682821</v>
      </c>
      <c r="K37" s="14">
        <f t="shared" si="1"/>
        <v>206072.50001652262</v>
      </c>
      <c r="L37" s="15">
        <f t="shared" si="5"/>
        <v>5622.2807830070506</v>
      </c>
      <c r="M37" s="16">
        <f t="shared" si="3"/>
        <v>937.04679716784176</v>
      </c>
      <c r="N37" s="40">
        <v>8611.17</v>
      </c>
      <c r="O37" s="50">
        <f t="shared" si="4"/>
        <v>-2988.8892169929495</v>
      </c>
    </row>
    <row r="38" spans="1:15" x14ac:dyDescent="0.25">
      <c r="A38" t="s">
        <v>286</v>
      </c>
      <c r="B38" s="9" t="s">
        <v>49</v>
      </c>
      <c r="C38" s="10" t="s">
        <v>51</v>
      </c>
      <c r="D38" s="9">
        <v>14</v>
      </c>
      <c r="E38" s="11">
        <v>1.5407999999999999</v>
      </c>
      <c r="F38" s="36">
        <v>0.83299999999999996</v>
      </c>
      <c r="G38" s="11">
        <v>0.10408921933085502</v>
      </c>
      <c r="H38" s="11">
        <v>9.6654275092936809E-2</v>
      </c>
      <c r="I38" s="12">
        <v>11666.880925062747</v>
      </c>
      <c r="J38" s="14">
        <f t="shared" si="0"/>
        <v>163336.33295087845</v>
      </c>
      <c r="K38" s="14">
        <f t="shared" si="1"/>
        <v>420516.49340172258</v>
      </c>
      <c r="L38" s="15">
        <f t="shared" si="5"/>
        <v>11472.961213167464</v>
      </c>
      <c r="M38" s="16">
        <f t="shared" si="3"/>
        <v>819.49722951196168</v>
      </c>
      <c r="N38" s="40">
        <v>10990.57</v>
      </c>
      <c r="O38" s="50">
        <f t="shared" si="4"/>
        <v>482.39121316746423</v>
      </c>
    </row>
    <row r="39" spans="1:15" x14ac:dyDescent="0.25">
      <c r="A39" t="s">
        <v>287</v>
      </c>
      <c r="B39" s="9" t="s">
        <v>52</v>
      </c>
      <c r="C39" s="10" t="s">
        <v>53</v>
      </c>
      <c r="D39" s="9">
        <v>26</v>
      </c>
      <c r="E39" s="11">
        <v>1.2390000000000001</v>
      </c>
      <c r="F39" s="36">
        <v>0.70599999999999996</v>
      </c>
      <c r="G39" s="11">
        <v>2.352941176470588E-3</v>
      </c>
      <c r="H39" s="11">
        <v>0.13176470588235295</v>
      </c>
      <c r="I39" s="12">
        <v>9424.2143884892084</v>
      </c>
      <c r="J39" s="14">
        <f t="shared" si="0"/>
        <v>245029.57410071942</v>
      </c>
      <c r="K39" s="14">
        <f t="shared" si="1"/>
        <v>509445.31156411342</v>
      </c>
      <c r="L39" s="15">
        <f t="shared" si="5"/>
        <v>13899.208215411094</v>
      </c>
      <c r="M39" s="16">
        <f t="shared" si="3"/>
        <v>534.58493136196512</v>
      </c>
      <c r="N39" s="40">
        <v>13522.88</v>
      </c>
      <c r="O39" s="50">
        <f t="shared" si="4"/>
        <v>376.32821541109479</v>
      </c>
    </row>
    <row r="40" spans="1:15" x14ac:dyDescent="0.25">
      <c r="A40" t="s">
        <v>288</v>
      </c>
      <c r="B40" s="9" t="s">
        <v>54</v>
      </c>
      <c r="C40" s="10" t="s">
        <v>55</v>
      </c>
      <c r="D40" s="9">
        <v>27</v>
      </c>
      <c r="E40" s="11">
        <v>1.3819999999999999</v>
      </c>
      <c r="F40" s="36">
        <v>0.48599999999999999</v>
      </c>
      <c r="G40" s="11">
        <v>0</v>
      </c>
      <c r="H40" s="11">
        <v>9.8734177215189872E-2</v>
      </c>
      <c r="I40" s="12">
        <v>10549.921151271754</v>
      </c>
      <c r="J40" s="14">
        <f t="shared" si="0"/>
        <v>284847.87108433736</v>
      </c>
      <c r="K40" s="14">
        <f t="shared" si="1"/>
        <v>560220.0433685527</v>
      </c>
      <c r="L40" s="15">
        <f t="shared" si="5"/>
        <v>15284.496397306046</v>
      </c>
      <c r="M40" s="16">
        <f t="shared" si="3"/>
        <v>566.09245915948316</v>
      </c>
      <c r="N40" s="40">
        <v>10425.92</v>
      </c>
      <c r="O40" s="50">
        <f t="shared" si="4"/>
        <v>4858.5763973060457</v>
      </c>
    </row>
    <row r="41" spans="1:15" x14ac:dyDescent="0.25">
      <c r="A41" t="s">
        <v>289</v>
      </c>
      <c r="B41" s="9" t="s">
        <v>56</v>
      </c>
      <c r="C41" s="10" t="s">
        <v>57</v>
      </c>
      <c r="D41" s="9">
        <v>343</v>
      </c>
      <c r="E41" s="11">
        <v>1.0306</v>
      </c>
      <c r="F41" s="36">
        <v>0.59399999999999997</v>
      </c>
      <c r="G41" s="11">
        <v>6.0015898251192371E-2</v>
      </c>
      <c r="H41" s="11">
        <v>0.1554054054054054</v>
      </c>
      <c r="I41" s="12">
        <v>8261.8944352021299</v>
      </c>
      <c r="J41" s="14">
        <f t="shared" si="0"/>
        <v>2833829.7912743306</v>
      </c>
      <c r="K41" s="14">
        <f t="shared" si="1"/>
        <v>5214307.1868814984</v>
      </c>
      <c r="L41" s="15">
        <f t="shared" si="5"/>
        <v>142262.06355117183</v>
      </c>
      <c r="M41" s="16">
        <f t="shared" si="3"/>
        <v>414.75820277309572</v>
      </c>
      <c r="N41" s="40">
        <v>107540.55</v>
      </c>
      <c r="O41" s="50">
        <f t="shared" si="4"/>
        <v>34721.513551171825</v>
      </c>
    </row>
    <row r="42" spans="1:15" x14ac:dyDescent="0.25">
      <c r="A42" t="s">
        <v>290</v>
      </c>
      <c r="B42" s="9" t="s">
        <v>58</v>
      </c>
      <c r="C42" s="10" t="s">
        <v>59</v>
      </c>
      <c r="D42" s="9">
        <v>6825</v>
      </c>
      <c r="E42" s="11">
        <v>1.0297000000000001</v>
      </c>
      <c r="F42" s="36">
        <v>0.64100000000000001</v>
      </c>
      <c r="G42" s="11">
        <v>0.31215259683863122</v>
      </c>
      <c r="H42" s="11">
        <v>0.11725942331075213</v>
      </c>
      <c r="I42" s="12">
        <v>8739.7434913779871</v>
      </c>
      <c r="J42" s="14">
        <f t="shared" si="0"/>
        <v>59648749.328654759</v>
      </c>
      <c r="K42" s="14">
        <f t="shared" si="1"/>
        <v>125269055.45198531</v>
      </c>
      <c r="L42" s="15">
        <f t="shared" si="5"/>
        <v>3417718.5365183214</v>
      </c>
      <c r="M42" s="16">
        <f t="shared" si="3"/>
        <v>500.76462073528518</v>
      </c>
      <c r="N42" s="40">
        <v>2759952</v>
      </c>
      <c r="O42" s="50">
        <f t="shared" si="4"/>
        <v>657766.53651832137</v>
      </c>
    </row>
    <row r="43" spans="1:15" x14ac:dyDescent="0.25">
      <c r="A43" t="s">
        <v>291</v>
      </c>
      <c r="B43" s="9" t="s">
        <v>60</v>
      </c>
      <c r="C43" s="10" t="s">
        <v>61</v>
      </c>
      <c r="D43" s="9">
        <v>15</v>
      </c>
      <c r="E43" s="11">
        <v>1.6838</v>
      </c>
      <c r="F43" s="36">
        <v>0.50900000000000001</v>
      </c>
      <c r="G43" s="11">
        <v>0</v>
      </c>
      <c r="H43" s="11">
        <v>0.16379310344827586</v>
      </c>
      <c r="I43" s="12">
        <v>12865.411032177182</v>
      </c>
      <c r="J43" s="14">
        <f t="shared" si="0"/>
        <v>192981.16548265773</v>
      </c>
      <c r="K43" s="14">
        <f t="shared" si="1"/>
        <v>454778.08367184165</v>
      </c>
      <c r="L43" s="15">
        <f t="shared" si="5"/>
        <v>12407.720972744832</v>
      </c>
      <c r="M43" s="16">
        <f t="shared" si="3"/>
        <v>827.1813981829888</v>
      </c>
      <c r="N43" s="40">
        <v>12945.82</v>
      </c>
      <c r="O43" s="50">
        <f t="shared" si="4"/>
        <v>-538.09902725516804</v>
      </c>
    </row>
    <row r="44" spans="1:15" x14ac:dyDescent="0.25">
      <c r="A44" t="s">
        <v>292</v>
      </c>
      <c r="B44" s="9" t="s">
        <v>62</v>
      </c>
      <c r="C44" s="10" t="s">
        <v>63</v>
      </c>
      <c r="D44" s="9">
        <v>4267</v>
      </c>
      <c r="E44" s="11">
        <v>1.0297000000000001</v>
      </c>
      <c r="F44" s="36">
        <v>0.11899999999999999</v>
      </c>
      <c r="G44" s="11">
        <v>5.4869623356362827E-2</v>
      </c>
      <c r="H44" s="11">
        <v>0.11400341727954832</v>
      </c>
      <c r="I44" s="12">
        <v>8208.1270792383566</v>
      </c>
      <c r="J44" s="14">
        <f t="shared" si="0"/>
        <v>35024078.247110069</v>
      </c>
      <c r="K44" s="14">
        <f t="shared" si="1"/>
        <v>46146781.271514885</v>
      </c>
      <c r="L44" s="15">
        <f t="shared" si="5"/>
        <v>1259023.7004921346</v>
      </c>
      <c r="M44" s="16">
        <f t="shared" si="3"/>
        <v>295.06062819126657</v>
      </c>
      <c r="N44" s="40">
        <v>827507.8</v>
      </c>
      <c r="O44" s="50">
        <f t="shared" si="4"/>
        <v>431515.9004921345</v>
      </c>
    </row>
    <row r="45" spans="1:15" x14ac:dyDescent="0.25">
      <c r="A45" t="s">
        <v>293</v>
      </c>
      <c r="B45" s="9" t="s">
        <v>64</v>
      </c>
      <c r="C45" s="10" t="s">
        <v>65</v>
      </c>
      <c r="D45" s="9">
        <v>442</v>
      </c>
      <c r="E45" s="11">
        <v>1.0297000000000001</v>
      </c>
      <c r="F45" s="36">
        <v>0.29699999999999999</v>
      </c>
      <c r="G45" s="11">
        <v>0.30857310628302997</v>
      </c>
      <c r="H45" s="11">
        <v>0.12742219612448621</v>
      </c>
      <c r="I45" s="12">
        <v>8770.5716321610889</v>
      </c>
      <c r="J45" s="14">
        <f t="shared" si="0"/>
        <v>3876592.6614152011</v>
      </c>
      <c r="K45" s="14">
        <f t="shared" si="1"/>
        <v>6833251.6736240257</v>
      </c>
      <c r="L45" s="15">
        <f t="shared" si="5"/>
        <v>186431.76341815031</v>
      </c>
      <c r="M45" s="16">
        <f t="shared" si="3"/>
        <v>421.79131995056633</v>
      </c>
      <c r="N45" s="40">
        <v>144666.54</v>
      </c>
      <c r="O45" s="50">
        <f t="shared" si="4"/>
        <v>41765.223418150301</v>
      </c>
    </row>
    <row r="46" spans="1:15" x14ac:dyDescent="0.25">
      <c r="A46" t="s">
        <v>294</v>
      </c>
      <c r="B46" s="9" t="s">
        <v>66</v>
      </c>
      <c r="C46" s="17" t="s">
        <v>67</v>
      </c>
      <c r="D46" s="9">
        <v>152</v>
      </c>
      <c r="E46" s="11">
        <v>1.0530999999999999</v>
      </c>
      <c r="F46" s="36">
        <v>0.183</v>
      </c>
      <c r="G46" s="11">
        <v>1.3906447534766119E-2</v>
      </c>
      <c r="H46" s="11">
        <v>0.11378002528445007</v>
      </c>
      <c r="I46" s="12">
        <v>8397.7936193238384</v>
      </c>
      <c r="J46" s="14">
        <f t="shared" si="0"/>
        <v>1276464.6301372235</v>
      </c>
      <c r="K46" s="14">
        <f t="shared" si="1"/>
        <v>1740825.1956133293</v>
      </c>
      <c r="L46" s="15">
        <f t="shared" si="5"/>
        <v>47494.974065372953</v>
      </c>
      <c r="M46" s="16">
        <f t="shared" si="3"/>
        <v>312.46693464061156</v>
      </c>
      <c r="N46" s="40">
        <v>36927.17</v>
      </c>
      <c r="O46" s="50">
        <f t="shared" si="4"/>
        <v>10567.804065372955</v>
      </c>
    </row>
    <row r="47" spans="1:15" x14ac:dyDescent="0.25">
      <c r="A47" t="s">
        <v>295</v>
      </c>
      <c r="B47" s="9" t="s">
        <v>66</v>
      </c>
      <c r="C47" s="10" t="s">
        <v>68</v>
      </c>
      <c r="D47" s="9">
        <v>15</v>
      </c>
      <c r="E47" s="11">
        <v>1.6273</v>
      </c>
      <c r="F47" s="36">
        <v>0.27</v>
      </c>
      <c r="G47" s="11">
        <v>1.5873015873015872E-2</v>
      </c>
      <c r="H47" s="11">
        <v>0.17460317460317459</v>
      </c>
      <c r="I47" s="12">
        <v>12695.481321274085</v>
      </c>
      <c r="J47" s="14">
        <f t="shared" si="0"/>
        <v>190432.21981911128</v>
      </c>
      <c r="K47" s="14">
        <f t="shared" si="1"/>
        <v>397579.85443786863</v>
      </c>
      <c r="L47" s="15">
        <f t="shared" si="5"/>
        <v>10847.180361948078</v>
      </c>
      <c r="M47" s="16">
        <f t="shared" si="3"/>
        <v>723.14535746320519</v>
      </c>
      <c r="N47" s="40">
        <v>10955.43</v>
      </c>
      <c r="O47" s="50">
        <f t="shared" si="4"/>
        <v>-108.24963805192237</v>
      </c>
    </row>
    <row r="48" spans="1:15" x14ac:dyDescent="0.25">
      <c r="A48" t="s">
        <v>296</v>
      </c>
      <c r="B48" s="9" t="s">
        <v>66</v>
      </c>
      <c r="C48" s="10" t="s">
        <v>69</v>
      </c>
      <c r="D48" s="9">
        <v>28</v>
      </c>
      <c r="E48" s="11">
        <v>1.4718</v>
      </c>
      <c r="F48" s="36">
        <v>0.46600000000000003</v>
      </c>
      <c r="G48" s="11">
        <v>0</v>
      </c>
      <c r="H48" s="11">
        <v>0.14029850746268657</v>
      </c>
      <c r="I48" s="12">
        <v>11558.16184375</v>
      </c>
      <c r="J48" s="14">
        <f t="shared" si="0"/>
        <v>323628.531625</v>
      </c>
      <c r="K48" s="14">
        <f t="shared" si="1"/>
        <v>672531.96854225348</v>
      </c>
      <c r="L48" s="15">
        <f t="shared" si="5"/>
        <v>18348.705248831575</v>
      </c>
      <c r="M48" s="16">
        <f t="shared" si="3"/>
        <v>655.3109017439848</v>
      </c>
      <c r="N48" s="40">
        <v>12648.97</v>
      </c>
      <c r="O48" s="50">
        <f t="shared" si="4"/>
        <v>5699.7352488315755</v>
      </c>
    </row>
    <row r="49" spans="1:15" x14ac:dyDescent="0.25">
      <c r="A49" t="s">
        <v>297</v>
      </c>
      <c r="B49" s="9" t="s">
        <v>66</v>
      </c>
      <c r="C49" s="10" t="s">
        <v>70</v>
      </c>
      <c r="D49" s="9">
        <v>16</v>
      </c>
      <c r="E49" s="11">
        <v>1.7093</v>
      </c>
      <c r="F49" s="36">
        <v>0.248</v>
      </c>
      <c r="G49" s="11">
        <v>3.937007874015748E-3</v>
      </c>
      <c r="H49" s="11">
        <v>0.1141732283464567</v>
      </c>
      <c r="I49" s="12">
        <v>13287.870494623656</v>
      </c>
      <c r="J49" s="14">
        <f t="shared" si="0"/>
        <v>212605.92791397849</v>
      </c>
      <c r="K49" s="14">
        <f t="shared" si="1"/>
        <v>441244.51907382283</v>
      </c>
      <c r="L49" s="15">
        <f t="shared" si="5"/>
        <v>12038.484416877724</v>
      </c>
      <c r="M49" s="16">
        <f t="shared" si="3"/>
        <v>752.40527605485772</v>
      </c>
      <c r="N49" s="40">
        <v>9619.2999999999993</v>
      </c>
      <c r="O49" s="50">
        <f t="shared" si="4"/>
        <v>2419.1844168777243</v>
      </c>
    </row>
    <row r="50" spans="1:15" x14ac:dyDescent="0.25">
      <c r="A50" t="s">
        <v>298</v>
      </c>
      <c r="B50" s="9" t="s">
        <v>66</v>
      </c>
      <c r="C50" s="10" t="s">
        <v>71</v>
      </c>
      <c r="D50" s="9">
        <v>3</v>
      </c>
      <c r="E50" s="11">
        <v>2.3957999999999999</v>
      </c>
      <c r="F50" s="36">
        <v>0.63600000000000001</v>
      </c>
      <c r="G50" s="11">
        <v>9.0909090909090912E-2</v>
      </c>
      <c r="H50" s="11">
        <v>0.27272727272727271</v>
      </c>
      <c r="I50" s="12">
        <v>18445.644799999998</v>
      </c>
      <c r="J50" s="14">
        <f t="shared" si="0"/>
        <v>55336.934399999998</v>
      </c>
      <c r="K50" s="14">
        <f t="shared" si="1"/>
        <v>187893.03931392002</v>
      </c>
      <c r="L50" s="15">
        <f t="shared" si="5"/>
        <v>5126.2901362905814</v>
      </c>
      <c r="M50" s="16">
        <f t="shared" si="3"/>
        <v>1708.763378763527</v>
      </c>
      <c r="N50" s="40">
        <v>13060.72</v>
      </c>
      <c r="O50" s="50">
        <f t="shared" si="4"/>
        <v>-7934.429863709418</v>
      </c>
    </row>
    <row r="51" spans="1:15" x14ac:dyDescent="0.25">
      <c r="A51" t="s">
        <v>299</v>
      </c>
      <c r="B51" s="9" t="s">
        <v>72</v>
      </c>
      <c r="C51" s="10" t="s">
        <v>73</v>
      </c>
      <c r="D51" s="9">
        <v>30</v>
      </c>
      <c r="E51" s="11">
        <v>1.2444</v>
      </c>
      <c r="F51" s="36">
        <v>0.41599999999999998</v>
      </c>
      <c r="G51" s="11">
        <v>1.4861995753715499E-2</v>
      </c>
      <c r="H51" s="11">
        <v>0.12738853503184713</v>
      </c>
      <c r="I51" s="12">
        <v>9776.2395170142699</v>
      </c>
      <c r="J51" s="14">
        <f t="shared" si="0"/>
        <v>293287.1855104281</v>
      </c>
      <c r="K51" s="14">
        <f t="shared" si="1"/>
        <v>528694.30063297693</v>
      </c>
      <c r="L51" s="15">
        <f t="shared" si="5"/>
        <v>14424.37882927518</v>
      </c>
      <c r="M51" s="16">
        <f t="shared" si="3"/>
        <v>480.81262764250602</v>
      </c>
      <c r="N51" s="40">
        <v>9312.91</v>
      </c>
      <c r="O51" s="50">
        <f t="shared" si="4"/>
        <v>5111.4688292751798</v>
      </c>
    </row>
    <row r="52" spans="1:15" x14ac:dyDescent="0.25">
      <c r="A52" t="s">
        <v>300</v>
      </c>
      <c r="B52" s="9" t="s">
        <v>72</v>
      </c>
      <c r="C52" s="10" t="s">
        <v>74</v>
      </c>
      <c r="D52" s="9">
        <v>953</v>
      </c>
      <c r="E52" s="11">
        <v>1.0297000000000001</v>
      </c>
      <c r="F52" s="36">
        <v>0.753</v>
      </c>
      <c r="G52" s="11">
        <v>0.16652196561903107</v>
      </c>
      <c r="H52" s="11">
        <v>0.11937836429935753</v>
      </c>
      <c r="I52" s="12">
        <v>8757.983384315552</v>
      </c>
      <c r="J52" s="14">
        <f t="shared" si="0"/>
        <v>8346358.1652527209</v>
      </c>
      <c r="K52" s="14">
        <f t="shared" si="1"/>
        <v>17265279.254258815</v>
      </c>
      <c r="L52" s="15">
        <f t="shared" si="5"/>
        <v>471049.01312250138</v>
      </c>
      <c r="M52" s="16">
        <f t="shared" si="3"/>
        <v>494.2801816605471</v>
      </c>
      <c r="N52" s="40">
        <v>395800.35</v>
      </c>
      <c r="O52" s="50">
        <f t="shared" si="4"/>
        <v>75248.663122501399</v>
      </c>
    </row>
    <row r="53" spans="1:15" x14ac:dyDescent="0.25">
      <c r="A53" t="s">
        <v>301</v>
      </c>
      <c r="B53" s="9" t="s">
        <v>72</v>
      </c>
      <c r="C53" s="10" t="s">
        <v>75</v>
      </c>
      <c r="D53" s="9">
        <v>765</v>
      </c>
      <c r="E53" s="11">
        <v>1.0297000000000001</v>
      </c>
      <c r="F53" s="36">
        <v>0.435</v>
      </c>
      <c r="G53" s="11">
        <v>2.2546281931947462E-2</v>
      </c>
      <c r="H53" s="11">
        <v>0.13455372841038371</v>
      </c>
      <c r="I53" s="12">
        <v>8064.2920606686748</v>
      </c>
      <c r="J53" s="14">
        <f t="shared" si="0"/>
        <v>6169183.4264115365</v>
      </c>
      <c r="K53" s="14">
        <f t="shared" si="1"/>
        <v>10005181.744757969</v>
      </c>
      <c r="L53" s="15">
        <f t="shared" si="5"/>
        <v>272971.60489408078</v>
      </c>
      <c r="M53" s="16">
        <f t="shared" si="3"/>
        <v>356.82562731252392</v>
      </c>
      <c r="N53" s="40">
        <v>196818.72</v>
      </c>
      <c r="O53" s="50">
        <f t="shared" si="4"/>
        <v>76152.88489408078</v>
      </c>
    </row>
    <row r="54" spans="1:15" x14ac:dyDescent="0.25">
      <c r="A54" t="s">
        <v>302</v>
      </c>
      <c r="B54" s="9" t="s">
        <v>72</v>
      </c>
      <c r="C54" s="10" t="s">
        <v>76</v>
      </c>
      <c r="D54" s="9">
        <v>818</v>
      </c>
      <c r="E54" s="11">
        <v>1.0297000000000001</v>
      </c>
      <c r="F54" s="36">
        <v>0.45700000000000002</v>
      </c>
      <c r="G54" s="11">
        <v>4.5374604291241648E-2</v>
      </c>
      <c r="H54" s="11">
        <v>0.17141517176691287</v>
      </c>
      <c r="I54" s="12">
        <v>8064.474275231566</v>
      </c>
      <c r="J54" s="14">
        <f t="shared" si="0"/>
        <v>6596739.9571394213</v>
      </c>
      <c r="K54" s="14">
        <f t="shared" si="1"/>
        <v>11237479.072301313</v>
      </c>
      <c r="L54" s="15">
        <f t="shared" si="5"/>
        <v>306592.40137610724</v>
      </c>
      <c r="M54" s="16">
        <f t="shared" si="3"/>
        <v>374.80733664560785</v>
      </c>
      <c r="N54" s="40">
        <v>248711.9</v>
      </c>
      <c r="O54" s="50">
        <f t="shared" si="4"/>
        <v>57880.501376107248</v>
      </c>
    </row>
    <row r="55" spans="1:15" x14ac:dyDescent="0.25">
      <c r="A55" t="s">
        <v>303</v>
      </c>
      <c r="B55" s="9" t="s">
        <v>72</v>
      </c>
      <c r="C55" s="10" t="s">
        <v>77</v>
      </c>
      <c r="D55" s="9">
        <v>2073</v>
      </c>
      <c r="E55" s="11">
        <v>1.0297000000000001</v>
      </c>
      <c r="F55" s="36">
        <v>0.57099999999999995</v>
      </c>
      <c r="G55" s="11">
        <v>7.9109062980030717E-2</v>
      </c>
      <c r="H55" s="11">
        <v>0.107642089093702</v>
      </c>
      <c r="I55" s="12">
        <v>8371.8625100597365</v>
      </c>
      <c r="J55" s="14">
        <f t="shared" si="0"/>
        <v>17354870.983353835</v>
      </c>
      <c r="K55" s="14">
        <f t="shared" si="1"/>
        <v>31020984.133286804</v>
      </c>
      <c r="L55" s="15">
        <f t="shared" si="5"/>
        <v>846346.22741297912</v>
      </c>
      <c r="M55" s="16">
        <f t="shared" si="3"/>
        <v>408.27121438156252</v>
      </c>
      <c r="N55" s="40">
        <v>682006.85</v>
      </c>
      <c r="O55" s="50">
        <f t="shared" si="4"/>
        <v>164339.37741297914</v>
      </c>
    </row>
    <row r="56" spans="1:15" x14ac:dyDescent="0.25">
      <c r="A56" t="s">
        <v>304</v>
      </c>
      <c r="B56" s="9" t="s">
        <v>72</v>
      </c>
      <c r="C56" s="10" t="s">
        <v>78</v>
      </c>
      <c r="D56" s="9">
        <v>375</v>
      </c>
      <c r="E56" s="11">
        <v>1.0297000000000001</v>
      </c>
      <c r="F56" s="36">
        <v>0.14099999999999999</v>
      </c>
      <c r="G56" s="11">
        <v>2.9572424185345638E-2</v>
      </c>
      <c r="H56" s="11">
        <v>8.7963834997174611E-2</v>
      </c>
      <c r="I56" s="12">
        <v>8064.5232276389779</v>
      </c>
      <c r="J56" s="14">
        <f t="shared" si="0"/>
        <v>3024196.2103646169</v>
      </c>
      <c r="K56" s="14">
        <f t="shared" si="1"/>
        <v>3895879.2130740681</v>
      </c>
      <c r="L56" s="15">
        <f t="shared" si="5"/>
        <v>106291.36265550596</v>
      </c>
      <c r="M56" s="16">
        <f t="shared" si="3"/>
        <v>283.44363374801588</v>
      </c>
      <c r="N56" s="40">
        <v>83456.490000000005</v>
      </c>
      <c r="O56" s="50">
        <f t="shared" si="4"/>
        <v>22834.872655505955</v>
      </c>
    </row>
    <row r="57" spans="1:15" x14ac:dyDescent="0.25">
      <c r="A57" t="s">
        <v>305</v>
      </c>
      <c r="B57" s="9" t="s">
        <v>72</v>
      </c>
      <c r="C57" s="10" t="s">
        <v>79</v>
      </c>
      <c r="D57" s="9">
        <v>78</v>
      </c>
      <c r="E57" s="11">
        <v>1.0996999999999999</v>
      </c>
      <c r="F57" s="36">
        <v>0.28100000000000003</v>
      </c>
      <c r="G57" s="11">
        <v>1.0409437890353921E-2</v>
      </c>
      <c r="H57" s="11">
        <v>7.4253990284524632E-2</v>
      </c>
      <c r="I57" s="12">
        <v>8635.3318673647464</v>
      </c>
      <c r="J57" s="14">
        <f t="shared" si="0"/>
        <v>673555.88565445016</v>
      </c>
      <c r="K57" s="14">
        <f t="shared" si="1"/>
        <v>987004.16166997165</v>
      </c>
      <c r="L57" s="15">
        <f t="shared" si="5"/>
        <v>26928.457365539489</v>
      </c>
      <c r="M57" s="16">
        <f t="shared" si="3"/>
        <v>345.23663289153188</v>
      </c>
      <c r="N57" s="40">
        <v>23869.56</v>
      </c>
      <c r="O57" s="50">
        <f t="shared" si="4"/>
        <v>3058.8973655394875</v>
      </c>
    </row>
    <row r="58" spans="1:15" x14ac:dyDescent="0.25">
      <c r="A58" t="s">
        <v>306</v>
      </c>
      <c r="B58" s="9" t="s">
        <v>72</v>
      </c>
      <c r="C58" s="10" t="s">
        <v>80</v>
      </c>
      <c r="D58" s="9">
        <v>1413</v>
      </c>
      <c r="E58" s="11">
        <v>1.0297000000000001</v>
      </c>
      <c r="F58" s="36">
        <v>0.122</v>
      </c>
      <c r="G58" s="11">
        <v>2.4658873059429386E-2</v>
      </c>
      <c r="H58" s="11">
        <v>8.780964552869977E-2</v>
      </c>
      <c r="I58" s="12">
        <v>8055.7107849797367</v>
      </c>
      <c r="J58" s="14">
        <f t="shared" si="0"/>
        <v>11382719.339176368</v>
      </c>
      <c r="K58" s="14">
        <f t="shared" si="1"/>
        <v>14389675.444511039</v>
      </c>
      <c r="L58" s="15">
        <f t="shared" si="5"/>
        <v>392593.84788798197</v>
      </c>
      <c r="M58" s="16">
        <f t="shared" si="3"/>
        <v>277.8441952498103</v>
      </c>
      <c r="N58" s="40">
        <v>382712.48</v>
      </c>
      <c r="O58" s="50">
        <f t="shared" si="4"/>
        <v>9881.3678879819927</v>
      </c>
    </row>
    <row r="59" spans="1:15" x14ac:dyDescent="0.25">
      <c r="A59" t="s">
        <v>307</v>
      </c>
      <c r="B59" s="9" t="s">
        <v>72</v>
      </c>
      <c r="C59" s="10" t="s">
        <v>81</v>
      </c>
      <c r="D59" s="9">
        <v>87</v>
      </c>
      <c r="E59" s="11">
        <v>1.1182000000000001</v>
      </c>
      <c r="F59" s="36">
        <v>0.65800000000000003</v>
      </c>
      <c r="G59" s="11">
        <v>0.12171628721541156</v>
      </c>
      <c r="H59" s="11">
        <v>0.12259194395796848</v>
      </c>
      <c r="I59" s="12">
        <v>8922.1589793103449</v>
      </c>
      <c r="J59" s="14">
        <f t="shared" si="0"/>
        <v>776227.83120000002</v>
      </c>
      <c r="K59" s="14">
        <f t="shared" si="1"/>
        <v>1568374.7222054612</v>
      </c>
      <c r="L59" s="15">
        <f t="shared" si="5"/>
        <v>42790.003811778777</v>
      </c>
      <c r="M59" s="16">
        <f t="shared" si="3"/>
        <v>491.83912427331927</v>
      </c>
      <c r="N59" s="40">
        <v>0</v>
      </c>
      <c r="O59" s="50">
        <v>0</v>
      </c>
    </row>
    <row r="60" spans="1:15" x14ac:dyDescent="0.25">
      <c r="A60" t="s">
        <v>308</v>
      </c>
      <c r="B60" s="9" t="s">
        <v>72</v>
      </c>
      <c r="C60" s="10" t="s">
        <v>82</v>
      </c>
      <c r="D60" s="9">
        <v>32</v>
      </c>
      <c r="E60" s="11">
        <v>1.2039</v>
      </c>
      <c r="F60" s="36">
        <v>0.19800000000000001</v>
      </c>
      <c r="G60" s="11">
        <v>3.1948881789137379E-2</v>
      </c>
      <c r="H60" s="11">
        <v>9.1054313099041537E-2</v>
      </c>
      <c r="I60" s="12">
        <v>9265.7884670601361</v>
      </c>
      <c r="J60" s="14">
        <f t="shared" si="0"/>
        <v>296505.23094592436</v>
      </c>
      <c r="K60" s="14">
        <f t="shared" si="1"/>
        <v>452141.77397049736</v>
      </c>
      <c r="L60" s="15">
        <f t="shared" si="5"/>
        <v>12335.794474203132</v>
      </c>
      <c r="M60" s="16">
        <f t="shared" si="3"/>
        <v>385.49357731884788</v>
      </c>
      <c r="N60" s="40">
        <v>8128.97</v>
      </c>
      <c r="O60" s="50">
        <f t="shared" si="4"/>
        <v>4206.824474203132</v>
      </c>
    </row>
    <row r="61" spans="1:15" x14ac:dyDescent="0.25">
      <c r="A61" t="s">
        <v>309</v>
      </c>
      <c r="B61" s="9" t="s">
        <v>72</v>
      </c>
      <c r="C61" s="10" t="s">
        <v>83</v>
      </c>
      <c r="D61" s="9">
        <v>16</v>
      </c>
      <c r="E61" s="11">
        <v>1.6333</v>
      </c>
      <c r="F61" s="36">
        <v>0.48399999999999999</v>
      </c>
      <c r="G61" s="11">
        <v>0.12403100775193798</v>
      </c>
      <c r="H61" s="11">
        <v>0.13953488372093023</v>
      </c>
      <c r="I61" s="12">
        <v>12526.215116739217</v>
      </c>
      <c r="J61" s="14">
        <f t="shared" si="0"/>
        <v>200419.44186782747</v>
      </c>
      <c r="K61" s="14">
        <f t="shared" si="1"/>
        <v>477171.81313113979</v>
      </c>
      <c r="L61" s="15">
        <f t="shared" si="5"/>
        <v>13018.689611397616</v>
      </c>
      <c r="M61" s="16">
        <f t="shared" si="3"/>
        <v>813.66810071235102</v>
      </c>
      <c r="N61" s="40">
        <v>7642.43</v>
      </c>
      <c r="O61" s="50">
        <f t="shared" si="4"/>
        <v>5376.259611397616</v>
      </c>
    </row>
    <row r="62" spans="1:15" x14ac:dyDescent="0.25">
      <c r="A62" t="s">
        <v>310</v>
      </c>
      <c r="B62" s="9" t="s">
        <v>72</v>
      </c>
      <c r="C62" s="10" t="s">
        <v>84</v>
      </c>
      <c r="D62" s="9">
        <v>321</v>
      </c>
      <c r="E62" s="11">
        <v>1.0297000000000001</v>
      </c>
      <c r="F62" s="36">
        <v>9.9000000000000005E-2</v>
      </c>
      <c r="G62" s="11">
        <v>2.886323268206039E-2</v>
      </c>
      <c r="H62" s="11">
        <v>0.10109532267613973</v>
      </c>
      <c r="I62" s="12">
        <v>8078.9227720493473</v>
      </c>
      <c r="J62" s="14">
        <f t="shared" si="0"/>
        <v>2593334.2098278403</v>
      </c>
      <c r="K62" s="14">
        <f t="shared" si="1"/>
        <v>3264122.2901029089</v>
      </c>
      <c r="L62" s="15">
        <f t="shared" si="5"/>
        <v>89055.123917840203</v>
      </c>
      <c r="M62" s="16">
        <f t="shared" si="3"/>
        <v>277.43029257894142</v>
      </c>
      <c r="N62" s="40">
        <v>83858.59</v>
      </c>
      <c r="O62" s="50">
        <f t="shared" si="4"/>
        <v>5196.5339178402064</v>
      </c>
    </row>
    <row r="63" spans="1:15" x14ac:dyDescent="0.25">
      <c r="A63" t="s">
        <v>311</v>
      </c>
      <c r="B63" s="9" t="s">
        <v>72</v>
      </c>
      <c r="C63" s="17" t="s">
        <v>85</v>
      </c>
      <c r="D63" s="9">
        <v>1566</v>
      </c>
      <c r="E63" s="11">
        <v>1.0297000000000001</v>
      </c>
      <c r="F63" s="36">
        <v>0.32200000000000001</v>
      </c>
      <c r="G63" s="11">
        <v>5.0523231477605693E-2</v>
      </c>
      <c r="H63" s="11">
        <v>0.10146504813729594</v>
      </c>
      <c r="I63" s="12">
        <v>8115.4193139465497</v>
      </c>
      <c r="J63" s="14">
        <f t="shared" si="0"/>
        <v>12708746.645640297</v>
      </c>
      <c r="K63" s="14">
        <f t="shared" si="1"/>
        <v>19109993.379644509</v>
      </c>
      <c r="L63" s="15">
        <f t="shared" si="5"/>
        <v>521378.39126109856</v>
      </c>
      <c r="M63" s="16">
        <f t="shared" si="3"/>
        <v>332.93639288703611</v>
      </c>
      <c r="N63" s="40">
        <v>402555.11</v>
      </c>
      <c r="O63" s="50">
        <f t="shared" si="4"/>
        <v>118823.28126109857</v>
      </c>
    </row>
    <row r="64" spans="1:15" x14ac:dyDescent="0.25">
      <c r="A64" t="s">
        <v>312</v>
      </c>
      <c r="B64" s="9" t="s">
        <v>72</v>
      </c>
      <c r="C64" s="10" t="s">
        <v>86</v>
      </c>
      <c r="D64" s="9">
        <v>7</v>
      </c>
      <c r="E64" s="11">
        <v>1.8051999999999999</v>
      </c>
      <c r="F64" s="36">
        <v>0.309</v>
      </c>
      <c r="G64" s="11">
        <v>4.5267489711934158E-2</v>
      </c>
      <c r="H64" s="11">
        <v>8.6419753086419748E-2</v>
      </c>
      <c r="I64" s="12">
        <v>13795.970531400968</v>
      </c>
      <c r="J64" s="14">
        <f t="shared" si="0"/>
        <v>96571.793719806781</v>
      </c>
      <c r="K64" s="14">
        <f t="shared" si="1"/>
        <v>216889.3595294682</v>
      </c>
      <c r="L64" s="15">
        <f t="shared" si="5"/>
        <v>5917.3974112191836</v>
      </c>
      <c r="M64" s="16">
        <f t="shared" si="3"/>
        <v>845.34248731702621</v>
      </c>
      <c r="N64" s="40">
        <v>5058.49</v>
      </c>
      <c r="O64" s="50">
        <f t="shared" si="4"/>
        <v>858.90741121918381</v>
      </c>
    </row>
    <row r="65" spans="1:15" x14ac:dyDescent="0.25">
      <c r="A65" t="s">
        <v>313</v>
      </c>
      <c r="B65" s="9" t="s">
        <v>72</v>
      </c>
      <c r="C65" s="10" t="s">
        <v>87</v>
      </c>
      <c r="D65" s="9">
        <v>15</v>
      </c>
      <c r="E65" s="11">
        <v>1.5308999999999999</v>
      </c>
      <c r="F65" s="36">
        <v>0.49</v>
      </c>
      <c r="G65" s="11">
        <v>2.7777777777777776E-2</v>
      </c>
      <c r="H65" s="11">
        <v>0.16319444444444445</v>
      </c>
      <c r="I65" s="12">
        <v>11692.024016853931</v>
      </c>
      <c r="J65" s="14">
        <f t="shared" si="0"/>
        <v>175380.36025280895</v>
      </c>
      <c r="K65" s="14">
        <f t="shared" si="1"/>
        <v>387918.94716651447</v>
      </c>
      <c r="L65" s="15">
        <f t="shared" si="5"/>
        <v>10583.601605472601</v>
      </c>
      <c r="M65" s="16">
        <f t="shared" si="3"/>
        <v>705.57344036484005</v>
      </c>
      <c r="N65" s="40">
        <v>10848.25</v>
      </c>
      <c r="O65" s="50">
        <f t="shared" si="4"/>
        <v>-264.64839452739943</v>
      </c>
    </row>
    <row r="66" spans="1:15" x14ac:dyDescent="0.25">
      <c r="A66" t="s">
        <v>314</v>
      </c>
      <c r="B66" s="9" t="s">
        <v>88</v>
      </c>
      <c r="C66" s="10" t="s">
        <v>89</v>
      </c>
      <c r="D66" s="9">
        <v>266</v>
      </c>
      <c r="E66" s="11">
        <v>1.0357000000000001</v>
      </c>
      <c r="F66" s="36">
        <v>0.57599999999999996</v>
      </c>
      <c r="G66" s="11">
        <v>1.2923607122343481E-2</v>
      </c>
      <c r="H66" s="11">
        <v>0.16542217116599656</v>
      </c>
      <c r="I66" s="12">
        <v>8078.2040872738989</v>
      </c>
      <c r="J66" s="14">
        <f t="shared" si="0"/>
        <v>2148802.2872148571</v>
      </c>
      <c r="K66" s="14">
        <f t="shared" si="1"/>
        <v>3846454.4626052841</v>
      </c>
      <c r="L66" s="15">
        <f t="shared" si="5"/>
        <v>104942.90604560757</v>
      </c>
      <c r="M66" s="16">
        <f t="shared" si="3"/>
        <v>394.52220317897581</v>
      </c>
      <c r="N66" s="40">
        <v>79584.31</v>
      </c>
      <c r="O66" s="50">
        <f t="shared" si="4"/>
        <v>25358.59604560757</v>
      </c>
    </row>
    <row r="67" spans="1:15" x14ac:dyDescent="0.25">
      <c r="A67" t="s">
        <v>315</v>
      </c>
      <c r="B67" s="9" t="s">
        <v>88</v>
      </c>
      <c r="C67" s="10" t="s">
        <v>90</v>
      </c>
      <c r="D67" s="9">
        <v>108</v>
      </c>
      <c r="E67" s="11">
        <v>1.1028</v>
      </c>
      <c r="F67" s="36">
        <v>0.56399999999999995</v>
      </c>
      <c r="G67" s="11">
        <v>1.2875536480686695E-2</v>
      </c>
      <c r="H67" s="11">
        <v>0.17310443490701002</v>
      </c>
      <c r="I67" s="12">
        <v>8396.536702321182</v>
      </c>
      <c r="J67" s="14">
        <f t="shared" ref="J67:J130" si="6">D67*I67</f>
        <v>906825.96385068761</v>
      </c>
      <c r="K67" s="14">
        <f t="shared" si="1"/>
        <v>1680148.9833568975</v>
      </c>
      <c r="L67" s="15">
        <f t="shared" si="5"/>
        <v>45839.543563352352</v>
      </c>
      <c r="M67" s="16">
        <f t="shared" si="3"/>
        <v>424.44021817918843</v>
      </c>
      <c r="N67" s="40">
        <v>30971.64</v>
      </c>
      <c r="O67" s="50">
        <f t="shared" si="4"/>
        <v>14867.903563352353</v>
      </c>
    </row>
    <row r="68" spans="1:15" x14ac:dyDescent="0.25">
      <c r="A68" t="s">
        <v>316</v>
      </c>
      <c r="B68" s="9" t="s">
        <v>88</v>
      </c>
      <c r="C68" s="10" t="s">
        <v>91</v>
      </c>
      <c r="D68" s="9">
        <v>19</v>
      </c>
      <c r="E68" s="11">
        <v>1.7639</v>
      </c>
      <c r="F68" s="36">
        <v>0.57599999999999996</v>
      </c>
      <c r="G68" s="11">
        <v>8.7336244541484712E-3</v>
      </c>
      <c r="H68" s="11">
        <v>0.13537117903930132</v>
      </c>
      <c r="I68" s="12">
        <v>13176.789311926606</v>
      </c>
      <c r="J68" s="14">
        <f t="shared" si="6"/>
        <v>250358.99692660553</v>
      </c>
      <c r="K68" s="14">
        <f t="shared" ref="K68:K131" si="7">J68*($E68+$F68+$G68+$H68)</f>
        <v>621892.95096348994</v>
      </c>
      <c r="L68" s="15">
        <f t="shared" ref="L68:L99" si="8">(K68/K$182)*J$1</f>
        <v>16967.119761293881</v>
      </c>
      <c r="M68" s="16">
        <f t="shared" ref="M68:M131" si="9">IFERROR(L68/D68,0)</f>
        <v>893.00630322599375</v>
      </c>
      <c r="N68" s="40">
        <v>11878.3</v>
      </c>
      <c r="O68" s="50">
        <f t="shared" ref="O68:O131" si="10">L68-N68</f>
        <v>5088.819761293882</v>
      </c>
    </row>
    <row r="69" spans="1:15" x14ac:dyDescent="0.25">
      <c r="A69" t="s">
        <v>317</v>
      </c>
      <c r="B69" s="9" t="s">
        <v>92</v>
      </c>
      <c r="C69" s="10" t="s">
        <v>93</v>
      </c>
      <c r="D69" s="9">
        <v>346</v>
      </c>
      <c r="E69" s="11">
        <v>1.0297000000000001</v>
      </c>
      <c r="F69" s="36">
        <v>0.42699999999999999</v>
      </c>
      <c r="G69" s="11">
        <v>0.31397202054188067</v>
      </c>
      <c r="H69" s="11">
        <v>0.10182397733309723</v>
      </c>
      <c r="I69" s="12">
        <v>8767.5326973872634</v>
      </c>
      <c r="J69" s="14">
        <f t="shared" si="6"/>
        <v>3033566.313295993</v>
      </c>
      <c r="K69" s="14">
        <f t="shared" si="7"/>
        <v>5680340.7809350984</v>
      </c>
      <c r="L69" s="15">
        <f t="shared" si="8"/>
        <v>154976.86887392565</v>
      </c>
      <c r="M69" s="16">
        <f t="shared" si="9"/>
        <v>447.91002564718394</v>
      </c>
      <c r="N69" s="40">
        <v>122298.14</v>
      </c>
      <c r="O69" s="50">
        <f t="shared" si="10"/>
        <v>32678.728873925647</v>
      </c>
    </row>
    <row r="70" spans="1:15" x14ac:dyDescent="0.25">
      <c r="A70" t="s">
        <v>318</v>
      </c>
      <c r="B70" s="9" t="s">
        <v>92</v>
      </c>
      <c r="C70" s="10" t="s">
        <v>94</v>
      </c>
      <c r="D70" s="9">
        <v>328</v>
      </c>
      <c r="E70" s="11">
        <v>1.0305</v>
      </c>
      <c r="F70" s="36">
        <v>0.44</v>
      </c>
      <c r="G70" s="11">
        <v>0.2640566430653894</v>
      </c>
      <c r="H70" s="11">
        <v>0.10120783007080383</v>
      </c>
      <c r="I70" s="12">
        <v>8193.1731662945513</v>
      </c>
      <c r="J70" s="14">
        <f t="shared" si="6"/>
        <v>2687360.7985446127</v>
      </c>
      <c r="K70" s="14">
        <f t="shared" si="7"/>
        <v>4933361.4804671109</v>
      </c>
      <c r="L70" s="15">
        <f t="shared" si="8"/>
        <v>134597.01534670347</v>
      </c>
      <c r="M70" s="16">
        <f t="shared" si="9"/>
        <v>410.35675410580325</v>
      </c>
      <c r="N70" s="40">
        <v>98042.46</v>
      </c>
      <c r="O70" s="50">
        <f t="shared" si="10"/>
        <v>36554.555346703462</v>
      </c>
    </row>
    <row r="71" spans="1:15" x14ac:dyDescent="0.25">
      <c r="A71" t="s">
        <v>319</v>
      </c>
      <c r="B71" s="9" t="s">
        <v>92</v>
      </c>
      <c r="C71" s="10" t="s">
        <v>95</v>
      </c>
      <c r="D71" s="9">
        <v>108</v>
      </c>
      <c r="E71" s="11">
        <v>1.1077999999999999</v>
      </c>
      <c r="F71" s="36">
        <v>0.60199999999999998</v>
      </c>
      <c r="G71" s="11">
        <v>0.17076808351976136</v>
      </c>
      <c r="H71" s="11">
        <v>9.3959731543624164E-2</v>
      </c>
      <c r="I71" s="12">
        <v>8974.7268330733241</v>
      </c>
      <c r="J71" s="14">
        <f t="shared" si="6"/>
        <v>969270.49797191902</v>
      </c>
      <c r="K71" s="14">
        <f t="shared" si="7"/>
        <v>1913851.558565893</v>
      </c>
      <c r="L71" s="15">
        <f t="shared" si="8"/>
        <v>52215.656326731478</v>
      </c>
      <c r="M71" s="16">
        <f t="shared" si="9"/>
        <v>483.47829932158777</v>
      </c>
      <c r="N71" s="40">
        <v>39923.56</v>
      </c>
      <c r="O71" s="50">
        <f t="shared" si="10"/>
        <v>12292.09632673148</v>
      </c>
    </row>
    <row r="72" spans="1:15" x14ac:dyDescent="0.25">
      <c r="A72" t="s">
        <v>320</v>
      </c>
      <c r="B72" s="9" t="s">
        <v>96</v>
      </c>
      <c r="C72" s="10" t="s">
        <v>97</v>
      </c>
      <c r="D72" s="9">
        <v>36</v>
      </c>
      <c r="E72" s="11">
        <v>1.2381</v>
      </c>
      <c r="F72" s="36">
        <v>0.28100000000000003</v>
      </c>
      <c r="G72" s="11">
        <v>4.0160642570281121E-3</v>
      </c>
      <c r="H72" s="11">
        <v>0.12650602409638553</v>
      </c>
      <c r="I72" s="12">
        <v>9847.631496746204</v>
      </c>
      <c r="J72" s="14">
        <f t="shared" si="6"/>
        <v>354514.73388286337</v>
      </c>
      <c r="K72" s="14">
        <f t="shared" si="7"/>
        <v>584815.33565990371</v>
      </c>
      <c r="L72" s="15">
        <f t="shared" si="8"/>
        <v>15955.530325612914</v>
      </c>
      <c r="M72" s="16">
        <f t="shared" si="9"/>
        <v>443.20917571146981</v>
      </c>
      <c r="N72" s="40">
        <v>0</v>
      </c>
      <c r="O72" s="50">
        <v>0</v>
      </c>
    </row>
    <row r="73" spans="1:15" x14ac:dyDescent="0.25">
      <c r="A73" t="s">
        <v>321</v>
      </c>
      <c r="B73" s="9" t="s">
        <v>98</v>
      </c>
      <c r="C73" s="10" t="s">
        <v>99</v>
      </c>
      <c r="D73" s="9">
        <v>38</v>
      </c>
      <c r="E73" s="11">
        <v>1.2612000000000001</v>
      </c>
      <c r="F73" s="36">
        <v>0.34799999999999998</v>
      </c>
      <c r="G73" s="11">
        <v>0.1889400921658986</v>
      </c>
      <c r="H73" s="11">
        <v>0.13594470046082949</v>
      </c>
      <c r="I73" s="12">
        <v>10025.913019079686</v>
      </c>
      <c r="J73" s="14">
        <f t="shared" si="6"/>
        <v>380984.69472502806</v>
      </c>
      <c r="K73" s="14">
        <f t="shared" si="7"/>
        <v>736856.70429121319</v>
      </c>
      <c r="L73" s="15">
        <f t="shared" si="8"/>
        <v>20103.67850166437</v>
      </c>
      <c r="M73" s="16">
        <f t="shared" si="9"/>
        <v>529.04417109643077</v>
      </c>
      <c r="N73" s="40">
        <v>0</v>
      </c>
      <c r="O73" s="50">
        <v>0</v>
      </c>
    </row>
    <row r="74" spans="1:15" x14ac:dyDescent="0.25">
      <c r="A74" t="s">
        <v>322</v>
      </c>
      <c r="B74" s="9" t="s">
        <v>98</v>
      </c>
      <c r="C74" s="10" t="s">
        <v>100</v>
      </c>
      <c r="D74" s="9">
        <v>75</v>
      </c>
      <c r="E74" s="11">
        <v>1.1051</v>
      </c>
      <c r="F74" s="36">
        <v>0.27300000000000002</v>
      </c>
      <c r="G74" s="11">
        <v>6.6469719350073855E-2</v>
      </c>
      <c r="H74" s="11">
        <v>0.10561299852289513</v>
      </c>
      <c r="I74" s="12">
        <v>8527.574813979707</v>
      </c>
      <c r="J74" s="14">
        <f t="shared" si="6"/>
        <v>639568.11104847805</v>
      </c>
      <c r="K74" s="14">
        <f t="shared" si="7"/>
        <v>991447.43265001045</v>
      </c>
      <c r="L74" s="15">
        <f t="shared" si="8"/>
        <v>27049.683230430546</v>
      </c>
      <c r="M74" s="16">
        <f t="shared" si="9"/>
        <v>360.66244307240726</v>
      </c>
      <c r="N74" s="40">
        <v>0</v>
      </c>
      <c r="O74" s="50">
        <v>0</v>
      </c>
    </row>
    <row r="75" spans="1:15" x14ac:dyDescent="0.25">
      <c r="A75" t="s">
        <v>323</v>
      </c>
      <c r="B75" s="9" t="s">
        <v>101</v>
      </c>
      <c r="C75" s="10" t="s">
        <v>102</v>
      </c>
      <c r="D75" s="9">
        <v>143</v>
      </c>
      <c r="E75" s="11">
        <v>1.0657000000000001</v>
      </c>
      <c r="F75" s="36">
        <v>0.22900000000000001</v>
      </c>
      <c r="G75" s="11">
        <v>6.9635243960208426E-2</v>
      </c>
      <c r="H75" s="11">
        <v>8.6688773093320695E-2</v>
      </c>
      <c r="I75" s="12">
        <v>8368.6774303030306</v>
      </c>
      <c r="J75" s="14">
        <f t="shared" si="6"/>
        <v>1196720.8725333335</v>
      </c>
      <c r="K75" s="14">
        <f t="shared" si="7"/>
        <v>1736470.7277551221</v>
      </c>
      <c r="L75" s="15">
        <f t="shared" si="8"/>
        <v>47376.171018108245</v>
      </c>
      <c r="M75" s="16">
        <f t="shared" si="9"/>
        <v>331.3018952315262</v>
      </c>
      <c r="N75" s="40">
        <v>34300.44</v>
      </c>
      <c r="O75" s="50">
        <f t="shared" si="10"/>
        <v>13075.731018108243</v>
      </c>
    </row>
    <row r="76" spans="1:15" x14ac:dyDescent="0.25">
      <c r="A76" t="s">
        <v>324</v>
      </c>
      <c r="B76" s="9" t="s">
        <v>103</v>
      </c>
      <c r="C76" s="10" t="s">
        <v>104</v>
      </c>
      <c r="D76" s="9">
        <v>7</v>
      </c>
      <c r="E76" s="11">
        <v>2.2505999999999999</v>
      </c>
      <c r="F76" s="36">
        <v>0.34499999999999997</v>
      </c>
      <c r="G76" s="11">
        <v>1.1494252873563218E-2</v>
      </c>
      <c r="H76" s="11">
        <v>0.10344827586206896</v>
      </c>
      <c r="I76" s="12">
        <v>17453.744356659143</v>
      </c>
      <c r="J76" s="14">
        <f t="shared" si="6"/>
        <v>122176.210496614</v>
      </c>
      <c r="K76" s="14">
        <f t="shared" si="7"/>
        <v>331163.81455082906</v>
      </c>
      <c r="L76" s="15">
        <f t="shared" si="8"/>
        <v>9035.1500099583991</v>
      </c>
      <c r="M76" s="16">
        <f t="shared" si="9"/>
        <v>1290.7357157083427</v>
      </c>
      <c r="N76" s="40">
        <v>4113.49</v>
      </c>
      <c r="O76" s="50">
        <f t="shared" si="10"/>
        <v>4921.6600099583993</v>
      </c>
    </row>
    <row r="77" spans="1:15" x14ac:dyDescent="0.25">
      <c r="A77" t="s">
        <v>325</v>
      </c>
      <c r="B77" s="9" t="s">
        <v>105</v>
      </c>
      <c r="C77" s="10" t="s">
        <v>106</v>
      </c>
      <c r="D77" s="9">
        <v>41</v>
      </c>
      <c r="E77" s="11">
        <v>1.2241</v>
      </c>
      <c r="F77" s="36">
        <v>0.77400000000000002</v>
      </c>
      <c r="G77" s="11">
        <v>1.1090573012939002E-2</v>
      </c>
      <c r="H77" s="11">
        <v>0.14972273567467653</v>
      </c>
      <c r="I77" s="12">
        <v>9419.3324513324515</v>
      </c>
      <c r="J77" s="14">
        <f t="shared" si="6"/>
        <v>386192.63050463051</v>
      </c>
      <c r="K77" s="14">
        <f t="shared" si="7"/>
        <v>833756.40971352556</v>
      </c>
      <c r="L77" s="15">
        <f t="shared" si="8"/>
        <v>22747.395405332882</v>
      </c>
      <c r="M77" s="16">
        <f t="shared" si="9"/>
        <v>554.81452208128985</v>
      </c>
      <c r="N77" s="40">
        <v>15376.17</v>
      </c>
      <c r="O77" s="50">
        <f t="shared" si="10"/>
        <v>7371.2254053328816</v>
      </c>
    </row>
    <row r="78" spans="1:15" x14ac:dyDescent="0.25">
      <c r="A78" t="s">
        <v>326</v>
      </c>
      <c r="B78" s="9" t="s">
        <v>105</v>
      </c>
      <c r="C78" s="10" t="s">
        <v>107</v>
      </c>
      <c r="D78" s="9">
        <v>11</v>
      </c>
      <c r="E78" s="11">
        <v>1.7811999999999999</v>
      </c>
      <c r="F78" s="36">
        <v>0.55200000000000005</v>
      </c>
      <c r="G78" s="11">
        <v>0</v>
      </c>
      <c r="H78" s="11">
        <v>0.11792452830188679</v>
      </c>
      <c r="I78" s="12">
        <v>12812.91237113402</v>
      </c>
      <c r="J78" s="14">
        <f t="shared" si="6"/>
        <v>140942.03608247422</v>
      </c>
      <c r="K78" s="14">
        <f t="shared" si="7"/>
        <v>345466.48171056208</v>
      </c>
      <c r="L78" s="15">
        <f t="shared" si="8"/>
        <v>9425.3700088008736</v>
      </c>
      <c r="M78" s="16">
        <f t="shared" si="9"/>
        <v>856.85181898189762</v>
      </c>
      <c r="N78" s="40">
        <v>10795.39</v>
      </c>
      <c r="O78" s="50">
        <f t="shared" si="10"/>
        <v>-1370.0199911991258</v>
      </c>
    </row>
    <row r="79" spans="1:15" x14ac:dyDescent="0.25">
      <c r="A79" t="s">
        <v>327</v>
      </c>
      <c r="B79" s="9" t="s">
        <v>108</v>
      </c>
      <c r="C79" s="10" t="s">
        <v>109</v>
      </c>
      <c r="D79" s="9">
        <v>9</v>
      </c>
      <c r="E79" s="11">
        <v>1.9361999999999999</v>
      </c>
      <c r="F79" s="36">
        <v>0.48</v>
      </c>
      <c r="G79" s="11">
        <v>2.7932960893854747E-2</v>
      </c>
      <c r="H79" s="11">
        <v>0.15642458100558659</v>
      </c>
      <c r="I79" s="12">
        <v>14760.855052264811</v>
      </c>
      <c r="J79" s="14">
        <f t="shared" si="6"/>
        <v>132847.6954703833</v>
      </c>
      <c r="K79" s="14">
        <f t="shared" si="7"/>
        <v>345478.07637946552</v>
      </c>
      <c r="L79" s="15">
        <f t="shared" si="8"/>
        <v>9425.6863464206708</v>
      </c>
      <c r="M79" s="16">
        <f t="shared" si="9"/>
        <v>1047.2984829356301</v>
      </c>
      <c r="N79" s="40">
        <v>13476.57</v>
      </c>
      <c r="O79" s="50">
        <f t="shared" si="10"/>
        <v>-4050.8836535793289</v>
      </c>
    </row>
    <row r="80" spans="1:15" x14ac:dyDescent="0.25">
      <c r="A80" t="s">
        <v>328</v>
      </c>
      <c r="B80" s="9" t="s">
        <v>110</v>
      </c>
      <c r="C80" s="10" t="s">
        <v>111</v>
      </c>
      <c r="D80" s="9">
        <v>5727</v>
      </c>
      <c r="E80" s="11">
        <v>1.0297000000000001</v>
      </c>
      <c r="F80" s="36">
        <v>0.31</v>
      </c>
      <c r="G80" s="11">
        <v>7.1530553969160485E-2</v>
      </c>
      <c r="H80" s="11">
        <v>0.10777174947648963</v>
      </c>
      <c r="I80" s="12">
        <v>8304.793982285506</v>
      </c>
      <c r="J80" s="14">
        <f t="shared" si="6"/>
        <v>47561555.136549093</v>
      </c>
      <c r="K80" s="14">
        <f t="shared" si="7"/>
        <v>72246111.807875365</v>
      </c>
      <c r="L80" s="15">
        <f t="shared" si="8"/>
        <v>1971092.3390157772</v>
      </c>
      <c r="M80" s="16">
        <f t="shared" si="9"/>
        <v>344.17536913144357</v>
      </c>
      <c r="N80" s="40">
        <v>1625081.02</v>
      </c>
      <c r="O80" s="50">
        <f t="shared" si="10"/>
        <v>346011.3190157772</v>
      </c>
    </row>
    <row r="81" spans="1:15" x14ac:dyDescent="0.25">
      <c r="A81" t="s">
        <v>329</v>
      </c>
      <c r="B81" s="9" t="s">
        <v>112</v>
      </c>
      <c r="C81" s="10" t="s">
        <v>113</v>
      </c>
      <c r="D81" s="9">
        <v>18</v>
      </c>
      <c r="E81" s="11">
        <v>1.9125000000000001</v>
      </c>
      <c r="F81" s="36">
        <v>0.44800000000000001</v>
      </c>
      <c r="G81" s="11">
        <v>0</v>
      </c>
      <c r="H81" s="11">
        <v>0.12315270935960591</v>
      </c>
      <c r="I81" s="12">
        <v>13620.167338935575</v>
      </c>
      <c r="J81" s="14">
        <f t="shared" si="6"/>
        <v>245163.01210084034</v>
      </c>
      <c r="K81" s="14">
        <f t="shared" si="7"/>
        <v>608899.77923901391</v>
      </c>
      <c r="L81" s="15">
        <f t="shared" si="8"/>
        <v>16612.626756691257</v>
      </c>
      <c r="M81" s="16">
        <f t="shared" si="9"/>
        <v>922.92370870506988</v>
      </c>
      <c r="N81" s="40">
        <v>8440.06</v>
      </c>
      <c r="O81" s="50">
        <f t="shared" si="10"/>
        <v>8172.566756691258</v>
      </c>
    </row>
    <row r="82" spans="1:15" x14ac:dyDescent="0.25">
      <c r="A82" t="s">
        <v>330</v>
      </c>
      <c r="B82" s="9" t="s">
        <v>112</v>
      </c>
      <c r="C82" s="10" t="s">
        <v>114</v>
      </c>
      <c r="D82" s="9">
        <v>3</v>
      </c>
      <c r="E82" s="11">
        <v>2.3759000000000001</v>
      </c>
      <c r="F82" s="36">
        <v>0.66700000000000004</v>
      </c>
      <c r="G82" s="11">
        <v>3.5087719298245612E-2</v>
      </c>
      <c r="H82" s="11">
        <v>0.14035087719298245</v>
      </c>
      <c r="I82" s="12">
        <v>17010.446292947559</v>
      </c>
      <c r="J82" s="14">
        <f t="shared" si="6"/>
        <v>51031.338878842682</v>
      </c>
      <c r="K82" s="14">
        <f t="shared" si="7"/>
        <v>164236.12754440281</v>
      </c>
      <c r="L82" s="15">
        <f t="shared" si="8"/>
        <v>4480.8580654592697</v>
      </c>
      <c r="M82" s="16">
        <f t="shared" si="9"/>
        <v>1493.6193551530898</v>
      </c>
      <c r="N82" s="40">
        <v>6040.4</v>
      </c>
      <c r="O82" s="50">
        <f t="shared" si="10"/>
        <v>-1559.5419345407299</v>
      </c>
    </row>
    <row r="83" spans="1:15" x14ac:dyDescent="0.25">
      <c r="A83" t="s">
        <v>331</v>
      </c>
      <c r="B83" s="9" t="s">
        <v>115</v>
      </c>
      <c r="C83" s="10" t="s">
        <v>116</v>
      </c>
      <c r="D83" s="9">
        <v>7</v>
      </c>
      <c r="E83" s="11">
        <v>1.9782999999999999</v>
      </c>
      <c r="F83" s="36">
        <v>0.54600000000000004</v>
      </c>
      <c r="G83" s="11">
        <v>6.5789473684210523E-3</v>
      </c>
      <c r="H83" s="11">
        <v>0.23684210526315788</v>
      </c>
      <c r="I83" s="12">
        <v>14084.973726708075</v>
      </c>
      <c r="J83" s="14">
        <f t="shared" si="6"/>
        <v>98594.816086956518</v>
      </c>
      <c r="K83" s="14">
        <f t="shared" si="7"/>
        <v>272882.94816420827</v>
      </c>
      <c r="L83" s="15">
        <f t="shared" si="8"/>
        <v>7445.071784691916</v>
      </c>
      <c r="M83" s="16">
        <f t="shared" si="9"/>
        <v>1063.5816835274165</v>
      </c>
      <c r="N83" s="40">
        <v>11856.17</v>
      </c>
      <c r="O83" s="50">
        <f t="shared" si="10"/>
        <v>-4411.098215308084</v>
      </c>
    </row>
    <row r="84" spans="1:15" x14ac:dyDescent="0.25">
      <c r="A84" t="s">
        <v>332</v>
      </c>
      <c r="B84" s="9" t="s">
        <v>115</v>
      </c>
      <c r="C84" s="10" t="s">
        <v>117</v>
      </c>
      <c r="D84" s="9">
        <v>5</v>
      </c>
      <c r="E84" s="11">
        <v>2.1343999999999999</v>
      </c>
      <c r="F84" s="36">
        <v>0.55400000000000005</v>
      </c>
      <c r="G84" s="11">
        <v>1.5384615384615385E-2</v>
      </c>
      <c r="H84" s="11">
        <v>0.15384615384615385</v>
      </c>
      <c r="I84" s="12">
        <v>14859.920251046025</v>
      </c>
      <c r="J84" s="14">
        <f t="shared" si="6"/>
        <v>74299.601255230125</v>
      </c>
      <c r="K84" s="14">
        <f t="shared" si="7"/>
        <v>212320.82668852265</v>
      </c>
      <c r="L84" s="15">
        <f t="shared" si="8"/>
        <v>5792.7540240805529</v>
      </c>
      <c r="M84" s="16">
        <f t="shared" si="9"/>
        <v>1158.5508048161105</v>
      </c>
      <c r="N84" s="40">
        <v>6512.19</v>
      </c>
      <c r="O84" s="50">
        <f t="shared" si="10"/>
        <v>-719.43597591944672</v>
      </c>
    </row>
    <row r="85" spans="1:15" x14ac:dyDescent="0.25">
      <c r="A85" t="s">
        <v>333</v>
      </c>
      <c r="B85" s="9" t="s">
        <v>115</v>
      </c>
      <c r="C85" s="10" t="s">
        <v>118</v>
      </c>
      <c r="D85" s="9">
        <v>11</v>
      </c>
      <c r="E85" s="11">
        <v>1.7563</v>
      </c>
      <c r="F85" s="36">
        <v>0.47699999999999998</v>
      </c>
      <c r="G85" s="11">
        <v>0.11715481171548117</v>
      </c>
      <c r="H85" s="11">
        <v>0.15899581589958159</v>
      </c>
      <c r="I85" s="12">
        <v>12502.131409090909</v>
      </c>
      <c r="J85" s="14">
        <f t="shared" si="6"/>
        <v>137523.4455</v>
      </c>
      <c r="K85" s="14">
        <f t="shared" si="7"/>
        <v>345108.29662176088</v>
      </c>
      <c r="L85" s="15">
        <f t="shared" si="8"/>
        <v>9415.5976367407238</v>
      </c>
      <c r="M85" s="16">
        <f t="shared" si="9"/>
        <v>855.96342152188402</v>
      </c>
      <c r="N85" s="40">
        <v>12822.95</v>
      </c>
      <c r="O85" s="50">
        <f t="shared" si="10"/>
        <v>-3407.3523632592769</v>
      </c>
    </row>
    <row r="86" spans="1:15" x14ac:dyDescent="0.25">
      <c r="A86" t="s">
        <v>334</v>
      </c>
      <c r="B86" s="9" t="s">
        <v>115</v>
      </c>
      <c r="C86" s="10" t="s">
        <v>119</v>
      </c>
      <c r="D86" s="9">
        <v>12</v>
      </c>
      <c r="E86" s="11">
        <v>2.1457000000000002</v>
      </c>
      <c r="F86" s="36">
        <v>0.72899999999999998</v>
      </c>
      <c r="G86" s="11">
        <v>0.21186440677966101</v>
      </c>
      <c r="H86" s="11">
        <v>0.1440677966101695</v>
      </c>
      <c r="I86" s="12">
        <v>15580.835021459226</v>
      </c>
      <c r="J86" s="14">
        <f t="shared" si="6"/>
        <v>186970.02025751071</v>
      </c>
      <c r="K86" s="14">
        <f t="shared" si="7"/>
        <v>604031.36851236306</v>
      </c>
      <c r="L86" s="15">
        <f t="shared" si="8"/>
        <v>16479.801794262788</v>
      </c>
      <c r="M86" s="16">
        <f t="shared" si="9"/>
        <v>1373.3168161885658</v>
      </c>
      <c r="N86" s="40">
        <v>4672.84</v>
      </c>
      <c r="O86" s="50">
        <f t="shared" si="10"/>
        <v>11806.961794262788</v>
      </c>
    </row>
    <row r="87" spans="1:15" x14ac:dyDescent="0.25">
      <c r="A87" t="s">
        <v>335</v>
      </c>
      <c r="B87" s="9" t="s">
        <v>115</v>
      </c>
      <c r="C87" s="10" t="s">
        <v>120</v>
      </c>
      <c r="D87" s="9">
        <v>49</v>
      </c>
      <c r="E87" s="11">
        <v>1.1811</v>
      </c>
      <c r="F87" s="36">
        <v>0.63</v>
      </c>
      <c r="G87" s="11">
        <v>0.19023136246786632</v>
      </c>
      <c r="H87" s="11">
        <v>0.15167095115681234</v>
      </c>
      <c r="I87" s="12">
        <v>8692.7734652391919</v>
      </c>
      <c r="J87" s="14">
        <f t="shared" si="6"/>
        <v>425945.89979672042</v>
      </c>
      <c r="K87" s="14">
        <f t="shared" si="7"/>
        <v>917062.50774128456</v>
      </c>
      <c r="L87" s="15">
        <f t="shared" si="8"/>
        <v>25020.237604128051</v>
      </c>
      <c r="M87" s="16">
        <f t="shared" si="9"/>
        <v>510.61709396179697</v>
      </c>
      <c r="N87" s="40">
        <v>24916.52</v>
      </c>
      <c r="O87" s="50">
        <f t="shared" si="10"/>
        <v>103.71760412805088</v>
      </c>
    </row>
    <row r="88" spans="1:15" x14ac:dyDescent="0.25">
      <c r="A88" t="s">
        <v>336</v>
      </c>
      <c r="B88" s="9" t="s">
        <v>121</v>
      </c>
      <c r="C88" s="10" t="s">
        <v>122</v>
      </c>
      <c r="D88" s="9">
        <v>77</v>
      </c>
      <c r="E88" s="11">
        <v>1.1205000000000001</v>
      </c>
      <c r="F88" s="36">
        <v>0.52900000000000003</v>
      </c>
      <c r="G88" s="11">
        <v>0.30762250453720508</v>
      </c>
      <c r="H88" s="11">
        <v>0.13793103448275862</v>
      </c>
      <c r="I88" s="12">
        <v>8741.7244688995215</v>
      </c>
      <c r="J88" s="14">
        <f t="shared" si="6"/>
        <v>673112.78410526318</v>
      </c>
      <c r="K88" s="14">
        <f t="shared" si="7"/>
        <v>1410207.3204993126</v>
      </c>
      <c r="L88" s="15">
        <f t="shared" si="8"/>
        <v>38474.71893369298</v>
      </c>
      <c r="M88" s="16">
        <f t="shared" si="9"/>
        <v>499.67167446354517</v>
      </c>
      <c r="N88" s="40">
        <v>32028.240000000002</v>
      </c>
      <c r="O88" s="50">
        <f t="shared" si="10"/>
        <v>6446.4789336929789</v>
      </c>
    </row>
    <row r="89" spans="1:15" x14ac:dyDescent="0.25">
      <c r="A89" t="s">
        <v>337</v>
      </c>
      <c r="B89" s="9" t="s">
        <v>123</v>
      </c>
      <c r="C89" s="10" t="s">
        <v>124</v>
      </c>
      <c r="D89" s="9">
        <v>410</v>
      </c>
      <c r="E89" s="11">
        <v>1.0297000000000001</v>
      </c>
      <c r="F89" s="36">
        <v>0.32800000000000001</v>
      </c>
      <c r="G89" s="11">
        <v>4.0036068530207393E-2</v>
      </c>
      <c r="H89" s="11">
        <v>0.11361587015329125</v>
      </c>
      <c r="I89" s="12">
        <v>8375.1128794722772</v>
      </c>
      <c r="J89" s="14">
        <f t="shared" si="6"/>
        <v>3433796.2805836336</v>
      </c>
      <c r="K89" s="14">
        <f t="shared" si="7"/>
        <v>5189674.6657042624</v>
      </c>
      <c r="L89" s="15">
        <f t="shared" si="8"/>
        <v>141590.01390631052</v>
      </c>
      <c r="M89" s="16">
        <f t="shared" si="9"/>
        <v>345.34149733246466</v>
      </c>
      <c r="N89" s="40">
        <v>99892.03</v>
      </c>
      <c r="O89" s="50">
        <f t="shared" si="10"/>
        <v>41697.983906310517</v>
      </c>
    </row>
    <row r="90" spans="1:15" x14ac:dyDescent="0.25">
      <c r="A90" t="s">
        <v>338</v>
      </c>
      <c r="B90" s="9" t="s">
        <v>123</v>
      </c>
      <c r="C90" s="10" t="s">
        <v>125</v>
      </c>
      <c r="D90" s="9">
        <v>97</v>
      </c>
      <c r="E90" s="11">
        <v>1.1012</v>
      </c>
      <c r="F90" s="36">
        <v>0.32500000000000001</v>
      </c>
      <c r="G90" s="11">
        <v>2.5678650036683785E-2</v>
      </c>
      <c r="H90" s="11">
        <v>0.11078503301540719</v>
      </c>
      <c r="I90" s="12">
        <v>8795.1602919188317</v>
      </c>
      <c r="J90" s="14">
        <f t="shared" si="6"/>
        <v>853130.54831612669</v>
      </c>
      <c r="K90" s="14">
        <f t="shared" si="7"/>
        <v>1333156.1247559283</v>
      </c>
      <c r="L90" s="15">
        <f t="shared" si="8"/>
        <v>36372.529378555773</v>
      </c>
      <c r="M90" s="16">
        <f t="shared" si="9"/>
        <v>374.97452967583274</v>
      </c>
      <c r="N90" s="40">
        <v>31880.400000000001</v>
      </c>
      <c r="O90" s="50">
        <f t="shared" si="10"/>
        <v>4492.1293785557718</v>
      </c>
    </row>
    <row r="91" spans="1:15" x14ac:dyDescent="0.25">
      <c r="A91" t="s">
        <v>339</v>
      </c>
      <c r="B91" s="9" t="s">
        <v>123</v>
      </c>
      <c r="C91" s="10" t="s">
        <v>126</v>
      </c>
      <c r="D91" s="9">
        <v>83</v>
      </c>
      <c r="E91" s="11">
        <v>1.1529</v>
      </c>
      <c r="F91" s="36">
        <v>0.57499999999999996</v>
      </c>
      <c r="G91" s="11">
        <v>6.4827586206896548E-2</v>
      </c>
      <c r="H91" s="11">
        <v>0.14482758620689656</v>
      </c>
      <c r="I91" s="12">
        <v>9301.932738707832</v>
      </c>
      <c r="J91" s="14">
        <f t="shared" si="6"/>
        <v>772060.41731275001</v>
      </c>
      <c r="K91" s="14">
        <f t="shared" si="7"/>
        <v>1495909.6549802704</v>
      </c>
      <c r="L91" s="15">
        <f t="shared" si="8"/>
        <v>40812.93770704943</v>
      </c>
      <c r="M91" s="16">
        <f t="shared" si="9"/>
        <v>491.72214104878833</v>
      </c>
      <c r="N91" s="40">
        <v>24129.99</v>
      </c>
      <c r="O91" s="50">
        <f t="shared" si="10"/>
        <v>16682.947707049429</v>
      </c>
    </row>
    <row r="92" spans="1:15" x14ac:dyDescent="0.25">
      <c r="A92" t="s">
        <v>340</v>
      </c>
      <c r="B92" s="9" t="s">
        <v>127</v>
      </c>
      <c r="C92" s="10" t="s">
        <v>128</v>
      </c>
      <c r="D92" s="9">
        <v>2049</v>
      </c>
      <c r="E92" s="11">
        <v>1.0297000000000001</v>
      </c>
      <c r="F92" s="36">
        <v>0.30499999999999999</v>
      </c>
      <c r="G92" s="11">
        <v>6.1552968719516161E-2</v>
      </c>
      <c r="H92" s="11">
        <v>9.2020550172335305E-2</v>
      </c>
      <c r="I92" s="12">
        <v>8061.8099285574781</v>
      </c>
      <c r="J92" s="14">
        <f t="shared" si="6"/>
        <v>16518648.543614272</v>
      </c>
      <c r="K92" s="14">
        <f t="shared" si="7"/>
        <v>24584267.195342571</v>
      </c>
      <c r="L92" s="15">
        <f t="shared" si="8"/>
        <v>670733.13035753381</v>
      </c>
      <c r="M92" s="16">
        <f t="shared" si="9"/>
        <v>327.34657411299844</v>
      </c>
      <c r="N92" s="40">
        <v>565009.27</v>
      </c>
      <c r="O92" s="50">
        <f t="shared" si="10"/>
        <v>105723.86035753379</v>
      </c>
    </row>
    <row r="93" spans="1:15" x14ac:dyDescent="0.25">
      <c r="A93" t="s">
        <v>341</v>
      </c>
      <c r="B93" s="9" t="s">
        <v>127</v>
      </c>
      <c r="C93" s="10" t="s">
        <v>129</v>
      </c>
      <c r="D93" s="9">
        <v>1174</v>
      </c>
      <c r="E93" s="11">
        <v>1.0297000000000001</v>
      </c>
      <c r="F93" s="36">
        <v>0.38700000000000001</v>
      </c>
      <c r="G93" s="11">
        <v>3.3224030192414773E-2</v>
      </c>
      <c r="H93" s="11">
        <v>0.12652354142176575</v>
      </c>
      <c r="I93" s="12">
        <v>8064.1305383289155</v>
      </c>
      <c r="J93" s="14">
        <f t="shared" si="6"/>
        <v>9467289.251998147</v>
      </c>
      <c r="K93" s="14">
        <f t="shared" si="7"/>
        <v>14924685.151081512</v>
      </c>
      <c r="L93" s="15">
        <f t="shared" si="8"/>
        <v>407190.53008348233</v>
      </c>
      <c r="M93" s="16">
        <f t="shared" si="9"/>
        <v>346.84031523294919</v>
      </c>
      <c r="N93" s="40">
        <v>334417.08</v>
      </c>
      <c r="O93" s="50">
        <f t="shared" si="10"/>
        <v>72773.450083482312</v>
      </c>
    </row>
    <row r="94" spans="1:15" x14ac:dyDescent="0.25">
      <c r="A94" t="s">
        <v>342</v>
      </c>
      <c r="B94" s="9" t="s">
        <v>127</v>
      </c>
      <c r="C94" s="10" t="s">
        <v>130</v>
      </c>
      <c r="D94" s="9">
        <v>85</v>
      </c>
      <c r="E94" s="11">
        <v>1.1178999999999999</v>
      </c>
      <c r="F94" s="36">
        <v>0.39400000000000002</v>
      </c>
      <c r="G94" s="11">
        <v>0.13205907906168549</v>
      </c>
      <c r="H94" s="11">
        <v>7.993049522154648E-2</v>
      </c>
      <c r="I94" s="12">
        <v>8907.3900009139943</v>
      </c>
      <c r="J94" s="14">
        <f t="shared" si="6"/>
        <v>757128.15007768956</v>
      </c>
      <c r="K94" s="14">
        <f t="shared" si="7"/>
        <v>1305205.324315279</v>
      </c>
      <c r="L94" s="15">
        <f t="shared" si="8"/>
        <v>35609.947043821507</v>
      </c>
      <c r="M94" s="16">
        <f t="shared" si="9"/>
        <v>418.94055345672359</v>
      </c>
      <c r="N94" s="40">
        <v>21656.43</v>
      </c>
      <c r="O94" s="50">
        <f t="shared" si="10"/>
        <v>13953.517043821506</v>
      </c>
    </row>
    <row r="95" spans="1:15" x14ac:dyDescent="0.25">
      <c r="A95" t="s">
        <v>343</v>
      </c>
      <c r="B95" s="9" t="s">
        <v>131</v>
      </c>
      <c r="C95" s="10" t="s">
        <v>132</v>
      </c>
      <c r="D95" s="9">
        <v>68</v>
      </c>
      <c r="E95" s="11">
        <v>1.1223000000000001</v>
      </c>
      <c r="F95" s="36">
        <v>0.67800000000000005</v>
      </c>
      <c r="G95" s="11">
        <v>2.383654937570942E-2</v>
      </c>
      <c r="H95" s="11">
        <v>0.11691259931895573</v>
      </c>
      <c r="I95" s="12">
        <v>8895.1936284569547</v>
      </c>
      <c r="J95" s="14">
        <f t="shared" si="6"/>
        <v>604873.16673507297</v>
      </c>
      <c r="K95" s="14">
        <f t="shared" si="7"/>
        <v>1174088.5453593596</v>
      </c>
      <c r="L95" s="15">
        <f t="shared" si="8"/>
        <v>32032.684931727254</v>
      </c>
      <c r="M95" s="16">
        <f t="shared" si="9"/>
        <v>471.06889605481257</v>
      </c>
      <c r="N95" s="40">
        <v>25096.13</v>
      </c>
      <c r="O95" s="50">
        <f t="shared" si="10"/>
        <v>6936.5549317272526</v>
      </c>
    </row>
    <row r="96" spans="1:15" x14ac:dyDescent="0.25">
      <c r="A96" t="s">
        <v>344</v>
      </c>
      <c r="B96" s="9" t="s">
        <v>131</v>
      </c>
      <c r="C96" s="10" t="s">
        <v>133</v>
      </c>
      <c r="D96" s="9">
        <v>16</v>
      </c>
      <c r="E96" s="11">
        <v>1.8673</v>
      </c>
      <c r="F96" s="36">
        <v>0.52</v>
      </c>
      <c r="G96" s="11">
        <v>0.04</v>
      </c>
      <c r="H96" s="11">
        <v>0.13</v>
      </c>
      <c r="I96" s="12">
        <v>13950.068556430446</v>
      </c>
      <c r="J96" s="14">
        <f t="shared" si="6"/>
        <v>223201.09690288713</v>
      </c>
      <c r="K96" s="14">
        <f t="shared" si="7"/>
        <v>570792.16510975314</v>
      </c>
      <c r="L96" s="15">
        <f t="shared" si="8"/>
        <v>15572.935839232536</v>
      </c>
      <c r="M96" s="16">
        <f t="shared" si="9"/>
        <v>973.30848995203348</v>
      </c>
      <c r="N96" s="40">
        <v>7784.79</v>
      </c>
      <c r="O96" s="50">
        <f t="shared" si="10"/>
        <v>7788.1458392325358</v>
      </c>
    </row>
    <row r="97" spans="1:15" x14ac:dyDescent="0.25">
      <c r="A97" t="s">
        <v>345</v>
      </c>
      <c r="B97" s="9" t="s">
        <v>131</v>
      </c>
      <c r="C97" s="10" t="s">
        <v>134</v>
      </c>
      <c r="D97" s="9">
        <v>25</v>
      </c>
      <c r="E97" s="11">
        <v>1.3812</v>
      </c>
      <c r="F97" s="36">
        <v>0.35299999999999998</v>
      </c>
      <c r="G97" s="11">
        <v>2.1917808219178082E-2</v>
      </c>
      <c r="H97" s="11">
        <v>0.13972602739726028</v>
      </c>
      <c r="I97" s="12">
        <v>10129.383983957219</v>
      </c>
      <c r="J97" s="14">
        <f t="shared" si="6"/>
        <v>253234.59959893048</v>
      </c>
      <c r="K97" s="14">
        <f t="shared" si="7"/>
        <v>480093.25461442932</v>
      </c>
      <c r="L97" s="15">
        <f t="shared" si="8"/>
        <v>13098.39536693929</v>
      </c>
      <c r="M97" s="16">
        <f t="shared" si="9"/>
        <v>523.93581467757167</v>
      </c>
      <c r="N97" s="40">
        <v>13313.6</v>
      </c>
      <c r="O97" s="50">
        <f t="shared" si="10"/>
        <v>-215.20463306070997</v>
      </c>
    </row>
    <row r="98" spans="1:15" x14ac:dyDescent="0.25">
      <c r="A98" t="s">
        <v>346</v>
      </c>
      <c r="B98" s="9" t="s">
        <v>131</v>
      </c>
      <c r="C98" s="10" t="s">
        <v>135</v>
      </c>
      <c r="D98" s="9">
        <v>12</v>
      </c>
      <c r="E98" s="11">
        <v>2.1423000000000001</v>
      </c>
      <c r="F98" s="36">
        <v>0.66100000000000003</v>
      </c>
      <c r="G98" s="11">
        <v>4.1322314049586778E-2</v>
      </c>
      <c r="H98" s="11">
        <v>0.17355371900826447</v>
      </c>
      <c r="I98" s="12">
        <v>15707.160647359455</v>
      </c>
      <c r="J98" s="14">
        <f t="shared" si="6"/>
        <v>188485.92776831344</v>
      </c>
      <c r="K98" s="14">
        <f t="shared" si="7"/>
        <v>568883.70975899696</v>
      </c>
      <c r="L98" s="15">
        <f t="shared" si="8"/>
        <v>15520.867407768254</v>
      </c>
      <c r="M98" s="16">
        <f t="shared" si="9"/>
        <v>1293.4056173140211</v>
      </c>
      <c r="N98" s="40">
        <v>8382.2199999999993</v>
      </c>
      <c r="O98" s="50">
        <f t="shared" si="10"/>
        <v>7138.6474077682542</v>
      </c>
    </row>
    <row r="99" spans="1:15" x14ac:dyDescent="0.25">
      <c r="A99" t="s">
        <v>347</v>
      </c>
      <c r="B99" s="9" t="s">
        <v>131</v>
      </c>
      <c r="C99" s="10" t="s">
        <v>136</v>
      </c>
      <c r="D99" s="9">
        <v>19</v>
      </c>
      <c r="E99" s="11">
        <v>1.2666999999999999</v>
      </c>
      <c r="F99" s="36">
        <v>0.255</v>
      </c>
      <c r="G99" s="11">
        <v>0</v>
      </c>
      <c r="H99" s="11">
        <v>4.4083526682134569E-2</v>
      </c>
      <c r="I99" s="12">
        <v>8146.3690637720501</v>
      </c>
      <c r="J99" s="14">
        <f t="shared" si="6"/>
        <v>154781.01221166895</v>
      </c>
      <c r="K99" s="14">
        <f t="shared" si="7"/>
        <v>242353.55916421756</v>
      </c>
      <c r="L99" s="15">
        <f t="shared" si="8"/>
        <v>6612.1377586679082</v>
      </c>
      <c r="M99" s="16">
        <f t="shared" si="9"/>
        <v>348.00725045620567</v>
      </c>
      <c r="N99" s="40">
        <v>5167</v>
      </c>
      <c r="O99" s="50">
        <f t="shared" si="10"/>
        <v>1445.1377586679082</v>
      </c>
    </row>
    <row r="100" spans="1:15" x14ac:dyDescent="0.25">
      <c r="A100" t="s">
        <v>348</v>
      </c>
      <c r="B100" s="9" t="s">
        <v>131</v>
      </c>
      <c r="C100" s="10" t="s">
        <v>137</v>
      </c>
      <c r="D100" s="9">
        <v>0</v>
      </c>
      <c r="E100" s="11">
        <v>2.3957999999999999</v>
      </c>
      <c r="F100" s="36">
        <v>0.52100000000000002</v>
      </c>
      <c r="G100" s="11">
        <v>0</v>
      </c>
      <c r="H100" s="11">
        <v>0</v>
      </c>
      <c r="I100" s="12">
        <v>16332.657000000001</v>
      </c>
      <c r="J100" s="14">
        <f t="shared" si="6"/>
        <v>0</v>
      </c>
      <c r="K100" s="14">
        <f t="shared" si="7"/>
        <v>0</v>
      </c>
      <c r="L100" s="15">
        <f t="shared" ref="L100:L131" si="11">(K100/K$182)*J$1</f>
        <v>0</v>
      </c>
      <c r="M100" s="16">
        <f t="shared" si="9"/>
        <v>0</v>
      </c>
      <c r="N100" s="40">
        <v>0</v>
      </c>
      <c r="O100" s="50">
        <v>0</v>
      </c>
    </row>
    <row r="101" spans="1:15" x14ac:dyDescent="0.25">
      <c r="A101" t="s">
        <v>349</v>
      </c>
      <c r="B101" s="9" t="s">
        <v>138</v>
      </c>
      <c r="C101" s="10" t="s">
        <v>139</v>
      </c>
      <c r="D101" s="9">
        <v>12</v>
      </c>
      <c r="E101" s="11">
        <v>1.8297000000000001</v>
      </c>
      <c r="F101" s="36">
        <v>0.5</v>
      </c>
      <c r="G101" s="11">
        <v>0</v>
      </c>
      <c r="H101" s="11">
        <v>0.19545454545454546</v>
      </c>
      <c r="I101" s="12">
        <v>13408.700698254363</v>
      </c>
      <c r="J101" s="14">
        <f t="shared" si="6"/>
        <v>160904.40837905236</v>
      </c>
      <c r="K101" s="14">
        <f t="shared" si="7"/>
        <v>406308.49820203846</v>
      </c>
      <c r="L101" s="15">
        <f t="shared" si="11"/>
        <v>11085.324151600125</v>
      </c>
      <c r="M101" s="16">
        <f t="shared" si="9"/>
        <v>923.77701263334382</v>
      </c>
      <c r="N101" s="40">
        <v>14164.52</v>
      </c>
      <c r="O101" s="50">
        <f t="shared" si="10"/>
        <v>-3079.1958483998751</v>
      </c>
    </row>
    <row r="102" spans="1:15" x14ac:dyDescent="0.25">
      <c r="A102" t="s">
        <v>350</v>
      </c>
      <c r="B102" s="9" t="s">
        <v>138</v>
      </c>
      <c r="C102" s="10" t="s">
        <v>140</v>
      </c>
      <c r="D102" s="9">
        <v>29</v>
      </c>
      <c r="E102" s="11">
        <v>1.2298</v>
      </c>
      <c r="F102" s="36">
        <v>0.47299999999999998</v>
      </c>
      <c r="G102" s="11">
        <v>9.555555555555556E-2</v>
      </c>
      <c r="H102" s="11">
        <v>0.19777777777777777</v>
      </c>
      <c r="I102" s="12">
        <v>9299.1715682362337</v>
      </c>
      <c r="J102" s="14">
        <f t="shared" si="6"/>
        <v>269675.97547885077</v>
      </c>
      <c r="K102" s="14">
        <f t="shared" si="7"/>
        <v>538309.2038525166</v>
      </c>
      <c r="L102" s="15">
        <f t="shared" si="11"/>
        <v>14686.70245614124</v>
      </c>
      <c r="M102" s="16">
        <f t="shared" si="9"/>
        <v>506.43801572900827</v>
      </c>
      <c r="N102" s="40">
        <v>13077.6</v>
      </c>
      <c r="O102" s="50">
        <f t="shared" si="10"/>
        <v>1609.1024561412396</v>
      </c>
    </row>
    <row r="103" spans="1:15" x14ac:dyDescent="0.25">
      <c r="A103" t="s">
        <v>351</v>
      </c>
      <c r="B103" s="9" t="s">
        <v>138</v>
      </c>
      <c r="C103" s="10" t="s">
        <v>141</v>
      </c>
      <c r="D103" s="9">
        <v>4</v>
      </c>
      <c r="E103" s="11">
        <v>2.3957999999999999</v>
      </c>
      <c r="F103" s="36">
        <v>0.65500000000000003</v>
      </c>
      <c r="G103" s="11">
        <v>0</v>
      </c>
      <c r="H103" s="11">
        <v>0.12727272727272726</v>
      </c>
      <c r="I103" s="12">
        <v>17264.715400000001</v>
      </c>
      <c r="J103" s="14">
        <f t="shared" si="6"/>
        <v>69058.861600000004</v>
      </c>
      <c r="K103" s="14">
        <f t="shared" si="7"/>
        <v>219474.08462746182</v>
      </c>
      <c r="L103" s="15">
        <f t="shared" si="11"/>
        <v>5987.9165258348667</v>
      </c>
      <c r="M103" s="16">
        <f t="shared" si="9"/>
        <v>1496.9791314587167</v>
      </c>
      <c r="N103" s="40">
        <v>1941.44</v>
      </c>
      <c r="O103" s="50">
        <f t="shared" si="10"/>
        <v>4046.4765258348666</v>
      </c>
    </row>
    <row r="104" spans="1:15" x14ac:dyDescent="0.25">
      <c r="A104" t="s">
        <v>352</v>
      </c>
      <c r="B104" s="9" t="s">
        <v>142</v>
      </c>
      <c r="C104" s="10" t="s">
        <v>143</v>
      </c>
      <c r="D104" s="9">
        <v>171</v>
      </c>
      <c r="E104" s="11">
        <v>1.0589</v>
      </c>
      <c r="F104" s="36">
        <v>0.47799999999999998</v>
      </c>
      <c r="G104" s="11">
        <v>5.0487156775907885E-2</v>
      </c>
      <c r="H104" s="11">
        <v>0.14614703277236493</v>
      </c>
      <c r="I104" s="12">
        <v>8175.9500114233479</v>
      </c>
      <c r="J104" s="14">
        <f t="shared" si="6"/>
        <v>1398087.4519533925</v>
      </c>
      <c r="K104" s="14">
        <f t="shared" si="7"/>
        <v>2423632.397939634</v>
      </c>
      <c r="L104" s="15">
        <f t="shared" si="11"/>
        <v>66124.018755131125</v>
      </c>
      <c r="M104" s="16">
        <f t="shared" si="9"/>
        <v>386.69016815866155</v>
      </c>
      <c r="N104" s="40">
        <v>59393.93</v>
      </c>
      <c r="O104" s="50">
        <f t="shared" si="10"/>
        <v>6730.0887551311243</v>
      </c>
    </row>
    <row r="105" spans="1:15" x14ac:dyDescent="0.25">
      <c r="A105" t="s">
        <v>353</v>
      </c>
      <c r="B105" s="9" t="s">
        <v>142</v>
      </c>
      <c r="C105" s="10" t="s">
        <v>144</v>
      </c>
      <c r="D105" s="9">
        <v>14</v>
      </c>
      <c r="E105" s="11">
        <v>1.841</v>
      </c>
      <c r="F105" s="36">
        <v>0.377</v>
      </c>
      <c r="G105" s="11">
        <v>0</v>
      </c>
      <c r="H105" s="11">
        <v>0.1111111111111111</v>
      </c>
      <c r="I105" s="12">
        <v>13490.021974683543</v>
      </c>
      <c r="J105" s="14">
        <f t="shared" si="6"/>
        <v>188860.30764556961</v>
      </c>
      <c r="K105" s="14">
        <f t="shared" si="7"/>
        <v>439876.64098515891</v>
      </c>
      <c r="L105" s="15">
        <f t="shared" si="11"/>
        <v>12001.164567354983</v>
      </c>
      <c r="M105" s="16">
        <f t="shared" si="9"/>
        <v>857.22604052535587</v>
      </c>
      <c r="N105" s="40">
        <v>12542.94</v>
      </c>
      <c r="O105" s="50">
        <f t="shared" si="10"/>
        <v>-541.77543264501764</v>
      </c>
    </row>
    <row r="106" spans="1:15" x14ac:dyDescent="0.25">
      <c r="A106" t="s">
        <v>354</v>
      </c>
      <c r="B106" s="9" t="s">
        <v>142</v>
      </c>
      <c r="C106" s="10" t="s">
        <v>145</v>
      </c>
      <c r="D106" s="9">
        <v>22</v>
      </c>
      <c r="E106" s="11">
        <v>1.4904999999999999</v>
      </c>
      <c r="F106" s="36">
        <v>0.252</v>
      </c>
      <c r="G106" s="11">
        <v>1.6556291390728478E-2</v>
      </c>
      <c r="H106" s="11">
        <v>0.13907284768211919</v>
      </c>
      <c r="I106" s="12">
        <v>11088.757461961799</v>
      </c>
      <c r="J106" s="14">
        <f t="shared" si="6"/>
        <v>243952.66416315958</v>
      </c>
      <c r="K106" s="14">
        <f t="shared" si="7"/>
        <v>463053.66040254565</v>
      </c>
      <c r="L106" s="15">
        <f t="shared" si="11"/>
        <v>12633.503724046472</v>
      </c>
      <c r="M106" s="16">
        <f t="shared" si="9"/>
        <v>574.25016927483966</v>
      </c>
      <c r="N106" s="40">
        <v>10020.290000000001</v>
      </c>
      <c r="O106" s="50">
        <f t="shared" si="10"/>
        <v>2613.2137240464708</v>
      </c>
    </row>
    <row r="107" spans="1:15" x14ac:dyDescent="0.25">
      <c r="A107" t="s">
        <v>355</v>
      </c>
      <c r="B107" s="9" t="s">
        <v>142</v>
      </c>
      <c r="C107" s="10" t="s">
        <v>146</v>
      </c>
      <c r="D107" s="9">
        <v>13</v>
      </c>
      <c r="E107" s="11">
        <v>1.9896</v>
      </c>
      <c r="F107" s="36">
        <v>0.35199999999999998</v>
      </c>
      <c r="G107" s="11">
        <v>0</v>
      </c>
      <c r="H107" s="11">
        <v>0.2</v>
      </c>
      <c r="I107" s="12">
        <v>14507.420379746834</v>
      </c>
      <c r="J107" s="14">
        <f t="shared" si="6"/>
        <v>188596.46493670886</v>
      </c>
      <c r="K107" s="14">
        <f t="shared" si="7"/>
        <v>479336.77528313932</v>
      </c>
      <c r="L107" s="15">
        <f t="shared" si="11"/>
        <v>13077.756323851479</v>
      </c>
      <c r="M107" s="16">
        <f t="shared" si="9"/>
        <v>1005.981255680883</v>
      </c>
      <c r="N107" s="40">
        <v>12333.61</v>
      </c>
      <c r="O107" s="50">
        <f t="shared" si="10"/>
        <v>744.14632385147888</v>
      </c>
    </row>
    <row r="108" spans="1:15" x14ac:dyDescent="0.25">
      <c r="A108" t="s">
        <v>356</v>
      </c>
      <c r="B108" s="9" t="s">
        <v>147</v>
      </c>
      <c r="C108" s="10" t="s">
        <v>148</v>
      </c>
      <c r="D108" s="9">
        <v>14</v>
      </c>
      <c r="E108" s="11">
        <v>1.9659</v>
      </c>
      <c r="F108" s="36">
        <v>0.40899999999999997</v>
      </c>
      <c r="G108" s="11">
        <v>3.6585365853658534E-2</v>
      </c>
      <c r="H108" s="11">
        <v>0.10975609756097561</v>
      </c>
      <c r="I108" s="12">
        <v>14528.866402921483</v>
      </c>
      <c r="J108" s="14">
        <f t="shared" si="6"/>
        <v>203404.12964090076</v>
      </c>
      <c r="K108" s="14">
        <f t="shared" si="7"/>
        <v>512830.92548040458</v>
      </c>
      <c r="L108" s="15">
        <f t="shared" si="11"/>
        <v>13991.577998175506</v>
      </c>
      <c r="M108" s="16">
        <f t="shared" si="9"/>
        <v>999.39842844110751</v>
      </c>
      <c r="N108" s="40">
        <v>0</v>
      </c>
      <c r="O108" s="50">
        <v>0</v>
      </c>
    </row>
    <row r="109" spans="1:15" x14ac:dyDescent="0.25">
      <c r="A109" t="s">
        <v>357</v>
      </c>
      <c r="B109" s="9" t="s">
        <v>147</v>
      </c>
      <c r="C109" s="10" t="s">
        <v>149</v>
      </c>
      <c r="D109" s="9">
        <v>18</v>
      </c>
      <c r="E109" s="11">
        <v>1.2863</v>
      </c>
      <c r="F109" s="36">
        <v>0.251</v>
      </c>
      <c r="G109" s="11">
        <v>1.2690355329949238E-2</v>
      </c>
      <c r="H109" s="11">
        <v>8.6294416243654817E-2</v>
      </c>
      <c r="I109" s="12">
        <v>9594.5836236933792</v>
      </c>
      <c r="J109" s="14">
        <f t="shared" si="6"/>
        <v>172702.50522648083</v>
      </c>
      <c r="K109" s="14">
        <f t="shared" si="7"/>
        <v>282590.4793147014</v>
      </c>
      <c r="L109" s="15">
        <f t="shared" si="11"/>
        <v>7709.9225815400341</v>
      </c>
      <c r="M109" s="16">
        <f t="shared" si="9"/>
        <v>428.3290323077797</v>
      </c>
      <c r="N109" s="40">
        <v>5998.48</v>
      </c>
      <c r="O109" s="50">
        <f t="shared" si="10"/>
        <v>1711.4425815400346</v>
      </c>
    </row>
    <row r="110" spans="1:15" x14ac:dyDescent="0.25">
      <c r="A110" t="s">
        <v>358</v>
      </c>
      <c r="B110" s="9" t="s">
        <v>147</v>
      </c>
      <c r="C110" s="10" t="s">
        <v>150</v>
      </c>
      <c r="D110" s="9">
        <v>1511</v>
      </c>
      <c r="E110" s="11">
        <v>1.0297000000000001</v>
      </c>
      <c r="F110" s="36">
        <v>0.437</v>
      </c>
      <c r="G110" s="11">
        <v>3.0889957361879706E-2</v>
      </c>
      <c r="H110" s="11">
        <v>0.1368048625601016</v>
      </c>
      <c r="I110" s="12">
        <v>8064.2256837939713</v>
      </c>
      <c r="J110" s="14">
        <f t="shared" si="6"/>
        <v>12185045.008212691</v>
      </c>
      <c r="K110" s="14">
        <f t="shared" si="7"/>
        <v>19915174.441939019</v>
      </c>
      <c r="L110" s="15">
        <f t="shared" si="11"/>
        <v>543346.16480204486</v>
      </c>
      <c r="M110" s="16">
        <f t="shared" si="9"/>
        <v>359.59375565985761</v>
      </c>
      <c r="N110" s="40">
        <v>345109.07</v>
      </c>
      <c r="O110" s="50">
        <f t="shared" si="10"/>
        <v>198237.09480204486</v>
      </c>
    </row>
    <row r="111" spans="1:15" x14ac:dyDescent="0.25">
      <c r="A111" t="s">
        <v>359</v>
      </c>
      <c r="B111" s="9" t="s">
        <v>151</v>
      </c>
      <c r="C111" s="10" t="s">
        <v>152</v>
      </c>
      <c r="D111" s="9">
        <v>8</v>
      </c>
      <c r="E111" s="11">
        <v>2.2366999999999999</v>
      </c>
      <c r="F111" s="36">
        <v>0.48099999999999998</v>
      </c>
      <c r="G111" s="11">
        <v>2.4691358024691357E-2</v>
      </c>
      <c r="H111" s="11">
        <v>8.6419753086419748E-2</v>
      </c>
      <c r="I111" s="12">
        <v>16778.601841820153</v>
      </c>
      <c r="J111" s="14">
        <f t="shared" si="6"/>
        <v>134228.81473456122</v>
      </c>
      <c r="K111" s="14">
        <f t="shared" si="7"/>
        <v>379707.96255240159</v>
      </c>
      <c r="L111" s="15">
        <f t="shared" si="11"/>
        <v>10359.581122381494</v>
      </c>
      <c r="M111" s="16">
        <f t="shared" si="9"/>
        <v>1294.9476402976868</v>
      </c>
      <c r="N111" s="40">
        <v>11915.13</v>
      </c>
      <c r="O111" s="50">
        <f t="shared" si="10"/>
        <v>-1555.5488776185048</v>
      </c>
    </row>
    <row r="112" spans="1:15" x14ac:dyDescent="0.25">
      <c r="A112" t="s">
        <v>360</v>
      </c>
      <c r="B112" s="9" t="s">
        <v>153</v>
      </c>
      <c r="C112" s="10" t="s">
        <v>154</v>
      </c>
      <c r="D112" s="9">
        <v>164</v>
      </c>
      <c r="E112" s="11">
        <v>1.0615000000000001</v>
      </c>
      <c r="F112" s="36">
        <v>0.46</v>
      </c>
      <c r="G112" s="11">
        <v>9.5367847411444148E-2</v>
      </c>
      <c r="H112" s="11">
        <v>0.14623069936421434</v>
      </c>
      <c r="I112" s="12">
        <v>8064.5232277948999</v>
      </c>
      <c r="J112" s="14">
        <f t="shared" si="6"/>
        <v>1322581.8093583635</v>
      </c>
      <c r="K112" s="14">
        <f t="shared" si="7"/>
        <v>2331842.0660716519</v>
      </c>
      <c r="L112" s="15">
        <f t="shared" si="11"/>
        <v>63619.701008290482</v>
      </c>
      <c r="M112" s="16">
        <f t="shared" si="9"/>
        <v>387.92500614811269</v>
      </c>
      <c r="N112" s="40">
        <v>0</v>
      </c>
      <c r="O112" s="50">
        <v>0</v>
      </c>
    </row>
    <row r="113" spans="1:15" x14ac:dyDescent="0.25">
      <c r="A113" t="s">
        <v>361</v>
      </c>
      <c r="B113" s="9" t="s">
        <v>155</v>
      </c>
      <c r="C113" s="10" t="s">
        <v>156</v>
      </c>
      <c r="D113" s="9">
        <v>209</v>
      </c>
      <c r="E113" s="11">
        <v>1.0468</v>
      </c>
      <c r="F113" s="36">
        <v>0.58099999999999996</v>
      </c>
      <c r="G113" s="11">
        <v>5.1097517092479311E-2</v>
      </c>
      <c r="H113" s="11">
        <v>0.12594458438287154</v>
      </c>
      <c r="I113" s="12">
        <v>8229.2364907842439</v>
      </c>
      <c r="J113" s="14">
        <f t="shared" si="6"/>
        <v>1719910.426573907</v>
      </c>
      <c r="K113" s="14">
        <f t="shared" si="7"/>
        <v>3104166.7486470169</v>
      </c>
      <c r="L113" s="15">
        <f t="shared" si="11"/>
        <v>84691.053181614639</v>
      </c>
      <c r="M113" s="16">
        <f t="shared" si="9"/>
        <v>405.22035015126625</v>
      </c>
      <c r="N113" s="40">
        <v>71677.31</v>
      </c>
      <c r="O113" s="50">
        <f t="shared" si="10"/>
        <v>13013.743181614642</v>
      </c>
    </row>
    <row r="114" spans="1:15" x14ac:dyDescent="0.25">
      <c r="A114" t="s">
        <v>362</v>
      </c>
      <c r="B114" s="9" t="s">
        <v>155</v>
      </c>
      <c r="C114" s="10" t="s">
        <v>157</v>
      </c>
      <c r="D114" s="9">
        <v>43</v>
      </c>
      <c r="E114" s="11">
        <v>1.1909000000000001</v>
      </c>
      <c r="F114" s="36">
        <v>0.39500000000000002</v>
      </c>
      <c r="G114" s="11">
        <v>2.6011560693641619E-2</v>
      </c>
      <c r="H114" s="11">
        <v>0.11416184971098266</v>
      </c>
      <c r="I114" s="12">
        <v>9074.8189972467753</v>
      </c>
      <c r="J114" s="14">
        <f t="shared" si="6"/>
        <v>390217.21688161133</v>
      </c>
      <c r="K114" s="14">
        <f t="shared" si="7"/>
        <v>673543.56234144373</v>
      </c>
      <c r="L114" s="15">
        <f t="shared" si="11"/>
        <v>18376.304585846174</v>
      </c>
      <c r="M114" s="16">
        <f t="shared" si="9"/>
        <v>427.35592060107382</v>
      </c>
      <c r="N114" s="40">
        <v>18414.240000000002</v>
      </c>
      <c r="O114" s="50">
        <f t="shared" si="10"/>
        <v>-37.935414153827878</v>
      </c>
    </row>
    <row r="115" spans="1:15" x14ac:dyDescent="0.25">
      <c r="A115" t="s">
        <v>363</v>
      </c>
      <c r="B115" s="9" t="s">
        <v>155</v>
      </c>
      <c r="C115" s="10" t="s">
        <v>158</v>
      </c>
      <c r="D115" s="9">
        <v>32</v>
      </c>
      <c r="E115" s="11">
        <v>1.2339</v>
      </c>
      <c r="F115" s="36">
        <v>0.53300000000000003</v>
      </c>
      <c r="G115" s="11">
        <v>7.2978303747534515E-2</v>
      </c>
      <c r="H115" s="11">
        <v>0.12820512820512819</v>
      </c>
      <c r="I115" s="12">
        <v>9467.9070612668747</v>
      </c>
      <c r="J115" s="14">
        <f t="shared" si="6"/>
        <v>302973.02596053999</v>
      </c>
      <c r="K115" s="14">
        <f t="shared" si="7"/>
        <v>596276.19272150274</v>
      </c>
      <c r="L115" s="15">
        <f t="shared" si="11"/>
        <v>16268.217153836244</v>
      </c>
      <c r="M115" s="16">
        <f t="shared" si="9"/>
        <v>508.38178605738261</v>
      </c>
      <c r="N115" s="40">
        <v>11929.65</v>
      </c>
      <c r="O115" s="50">
        <f t="shared" si="10"/>
        <v>4338.567153836244</v>
      </c>
    </row>
    <row r="116" spans="1:15" x14ac:dyDescent="0.25">
      <c r="A116" t="s">
        <v>364</v>
      </c>
      <c r="B116" s="9" t="s">
        <v>159</v>
      </c>
      <c r="C116" s="10" t="s">
        <v>160</v>
      </c>
      <c r="D116" s="9">
        <v>403</v>
      </c>
      <c r="E116" s="11">
        <v>1.0297000000000001</v>
      </c>
      <c r="F116" s="36">
        <v>0.48</v>
      </c>
      <c r="G116" s="11">
        <v>0.12679002413515689</v>
      </c>
      <c r="H116" s="11">
        <v>0.14223652453740948</v>
      </c>
      <c r="I116" s="12">
        <v>8379.3607494707376</v>
      </c>
      <c r="J116" s="14">
        <f t="shared" si="6"/>
        <v>3376882.3820367074</v>
      </c>
      <c r="K116" s="14">
        <f t="shared" si="7"/>
        <v>6006550.3446733477</v>
      </c>
      <c r="L116" s="15">
        <f t="shared" si="11"/>
        <v>163876.85194440628</v>
      </c>
      <c r="M116" s="16">
        <f t="shared" si="9"/>
        <v>406.64231251713716</v>
      </c>
      <c r="N116" s="40">
        <v>132246.18</v>
      </c>
      <c r="O116" s="50">
        <f t="shared" si="10"/>
        <v>31630.671944406291</v>
      </c>
    </row>
    <row r="117" spans="1:15" x14ac:dyDescent="0.25">
      <c r="A117" t="s">
        <v>365</v>
      </c>
      <c r="B117" s="9" t="s">
        <v>159</v>
      </c>
      <c r="C117" s="10" t="s">
        <v>161</v>
      </c>
      <c r="D117" s="9">
        <v>22</v>
      </c>
      <c r="E117" s="11">
        <v>1.6521999999999999</v>
      </c>
      <c r="F117" s="36">
        <v>0.53300000000000003</v>
      </c>
      <c r="G117" s="11">
        <v>3.6764705882352941E-3</v>
      </c>
      <c r="H117" s="11">
        <v>0.13602941176470587</v>
      </c>
      <c r="I117" s="12">
        <v>12981.329266467066</v>
      </c>
      <c r="J117" s="14">
        <f t="shared" si="6"/>
        <v>285589.24386227544</v>
      </c>
      <c r="K117" s="14">
        <f t="shared" si="7"/>
        <v>663968.1129921329</v>
      </c>
      <c r="L117" s="15">
        <f t="shared" si="11"/>
        <v>18115.057379833866</v>
      </c>
      <c r="M117" s="16">
        <f t="shared" si="9"/>
        <v>823.41169908335758</v>
      </c>
      <c r="N117" s="40">
        <v>12117.46</v>
      </c>
      <c r="O117" s="50">
        <f t="shared" si="10"/>
        <v>5997.5973798338673</v>
      </c>
    </row>
    <row r="118" spans="1:15" x14ac:dyDescent="0.25">
      <c r="A118" t="s">
        <v>366</v>
      </c>
      <c r="B118" s="9" t="s">
        <v>162</v>
      </c>
      <c r="C118" s="10" t="s">
        <v>163</v>
      </c>
      <c r="D118" s="9">
        <v>96</v>
      </c>
      <c r="E118" s="11">
        <v>1.0967</v>
      </c>
      <c r="F118" s="36">
        <v>0.59599999999999997</v>
      </c>
      <c r="G118" s="11">
        <v>0.14485654303708886</v>
      </c>
      <c r="H118" s="11">
        <v>0.12666200139958012</v>
      </c>
      <c r="I118" s="12">
        <v>8673.7252385432057</v>
      </c>
      <c r="J118" s="14">
        <f t="shared" si="6"/>
        <v>832677.62290014769</v>
      </c>
      <c r="K118" s="14">
        <f t="shared" si="7"/>
        <v>1635560.8284379134</v>
      </c>
      <c r="L118" s="15">
        <f t="shared" si="11"/>
        <v>44623.043901676749</v>
      </c>
      <c r="M118" s="16">
        <f t="shared" si="9"/>
        <v>464.82337397579948</v>
      </c>
      <c r="N118" s="40">
        <v>42051.83</v>
      </c>
      <c r="O118" s="50">
        <f t="shared" si="10"/>
        <v>2571.2139016767469</v>
      </c>
    </row>
    <row r="119" spans="1:15" x14ac:dyDescent="0.25">
      <c r="A119" t="s">
        <v>367</v>
      </c>
      <c r="B119" s="9" t="s">
        <v>162</v>
      </c>
      <c r="C119" s="10" t="s">
        <v>164</v>
      </c>
      <c r="D119" s="9">
        <v>262</v>
      </c>
      <c r="E119" s="11">
        <v>1.0391999999999999</v>
      </c>
      <c r="F119" s="36">
        <v>0.63900000000000001</v>
      </c>
      <c r="G119" s="11">
        <v>0.27843363086668588</v>
      </c>
      <c r="H119" s="11">
        <v>0.11891736251079758</v>
      </c>
      <c r="I119" s="12">
        <v>8555.1470133774237</v>
      </c>
      <c r="J119" s="14">
        <f t="shared" si="6"/>
        <v>2241448.5175048849</v>
      </c>
      <c r="K119" s="14">
        <f t="shared" si="7"/>
        <v>4652240.6971117519</v>
      </c>
      <c r="L119" s="15">
        <f t="shared" si="11"/>
        <v>126927.19051400624</v>
      </c>
      <c r="M119" s="16">
        <f t="shared" si="9"/>
        <v>484.45492562597803</v>
      </c>
      <c r="N119" s="40">
        <v>88259.16</v>
      </c>
      <c r="O119" s="50">
        <f t="shared" si="10"/>
        <v>38668.030514006241</v>
      </c>
    </row>
    <row r="120" spans="1:15" x14ac:dyDescent="0.25">
      <c r="A120" t="s">
        <v>368</v>
      </c>
      <c r="B120" s="9" t="s">
        <v>162</v>
      </c>
      <c r="C120" s="10" t="s">
        <v>165</v>
      </c>
      <c r="D120" s="9">
        <v>20</v>
      </c>
      <c r="E120" s="11">
        <v>1.8112999999999999</v>
      </c>
      <c r="F120" s="36">
        <v>0.27600000000000002</v>
      </c>
      <c r="G120" s="11">
        <v>0</v>
      </c>
      <c r="H120" s="11">
        <v>0.1542056074766355</v>
      </c>
      <c r="I120" s="12">
        <v>13646.803700097371</v>
      </c>
      <c r="J120" s="14">
        <f t="shared" si="6"/>
        <v>272936.07400194742</v>
      </c>
      <c r="K120" s="14">
        <f t="shared" si="7"/>
        <v>611787.74035802309</v>
      </c>
      <c r="L120" s="15">
        <f t="shared" si="11"/>
        <v>16691.419066680093</v>
      </c>
      <c r="M120" s="16">
        <f t="shared" si="9"/>
        <v>834.57095333400468</v>
      </c>
      <c r="N120" s="40">
        <v>0</v>
      </c>
      <c r="O120" s="50">
        <v>0</v>
      </c>
    </row>
    <row r="121" spans="1:15" x14ac:dyDescent="0.25">
      <c r="A121" t="s">
        <v>369</v>
      </c>
      <c r="B121" s="9" t="s">
        <v>162</v>
      </c>
      <c r="C121" s="10" t="s">
        <v>166</v>
      </c>
      <c r="D121" s="9">
        <v>59</v>
      </c>
      <c r="E121" s="11">
        <v>1.1913</v>
      </c>
      <c r="F121" s="36">
        <v>0.41</v>
      </c>
      <c r="G121" s="11">
        <v>0.11048951048951049</v>
      </c>
      <c r="H121" s="11">
        <v>8.6713286713286708E-2</v>
      </c>
      <c r="I121" s="12">
        <v>9073.0327180232562</v>
      </c>
      <c r="J121" s="14">
        <f t="shared" si="6"/>
        <v>535308.93036337208</v>
      </c>
      <c r="K121" s="14">
        <f t="shared" si="7"/>
        <v>962754.60862616205</v>
      </c>
      <c r="L121" s="15">
        <f t="shared" si="11"/>
        <v>26266.856249117893</v>
      </c>
      <c r="M121" s="16">
        <f t="shared" si="9"/>
        <v>445.20095337487953</v>
      </c>
      <c r="N121" s="40">
        <v>16332.53</v>
      </c>
      <c r="O121" s="50">
        <f t="shared" si="10"/>
        <v>9934.3262491178921</v>
      </c>
    </row>
    <row r="122" spans="1:15" x14ac:dyDescent="0.25">
      <c r="A122" t="s">
        <v>370</v>
      </c>
      <c r="B122" s="9" t="s">
        <v>167</v>
      </c>
      <c r="C122" s="10" t="s">
        <v>168</v>
      </c>
      <c r="D122" s="9">
        <v>108</v>
      </c>
      <c r="E122" s="11">
        <v>1.0973999999999999</v>
      </c>
      <c r="F122" s="36">
        <v>0.76100000000000001</v>
      </c>
      <c r="G122" s="11">
        <v>2.9535864978902954E-2</v>
      </c>
      <c r="H122" s="11">
        <v>0.17088607594936708</v>
      </c>
      <c r="I122" s="12">
        <v>8990.4113762711859</v>
      </c>
      <c r="J122" s="14">
        <f t="shared" si="6"/>
        <v>970964.42863728805</v>
      </c>
      <c r="K122" s="14">
        <f t="shared" si="7"/>
        <v>1999042.86953933</v>
      </c>
      <c r="L122" s="15">
        <f t="shared" si="11"/>
        <v>54539.932833915744</v>
      </c>
      <c r="M122" s="16">
        <f t="shared" si="9"/>
        <v>504.99937809181245</v>
      </c>
      <c r="N122" s="40">
        <v>41556.699999999997</v>
      </c>
      <c r="O122" s="50">
        <f t="shared" si="10"/>
        <v>12983.232833915747</v>
      </c>
    </row>
    <row r="123" spans="1:15" x14ac:dyDescent="0.25">
      <c r="A123" t="s">
        <v>371</v>
      </c>
      <c r="B123" s="9" t="s">
        <v>167</v>
      </c>
      <c r="C123" s="10" t="s">
        <v>169</v>
      </c>
      <c r="D123" s="9">
        <v>63</v>
      </c>
      <c r="E123" s="11">
        <v>1.1654</v>
      </c>
      <c r="F123" s="36">
        <v>0.747</v>
      </c>
      <c r="G123" s="11">
        <v>6.8640646029609689E-2</v>
      </c>
      <c r="H123" s="11">
        <v>0.13458950201884254</v>
      </c>
      <c r="I123" s="12">
        <v>9230.5404595159107</v>
      </c>
      <c r="J123" s="14">
        <f t="shared" si="6"/>
        <v>581524.04894950241</v>
      </c>
      <c r="K123" s="14">
        <f t="shared" si="7"/>
        <v>1230289.8097727711</v>
      </c>
      <c r="L123" s="15">
        <f t="shared" si="11"/>
        <v>33566.025328271608</v>
      </c>
      <c r="M123" s="16">
        <f t="shared" si="9"/>
        <v>532.79405282970811</v>
      </c>
      <c r="N123" s="40">
        <v>23923.05</v>
      </c>
      <c r="O123" s="50">
        <f t="shared" si="10"/>
        <v>9642.9753282716083</v>
      </c>
    </row>
    <row r="124" spans="1:15" x14ac:dyDescent="0.25">
      <c r="A124" t="s">
        <v>372</v>
      </c>
      <c r="B124" s="9" t="s">
        <v>167</v>
      </c>
      <c r="C124" s="10" t="s">
        <v>170</v>
      </c>
      <c r="D124" s="9">
        <v>12</v>
      </c>
      <c r="E124" s="11">
        <v>1.9557</v>
      </c>
      <c r="F124" s="36">
        <v>0.72799999999999998</v>
      </c>
      <c r="G124" s="11">
        <v>0.13017751479289941</v>
      </c>
      <c r="H124" s="11">
        <v>0.17159763313609466</v>
      </c>
      <c r="I124" s="12">
        <v>15010.325329341318</v>
      </c>
      <c r="J124" s="14">
        <f t="shared" si="6"/>
        <v>180123.90395209583</v>
      </c>
      <c r="K124" s="14">
        <f t="shared" si="7"/>
        <v>537755.4387969313</v>
      </c>
      <c r="L124" s="15">
        <f t="shared" si="11"/>
        <v>14671.594071324884</v>
      </c>
      <c r="M124" s="16">
        <f t="shared" si="9"/>
        <v>1222.6328392770736</v>
      </c>
      <c r="N124" s="40">
        <v>4303.3500000000004</v>
      </c>
      <c r="O124" s="50">
        <f t="shared" si="10"/>
        <v>10368.244071324883</v>
      </c>
    </row>
    <row r="125" spans="1:15" x14ac:dyDescent="0.25">
      <c r="A125" t="s">
        <v>373</v>
      </c>
      <c r="B125" s="9" t="s">
        <v>167</v>
      </c>
      <c r="C125" s="10" t="s">
        <v>171</v>
      </c>
      <c r="D125" s="9">
        <v>17</v>
      </c>
      <c r="E125" s="11">
        <v>1.3517999999999999</v>
      </c>
      <c r="F125" s="36">
        <v>0.49</v>
      </c>
      <c r="G125" s="11">
        <v>2.2284122562674095E-2</v>
      </c>
      <c r="H125" s="11">
        <v>0.10027855153203342</v>
      </c>
      <c r="I125" s="12">
        <v>10068.63785440613</v>
      </c>
      <c r="J125" s="14">
        <f t="shared" si="6"/>
        <v>171166.84352490422</v>
      </c>
      <c r="K125" s="14">
        <f t="shared" si="7"/>
        <v>336233.75846293126</v>
      </c>
      <c r="L125" s="15">
        <f t="shared" si="11"/>
        <v>9173.4734069456263</v>
      </c>
      <c r="M125" s="16">
        <f t="shared" si="9"/>
        <v>539.61608276150741</v>
      </c>
      <c r="N125" s="40">
        <v>12615.74</v>
      </c>
      <c r="O125" s="50">
        <f t="shared" si="10"/>
        <v>-3442.2665930543735</v>
      </c>
    </row>
    <row r="126" spans="1:15" x14ac:dyDescent="0.25">
      <c r="A126" t="s">
        <v>374</v>
      </c>
      <c r="B126" s="9" t="s">
        <v>167</v>
      </c>
      <c r="C126" s="10" t="s">
        <v>172</v>
      </c>
      <c r="D126" s="9">
        <v>10</v>
      </c>
      <c r="E126" s="11">
        <v>1.7468999999999999</v>
      </c>
      <c r="F126" s="36">
        <v>0.33500000000000002</v>
      </c>
      <c r="G126" s="11">
        <v>0</v>
      </c>
      <c r="H126" s="11">
        <v>0.125</v>
      </c>
      <c r="I126" s="12">
        <v>12795.334112359549</v>
      </c>
      <c r="J126" s="14">
        <f t="shared" si="6"/>
        <v>127953.34112359548</v>
      </c>
      <c r="K126" s="14">
        <f t="shared" si="7"/>
        <v>282380.22852566291</v>
      </c>
      <c r="L126" s="15">
        <f t="shared" si="11"/>
        <v>7704.1863044010261</v>
      </c>
      <c r="M126" s="16">
        <f t="shared" si="9"/>
        <v>770.41863044010256</v>
      </c>
      <c r="N126" s="40">
        <v>13074.34</v>
      </c>
      <c r="O126" s="50">
        <f t="shared" si="10"/>
        <v>-5370.1536955989741</v>
      </c>
    </row>
    <row r="127" spans="1:15" x14ac:dyDescent="0.25">
      <c r="A127" t="s">
        <v>375</v>
      </c>
      <c r="B127" s="9" t="s">
        <v>167</v>
      </c>
      <c r="C127" s="10" t="s">
        <v>173</v>
      </c>
      <c r="D127" s="9">
        <v>24</v>
      </c>
      <c r="E127" s="11">
        <v>1.4106000000000001</v>
      </c>
      <c r="F127" s="36">
        <v>0.41699999999999998</v>
      </c>
      <c r="G127" s="11">
        <v>0</v>
      </c>
      <c r="H127" s="11">
        <v>7.1651090342679122E-2</v>
      </c>
      <c r="I127" s="12">
        <v>10486.689957924264</v>
      </c>
      <c r="J127" s="14">
        <f t="shared" si="6"/>
        <v>251680.55899018233</v>
      </c>
      <c r="K127" s="14">
        <f t="shared" si="7"/>
        <v>478004.57608015876</v>
      </c>
      <c r="L127" s="15">
        <f t="shared" si="11"/>
        <v>13041.409902191848</v>
      </c>
      <c r="M127" s="16">
        <f t="shared" si="9"/>
        <v>543.39207925799371</v>
      </c>
      <c r="N127" s="40">
        <v>10329.07</v>
      </c>
      <c r="O127" s="50">
        <f t="shared" si="10"/>
        <v>2712.3399021918485</v>
      </c>
    </row>
    <row r="128" spans="1:15" x14ac:dyDescent="0.25">
      <c r="A128" t="s">
        <v>376</v>
      </c>
      <c r="B128" s="9" t="s">
        <v>174</v>
      </c>
      <c r="C128" s="10" t="s">
        <v>175</v>
      </c>
      <c r="D128" s="9">
        <v>13</v>
      </c>
      <c r="E128" s="11">
        <v>1.9508000000000001</v>
      </c>
      <c r="F128" s="36">
        <v>0.318</v>
      </c>
      <c r="G128" s="11">
        <v>8.2352941176470587E-2</v>
      </c>
      <c r="H128" s="11">
        <v>0.12352941176470589</v>
      </c>
      <c r="I128" s="12">
        <v>16244.458288770053</v>
      </c>
      <c r="J128" s="14">
        <f t="shared" si="6"/>
        <v>211177.95775401068</v>
      </c>
      <c r="K128" s="14">
        <f t="shared" si="7"/>
        <v>522598.36538400757</v>
      </c>
      <c r="L128" s="15">
        <f t="shared" si="11"/>
        <v>14258.06328692</v>
      </c>
      <c r="M128" s="16">
        <f t="shared" si="9"/>
        <v>1096.7740989938461</v>
      </c>
      <c r="N128" s="40">
        <v>14120.38</v>
      </c>
      <c r="O128" s="50">
        <f t="shared" si="10"/>
        <v>137.68328692000068</v>
      </c>
    </row>
    <row r="129" spans="1:15" x14ac:dyDescent="0.25">
      <c r="A129" t="s">
        <v>377</v>
      </c>
      <c r="B129" s="9" t="s">
        <v>174</v>
      </c>
      <c r="C129" s="10" t="s">
        <v>176</v>
      </c>
      <c r="D129" s="9">
        <v>23</v>
      </c>
      <c r="E129" s="11">
        <v>1.4444999999999999</v>
      </c>
      <c r="F129" s="36">
        <v>0.20100000000000001</v>
      </c>
      <c r="G129" s="11">
        <v>2.8248587570621469E-2</v>
      </c>
      <c r="H129" s="11">
        <v>0.14971751412429379</v>
      </c>
      <c r="I129" s="12">
        <v>11712.212399643173</v>
      </c>
      <c r="J129" s="14">
        <f t="shared" si="6"/>
        <v>269380.88519179297</v>
      </c>
      <c r="K129" s="14">
        <f t="shared" si="7"/>
        <v>491206.91259180428</v>
      </c>
      <c r="L129" s="15">
        <f t="shared" si="11"/>
        <v>13401.609554519382</v>
      </c>
      <c r="M129" s="16">
        <f t="shared" si="9"/>
        <v>582.67867628345141</v>
      </c>
      <c r="N129" s="40">
        <v>10408.040000000001</v>
      </c>
      <c r="O129" s="50">
        <f t="shared" si="10"/>
        <v>2993.5695545193812</v>
      </c>
    </row>
    <row r="130" spans="1:15" x14ac:dyDescent="0.25">
      <c r="A130" t="s">
        <v>378</v>
      </c>
      <c r="B130" s="9" t="s">
        <v>177</v>
      </c>
      <c r="C130" s="10" t="s">
        <v>178</v>
      </c>
      <c r="D130" s="9">
        <v>70</v>
      </c>
      <c r="E130" s="11">
        <v>1.1483000000000001</v>
      </c>
      <c r="F130" s="36">
        <v>0.186</v>
      </c>
      <c r="G130" s="11">
        <v>4.4994375703037125E-3</v>
      </c>
      <c r="H130" s="11">
        <v>0.13498312710911137</v>
      </c>
      <c r="I130" s="12">
        <v>9064.9084076717227</v>
      </c>
      <c r="J130" s="14">
        <f t="shared" si="6"/>
        <v>634543.58853702061</v>
      </c>
      <c r="K130" s="14">
        <f t="shared" si="7"/>
        <v>935179.2773149698</v>
      </c>
      <c r="L130" s="15">
        <f t="shared" si="11"/>
        <v>25514.517847324652</v>
      </c>
      <c r="M130" s="16">
        <f t="shared" si="9"/>
        <v>364.49311210463787</v>
      </c>
      <c r="N130" s="40">
        <v>21849.82</v>
      </c>
      <c r="O130" s="50">
        <f t="shared" si="10"/>
        <v>3664.6978473246527</v>
      </c>
    </row>
    <row r="131" spans="1:15" x14ac:dyDescent="0.25">
      <c r="A131" t="s">
        <v>379</v>
      </c>
      <c r="B131" s="9" t="s">
        <v>177</v>
      </c>
      <c r="C131" s="10" t="s">
        <v>179</v>
      </c>
      <c r="D131" s="9">
        <v>63</v>
      </c>
      <c r="E131" s="11">
        <v>1.1991000000000001</v>
      </c>
      <c r="F131" s="36">
        <v>0.437</v>
      </c>
      <c r="G131" s="11">
        <v>2.0378457059679767E-2</v>
      </c>
      <c r="H131" s="11">
        <v>0.10771470160116449</v>
      </c>
      <c r="I131" s="12">
        <v>9477.1939873904357</v>
      </c>
      <c r="J131" s="14">
        <f t="shared" ref="J131:J180" si="12">D131*I131</f>
        <v>597063.22120559739</v>
      </c>
      <c r="K131" s="14">
        <f t="shared" si="7"/>
        <v>1053334.8501389213</v>
      </c>
      <c r="L131" s="15">
        <f t="shared" si="11"/>
        <v>28738.159072815819</v>
      </c>
      <c r="M131" s="16">
        <f t="shared" si="9"/>
        <v>456.16125512406063</v>
      </c>
      <c r="N131" s="40">
        <v>20132.599999999999</v>
      </c>
      <c r="O131" s="50">
        <f t="shared" si="10"/>
        <v>8605.5590728158204</v>
      </c>
    </row>
    <row r="132" spans="1:15" x14ac:dyDescent="0.25">
      <c r="A132" t="s">
        <v>380</v>
      </c>
      <c r="B132" s="9" t="s">
        <v>180</v>
      </c>
      <c r="C132" s="10" t="s">
        <v>181</v>
      </c>
      <c r="D132" s="9">
        <v>57</v>
      </c>
      <c r="E132" s="11">
        <v>1.2077</v>
      </c>
      <c r="F132" s="36">
        <v>0.57599999999999996</v>
      </c>
      <c r="G132" s="11">
        <v>0.20954003407155025</v>
      </c>
      <c r="H132" s="11">
        <v>0</v>
      </c>
      <c r="I132" s="12">
        <v>9118.503368940017</v>
      </c>
      <c r="J132" s="14">
        <f t="shared" si="12"/>
        <v>519754.692029581</v>
      </c>
      <c r="K132" s="14">
        <f t="shared" ref="K132:K180" si="13">J132*($E132+$F132+$G132+$H132)</f>
        <v>1035995.8600498902</v>
      </c>
      <c r="L132" s="15">
        <f t="shared" ref="L132:L163" si="14">(K132/K$182)*J$1</f>
        <v>28265.099005283795</v>
      </c>
      <c r="M132" s="16">
        <f t="shared" ref="M132:M180" si="15">IFERROR(L132/D132,0)</f>
        <v>495.87892991725954</v>
      </c>
      <c r="N132" s="40">
        <v>15275.61</v>
      </c>
      <c r="O132" s="50">
        <f t="shared" ref="O132:O181" si="16">L132-N132</f>
        <v>12989.489005283795</v>
      </c>
    </row>
    <row r="133" spans="1:15" x14ac:dyDescent="0.25">
      <c r="A133" t="s">
        <v>381</v>
      </c>
      <c r="B133" s="9" t="s">
        <v>180</v>
      </c>
      <c r="C133" s="10" t="s">
        <v>182</v>
      </c>
      <c r="D133" s="9">
        <v>23</v>
      </c>
      <c r="E133" s="11">
        <v>1.4642999999999999</v>
      </c>
      <c r="F133" s="36">
        <v>0.33</v>
      </c>
      <c r="G133" s="11">
        <v>2.8985507246376812E-2</v>
      </c>
      <c r="H133" s="11">
        <v>0.1855072463768116</v>
      </c>
      <c r="I133" s="12">
        <v>10322.308721109399</v>
      </c>
      <c r="J133" s="14">
        <f t="shared" si="12"/>
        <v>237413.10058551616</v>
      </c>
      <c r="K133" s="14">
        <f t="shared" si="13"/>
        <v>476913.716071398</v>
      </c>
      <c r="L133" s="15">
        <f t="shared" si="14"/>
        <v>13011.647943348651</v>
      </c>
      <c r="M133" s="16">
        <f t="shared" si="15"/>
        <v>565.7238236238544</v>
      </c>
      <c r="N133" s="40">
        <v>9377.33</v>
      </c>
      <c r="O133" s="50">
        <f t="shared" si="16"/>
        <v>3634.3179433486512</v>
      </c>
    </row>
    <row r="134" spans="1:15" x14ac:dyDescent="0.25">
      <c r="A134" t="s">
        <v>382</v>
      </c>
      <c r="B134" s="9" t="s">
        <v>183</v>
      </c>
      <c r="C134" s="10" t="s">
        <v>184</v>
      </c>
      <c r="D134" s="9">
        <v>101</v>
      </c>
      <c r="E134" s="11">
        <v>1.0862000000000001</v>
      </c>
      <c r="F134" s="36">
        <v>4.2000000000000003E-2</v>
      </c>
      <c r="G134" s="11">
        <v>5.7471264367816091E-2</v>
      </c>
      <c r="H134" s="11">
        <v>9.4373865698729589E-2</v>
      </c>
      <c r="I134" s="12">
        <v>10980.653868092691</v>
      </c>
      <c r="J134" s="14">
        <f t="shared" si="12"/>
        <v>1109046.0406773619</v>
      </c>
      <c r="K134" s="14">
        <f t="shared" si="13"/>
        <v>1419628.9833886414</v>
      </c>
      <c r="L134" s="15">
        <f t="shared" si="14"/>
        <v>38731.770380161557</v>
      </c>
      <c r="M134" s="16">
        <f t="shared" si="15"/>
        <v>383.48287505110454</v>
      </c>
      <c r="N134" s="40">
        <v>28496.11</v>
      </c>
      <c r="O134" s="50">
        <f t="shared" si="16"/>
        <v>10235.660380161557</v>
      </c>
    </row>
    <row r="135" spans="1:15" x14ac:dyDescent="0.25">
      <c r="A135" t="s">
        <v>383</v>
      </c>
      <c r="B135" s="9" t="s">
        <v>185</v>
      </c>
      <c r="C135" s="10" t="s">
        <v>186</v>
      </c>
      <c r="D135" s="9">
        <v>9</v>
      </c>
      <c r="E135" s="11">
        <v>1.8431999999999999</v>
      </c>
      <c r="F135" s="36">
        <v>0.61899999999999999</v>
      </c>
      <c r="G135" s="11">
        <v>0.14720812182741116</v>
      </c>
      <c r="H135" s="11">
        <v>6.0913705583756347E-2</v>
      </c>
      <c r="I135" s="12">
        <v>13357.015033011679</v>
      </c>
      <c r="J135" s="14">
        <f t="shared" si="12"/>
        <v>120213.13529710511</v>
      </c>
      <c r="K135" s="14">
        <f t="shared" si="13"/>
        <v>321007.75912539172</v>
      </c>
      <c r="L135" s="15">
        <f t="shared" si="14"/>
        <v>8758.0621149456601</v>
      </c>
      <c r="M135" s="16">
        <f t="shared" si="15"/>
        <v>973.11801277174004</v>
      </c>
      <c r="N135" s="40">
        <v>8047.32</v>
      </c>
      <c r="O135" s="50">
        <f t="shared" si="16"/>
        <v>710.74211494566043</v>
      </c>
    </row>
    <row r="136" spans="1:15" x14ac:dyDescent="0.25">
      <c r="A136" t="s">
        <v>384</v>
      </c>
      <c r="B136" s="9" t="s">
        <v>185</v>
      </c>
      <c r="C136" s="10" t="s">
        <v>187</v>
      </c>
      <c r="D136" s="9">
        <v>97</v>
      </c>
      <c r="E136" s="11">
        <v>1.0941000000000001</v>
      </c>
      <c r="F136" s="36">
        <v>0.65600000000000003</v>
      </c>
      <c r="G136" s="11">
        <v>7.6826196473551642E-2</v>
      </c>
      <c r="H136" s="11">
        <v>0.12468513853904283</v>
      </c>
      <c r="I136" s="12">
        <v>8604.7208656036455</v>
      </c>
      <c r="J136" s="14">
        <f t="shared" si="12"/>
        <v>834657.92396355362</v>
      </c>
      <c r="K136" s="14">
        <f t="shared" si="13"/>
        <v>1628927.8652653517</v>
      </c>
      <c r="L136" s="15">
        <f t="shared" si="14"/>
        <v>44442.07661406439</v>
      </c>
      <c r="M136" s="16">
        <f t="shared" si="15"/>
        <v>458.1657382893236</v>
      </c>
      <c r="N136" s="40">
        <v>39178.980000000003</v>
      </c>
      <c r="O136" s="50">
        <f t="shared" si="16"/>
        <v>5263.0966140643868</v>
      </c>
    </row>
    <row r="137" spans="1:15" x14ac:dyDescent="0.25">
      <c r="A137" t="s">
        <v>385</v>
      </c>
      <c r="B137" s="9" t="s">
        <v>185</v>
      </c>
      <c r="C137" s="10" t="s">
        <v>188</v>
      </c>
      <c r="D137" s="9">
        <v>21</v>
      </c>
      <c r="E137" s="11">
        <v>1.5166999999999999</v>
      </c>
      <c r="F137" s="36">
        <v>0.66100000000000003</v>
      </c>
      <c r="G137" s="11">
        <v>0.19407894736842105</v>
      </c>
      <c r="H137" s="11">
        <v>0.11842105263157894</v>
      </c>
      <c r="I137" s="12">
        <v>10656.754176610979</v>
      </c>
      <c r="J137" s="14">
        <f t="shared" si="12"/>
        <v>223791.83770883054</v>
      </c>
      <c r="K137" s="14">
        <f t="shared" si="13"/>
        <v>557286.43426252971</v>
      </c>
      <c r="L137" s="15">
        <f t="shared" si="14"/>
        <v>15204.458672231982</v>
      </c>
      <c r="M137" s="16">
        <f t="shared" si="15"/>
        <v>724.02184153485632</v>
      </c>
      <c r="N137" s="40">
        <v>11955.89</v>
      </c>
      <c r="O137" s="50">
        <f t="shared" si="16"/>
        <v>3248.5686722319824</v>
      </c>
    </row>
    <row r="138" spans="1:15" x14ac:dyDescent="0.25">
      <c r="A138" t="s">
        <v>386</v>
      </c>
      <c r="B138" s="9" t="s">
        <v>185</v>
      </c>
      <c r="C138" s="10" t="s">
        <v>189</v>
      </c>
      <c r="D138" s="9">
        <v>24</v>
      </c>
      <c r="E138" s="11">
        <v>1.6838</v>
      </c>
      <c r="F138" s="36">
        <v>0.39500000000000002</v>
      </c>
      <c r="G138" s="11">
        <v>4.2016806722689074E-3</v>
      </c>
      <c r="H138" s="11">
        <v>6.3025210084033612E-2</v>
      </c>
      <c r="I138" s="12">
        <v>11858.167613873798</v>
      </c>
      <c r="J138" s="14">
        <f t="shared" si="12"/>
        <v>284596.02273297118</v>
      </c>
      <c r="K138" s="14">
        <f t="shared" si="13"/>
        <v>610750.71778724808</v>
      </c>
      <c r="L138" s="15">
        <f t="shared" si="14"/>
        <v>16663.125955902357</v>
      </c>
      <c r="M138" s="16">
        <f t="shared" si="15"/>
        <v>694.29691482926489</v>
      </c>
      <c r="N138" s="40">
        <v>10537.57</v>
      </c>
      <c r="O138" s="50">
        <f t="shared" si="16"/>
        <v>6125.5559559023568</v>
      </c>
    </row>
    <row r="139" spans="1:15" x14ac:dyDescent="0.25">
      <c r="A139" t="s">
        <v>387</v>
      </c>
      <c r="B139" s="9" t="s">
        <v>190</v>
      </c>
      <c r="C139" s="10" t="s">
        <v>191</v>
      </c>
      <c r="D139" s="9">
        <v>1221</v>
      </c>
      <c r="E139" s="11">
        <v>1.0297000000000001</v>
      </c>
      <c r="F139" s="36">
        <v>0.74099999999999999</v>
      </c>
      <c r="G139" s="11">
        <v>5.5451713395638633E-2</v>
      </c>
      <c r="H139" s="11">
        <v>0.14211838006230529</v>
      </c>
      <c r="I139" s="12">
        <v>8594.2980560749911</v>
      </c>
      <c r="J139" s="14">
        <f t="shared" si="12"/>
        <v>10493637.926467564</v>
      </c>
      <c r="K139" s="14">
        <f t="shared" si="13"/>
        <v>20654313.70224214</v>
      </c>
      <c r="L139" s="15">
        <f t="shared" si="14"/>
        <v>563512.11833216215</v>
      </c>
      <c r="M139" s="16">
        <f t="shared" si="15"/>
        <v>461.51688643092723</v>
      </c>
      <c r="N139" s="40">
        <v>509251.52</v>
      </c>
      <c r="O139" s="50">
        <f t="shared" si="16"/>
        <v>54260.598332162132</v>
      </c>
    </row>
    <row r="140" spans="1:15" x14ac:dyDescent="0.25">
      <c r="A140" t="s">
        <v>388</v>
      </c>
      <c r="B140" s="9" t="s">
        <v>190</v>
      </c>
      <c r="C140" s="10" t="s">
        <v>192</v>
      </c>
      <c r="D140" s="9">
        <v>702</v>
      </c>
      <c r="E140" s="11">
        <v>1.0297000000000001</v>
      </c>
      <c r="F140" s="36">
        <v>0.45400000000000001</v>
      </c>
      <c r="G140" s="11">
        <v>3.3917574609189954E-2</v>
      </c>
      <c r="H140" s="11">
        <v>0.13443865466603505</v>
      </c>
      <c r="I140" s="12">
        <v>8058.5185784056193</v>
      </c>
      <c r="J140" s="14">
        <f t="shared" si="12"/>
        <v>5657080.0420407448</v>
      </c>
      <c r="K140" s="14">
        <f t="shared" si="13"/>
        <v>9345814.3229619637</v>
      </c>
      <c r="L140" s="15">
        <f t="shared" si="14"/>
        <v>254982.06827853361</v>
      </c>
      <c r="M140" s="16">
        <f t="shared" si="15"/>
        <v>363.22231948509062</v>
      </c>
      <c r="N140" s="40">
        <v>171743.61</v>
      </c>
      <c r="O140" s="50">
        <f t="shared" si="16"/>
        <v>83238.458278533624</v>
      </c>
    </row>
    <row r="141" spans="1:15" x14ac:dyDescent="0.25">
      <c r="A141" t="s">
        <v>389</v>
      </c>
      <c r="B141" s="9" t="s">
        <v>193</v>
      </c>
      <c r="C141" s="10" t="s">
        <v>194</v>
      </c>
      <c r="D141" s="9">
        <v>44</v>
      </c>
      <c r="E141" s="11">
        <v>1.1843999999999999</v>
      </c>
      <c r="F141" s="36">
        <v>0.34300000000000003</v>
      </c>
      <c r="G141" s="11">
        <v>5.6578947368421055E-2</v>
      </c>
      <c r="H141" s="11">
        <v>0.17894736842105263</v>
      </c>
      <c r="I141" s="12">
        <v>8749.6289553893039</v>
      </c>
      <c r="J141" s="14">
        <f t="shared" si="12"/>
        <v>384983.67403712939</v>
      </c>
      <c r="K141" s="14">
        <f t="shared" si="13"/>
        <v>678697.85010937206</v>
      </c>
      <c r="L141" s="15">
        <f t="shared" si="14"/>
        <v>18516.929138202202</v>
      </c>
      <c r="M141" s="16">
        <f t="shared" si="15"/>
        <v>420.8392985955046</v>
      </c>
      <c r="N141" s="40">
        <v>17392.560000000001</v>
      </c>
      <c r="O141" s="50">
        <f t="shared" si="16"/>
        <v>1124.3691382022007</v>
      </c>
    </row>
    <row r="142" spans="1:15" x14ac:dyDescent="0.25">
      <c r="A142" t="s">
        <v>390</v>
      </c>
      <c r="B142" s="9" t="s">
        <v>193</v>
      </c>
      <c r="C142" s="10" t="s">
        <v>195</v>
      </c>
      <c r="D142" s="9">
        <v>33</v>
      </c>
      <c r="E142" s="11">
        <v>1.232</v>
      </c>
      <c r="F142" s="36">
        <v>0.32400000000000001</v>
      </c>
      <c r="G142" s="11">
        <v>9.6525096525096523E-3</v>
      </c>
      <c r="H142" s="11">
        <v>0.15637065637065636</v>
      </c>
      <c r="I142" s="12">
        <v>8936.0631214343921</v>
      </c>
      <c r="J142" s="14">
        <f t="shared" si="12"/>
        <v>294890.08300733496</v>
      </c>
      <c r="K142" s="14">
        <f t="shared" si="13"/>
        <v>507807.55436912522</v>
      </c>
      <c r="L142" s="15">
        <f t="shared" si="14"/>
        <v>13854.525247990039</v>
      </c>
      <c r="M142" s="16">
        <f t="shared" si="15"/>
        <v>419.83409842394059</v>
      </c>
      <c r="N142" s="40">
        <v>7840.9</v>
      </c>
      <c r="O142" s="50">
        <f t="shared" si="16"/>
        <v>6013.6252479900395</v>
      </c>
    </row>
    <row r="143" spans="1:15" x14ac:dyDescent="0.25">
      <c r="A143" t="s">
        <v>391</v>
      </c>
      <c r="B143" s="9" t="s">
        <v>196</v>
      </c>
      <c r="C143" s="10" t="s">
        <v>197</v>
      </c>
      <c r="D143" s="9">
        <v>35</v>
      </c>
      <c r="E143" s="11">
        <v>1.2593000000000001</v>
      </c>
      <c r="F143" s="36">
        <v>0.60099999999999998</v>
      </c>
      <c r="G143" s="11">
        <v>2.6128266033254157E-2</v>
      </c>
      <c r="H143" s="11">
        <v>8.3135391923990498E-2</v>
      </c>
      <c r="I143" s="12">
        <v>9557.302619793998</v>
      </c>
      <c r="J143" s="14">
        <f t="shared" si="12"/>
        <v>334505.59169278992</v>
      </c>
      <c r="K143" s="14">
        <f t="shared" si="13"/>
        <v>658830.05678160395</v>
      </c>
      <c r="L143" s="15">
        <f t="shared" si="14"/>
        <v>17974.875673433686</v>
      </c>
      <c r="M143" s="16">
        <f t="shared" si="15"/>
        <v>513.56787638381957</v>
      </c>
      <c r="N143" s="40">
        <v>11584.52</v>
      </c>
      <c r="O143" s="50">
        <f t="shared" si="16"/>
        <v>6390.3556734336853</v>
      </c>
    </row>
    <row r="144" spans="1:15" x14ac:dyDescent="0.25">
      <c r="A144" t="s">
        <v>392</v>
      </c>
      <c r="B144" s="9" t="s">
        <v>196</v>
      </c>
      <c r="C144" s="10" t="s">
        <v>198</v>
      </c>
      <c r="D144" s="9">
        <v>98</v>
      </c>
      <c r="E144" s="11">
        <v>1.1158999999999999</v>
      </c>
      <c r="F144" s="36">
        <v>0.67300000000000004</v>
      </c>
      <c r="G144" s="11">
        <v>7.448630136986302E-2</v>
      </c>
      <c r="H144" s="11">
        <v>0.12243150684931507</v>
      </c>
      <c r="I144" s="12">
        <v>8685.5019201840551</v>
      </c>
      <c r="J144" s="14">
        <f t="shared" si="12"/>
        <v>851179.18817803741</v>
      </c>
      <c r="K144" s="14">
        <f t="shared" si="13"/>
        <v>1690286.7898694896</v>
      </c>
      <c r="L144" s="15">
        <f t="shared" si="14"/>
        <v>46116.133572853963</v>
      </c>
      <c r="M144" s="16">
        <f t="shared" si="15"/>
        <v>470.5727915597343</v>
      </c>
      <c r="N144" s="40">
        <v>31848.32</v>
      </c>
      <c r="O144" s="50">
        <f t="shared" si="16"/>
        <v>14267.813572853964</v>
      </c>
    </row>
    <row r="145" spans="1:15" x14ac:dyDescent="0.25">
      <c r="A145" t="s">
        <v>393</v>
      </c>
      <c r="B145" s="9" t="s">
        <v>196</v>
      </c>
      <c r="C145" s="10" t="s">
        <v>199</v>
      </c>
      <c r="D145" s="9">
        <v>25</v>
      </c>
      <c r="E145" s="11">
        <v>1.3624000000000001</v>
      </c>
      <c r="F145" s="36">
        <v>0.40400000000000003</v>
      </c>
      <c r="G145" s="11">
        <v>3.1073446327683617E-2</v>
      </c>
      <c r="H145" s="11">
        <v>7.3446327683615822E-2</v>
      </c>
      <c r="I145" s="12">
        <v>9989.8280114226382</v>
      </c>
      <c r="J145" s="14">
        <f t="shared" si="12"/>
        <v>249745.70028556595</v>
      </c>
      <c r="K145" s="14">
        <f t="shared" si="13"/>
        <v>467254.16913856479</v>
      </c>
      <c r="L145" s="15">
        <f t="shared" si="14"/>
        <v>12748.106301020498</v>
      </c>
      <c r="M145" s="16">
        <f t="shared" si="15"/>
        <v>509.92425204081991</v>
      </c>
      <c r="N145" s="40">
        <v>13233.49</v>
      </c>
      <c r="O145" s="50">
        <f t="shared" si="16"/>
        <v>-485.38369897950179</v>
      </c>
    </row>
    <row r="146" spans="1:15" x14ac:dyDescent="0.25">
      <c r="A146" t="s">
        <v>394</v>
      </c>
      <c r="B146" s="9" t="s">
        <v>200</v>
      </c>
      <c r="C146" s="10" t="s">
        <v>201</v>
      </c>
      <c r="D146" s="9">
        <v>38</v>
      </c>
      <c r="E146" s="11">
        <v>1.3292999999999999</v>
      </c>
      <c r="F146" s="36">
        <v>0.28799999999999998</v>
      </c>
      <c r="G146" s="11">
        <v>3.3333333333333333E-2</v>
      </c>
      <c r="H146" s="11">
        <v>0.11428571428571428</v>
      </c>
      <c r="I146" s="12">
        <v>10580.682785873056</v>
      </c>
      <c r="J146" s="14">
        <f t="shared" si="12"/>
        <v>402065.94586317614</v>
      </c>
      <c r="K146" s="14">
        <f t="shared" si="13"/>
        <v>709613.84625288844</v>
      </c>
      <c r="L146" s="15">
        <f t="shared" si="14"/>
        <v>19360.410975862618</v>
      </c>
      <c r="M146" s="16">
        <f t="shared" si="15"/>
        <v>509.48449936480574</v>
      </c>
      <c r="N146" s="40">
        <v>14935.64</v>
      </c>
      <c r="O146" s="50">
        <f t="shared" si="16"/>
        <v>4424.7709758626188</v>
      </c>
    </row>
    <row r="147" spans="1:15" x14ac:dyDescent="0.25">
      <c r="A147" t="s">
        <v>395</v>
      </c>
      <c r="B147" s="9" t="s">
        <v>200</v>
      </c>
      <c r="C147" s="10" t="s">
        <v>202</v>
      </c>
      <c r="D147" s="9">
        <v>143</v>
      </c>
      <c r="E147" s="11">
        <v>1.0465</v>
      </c>
      <c r="F147" s="36">
        <v>0.13900000000000001</v>
      </c>
      <c r="G147" s="11">
        <v>8.7448171880889561E-2</v>
      </c>
      <c r="H147" s="11">
        <v>0.12287975876366378</v>
      </c>
      <c r="I147" s="12">
        <v>8464.3387930417339</v>
      </c>
      <c r="J147" s="14">
        <f t="shared" si="12"/>
        <v>1210400.4474049679</v>
      </c>
      <c r="K147" s="14">
        <f t="shared" si="13"/>
        <v>1689510.7517525179</v>
      </c>
      <c r="L147" s="15">
        <f t="shared" si="14"/>
        <v>46094.960906964137</v>
      </c>
      <c r="M147" s="16">
        <f t="shared" si="15"/>
        <v>322.34238396478418</v>
      </c>
      <c r="N147" s="40">
        <v>36252.51</v>
      </c>
      <c r="O147" s="50">
        <f t="shared" si="16"/>
        <v>9842.4509069641354</v>
      </c>
    </row>
    <row r="148" spans="1:15" x14ac:dyDescent="0.25">
      <c r="A148" t="s">
        <v>396</v>
      </c>
      <c r="B148" s="9" t="s">
        <v>200</v>
      </c>
      <c r="C148" s="10" t="s">
        <v>203</v>
      </c>
      <c r="D148" s="9">
        <v>24</v>
      </c>
      <c r="E148" s="11">
        <v>1.4636</v>
      </c>
      <c r="F148" s="36">
        <v>0.36599999999999999</v>
      </c>
      <c r="G148" s="11">
        <v>3.6923076923076927E-2</v>
      </c>
      <c r="H148" s="11">
        <v>0.10153846153846154</v>
      </c>
      <c r="I148" s="12">
        <v>11734.948845798708</v>
      </c>
      <c r="J148" s="14">
        <f t="shared" si="12"/>
        <v>281638.77229916898</v>
      </c>
      <c r="K148" s="14">
        <f t="shared" si="13"/>
        <v>554282.43550152145</v>
      </c>
      <c r="L148" s="15">
        <f t="shared" si="14"/>
        <v>15122.50050457332</v>
      </c>
      <c r="M148" s="16">
        <f t="shared" si="15"/>
        <v>630.10418769055502</v>
      </c>
      <c r="N148" s="40">
        <v>10912.02</v>
      </c>
      <c r="O148" s="50">
        <f t="shared" si="16"/>
        <v>4210.4805045733192</v>
      </c>
    </row>
    <row r="149" spans="1:15" x14ac:dyDescent="0.25">
      <c r="A149" t="s">
        <v>397</v>
      </c>
      <c r="B149" s="9" t="s">
        <v>204</v>
      </c>
      <c r="C149" s="10" t="s">
        <v>205</v>
      </c>
      <c r="D149" s="9">
        <v>12</v>
      </c>
      <c r="E149" s="11">
        <v>1.9963</v>
      </c>
      <c r="F149" s="36">
        <v>0.624</v>
      </c>
      <c r="G149" s="11">
        <v>5.8823529411764705E-3</v>
      </c>
      <c r="H149" s="11">
        <v>0.1</v>
      </c>
      <c r="I149" s="12">
        <v>14631.916325224072</v>
      </c>
      <c r="J149" s="14">
        <f t="shared" si="12"/>
        <v>175582.99590268888</v>
      </c>
      <c r="K149" s="14">
        <f t="shared" si="13"/>
        <v>478671.26490645332</v>
      </c>
      <c r="L149" s="15">
        <f t="shared" si="14"/>
        <v>13059.599188855624</v>
      </c>
      <c r="M149" s="16">
        <f t="shared" si="15"/>
        <v>1088.2999324046352</v>
      </c>
      <c r="N149" s="40">
        <v>8981.35</v>
      </c>
      <c r="O149" s="50">
        <f t="shared" si="16"/>
        <v>4078.2491888556233</v>
      </c>
    </row>
    <row r="150" spans="1:15" x14ac:dyDescent="0.25">
      <c r="A150" t="s">
        <v>398</v>
      </c>
      <c r="B150" s="9" t="s">
        <v>204</v>
      </c>
      <c r="C150" s="10" t="s">
        <v>206</v>
      </c>
      <c r="D150" s="9">
        <v>16</v>
      </c>
      <c r="E150" s="11">
        <v>1.9471000000000001</v>
      </c>
      <c r="F150" s="36">
        <v>0.79700000000000004</v>
      </c>
      <c r="G150" s="11">
        <v>3.5242290748898682E-2</v>
      </c>
      <c r="H150" s="11">
        <v>8.3700440528634359E-2</v>
      </c>
      <c r="I150" s="12">
        <v>14844.216556291392</v>
      </c>
      <c r="J150" s="14">
        <f t="shared" si="12"/>
        <v>237507.46490066228</v>
      </c>
      <c r="K150" s="14">
        <f t="shared" si="13"/>
        <v>679994.02100799489</v>
      </c>
      <c r="L150" s="15">
        <f t="shared" si="14"/>
        <v>18552.292598800952</v>
      </c>
      <c r="M150" s="16">
        <f t="shared" si="15"/>
        <v>1159.5182874250595</v>
      </c>
      <c r="N150" s="40">
        <v>12156.92</v>
      </c>
      <c r="O150" s="50">
        <f t="shared" si="16"/>
        <v>6395.3725988009519</v>
      </c>
    </row>
    <row r="151" spans="1:15" x14ac:dyDescent="0.25">
      <c r="A151" t="s">
        <v>399</v>
      </c>
      <c r="B151" s="9" t="s">
        <v>204</v>
      </c>
      <c r="C151" s="10" t="s">
        <v>207</v>
      </c>
      <c r="D151" s="9">
        <v>44</v>
      </c>
      <c r="E151" s="11">
        <v>1.2004999999999999</v>
      </c>
      <c r="F151" s="36">
        <v>0.89900000000000002</v>
      </c>
      <c r="G151" s="11">
        <v>0.39273927392739272</v>
      </c>
      <c r="H151" s="11">
        <v>0.10231023102310231</v>
      </c>
      <c r="I151" s="12">
        <v>9609.4926472874249</v>
      </c>
      <c r="J151" s="14">
        <f t="shared" si="12"/>
        <v>422817.67648064671</v>
      </c>
      <c r="K151" s="14">
        <f t="shared" si="13"/>
        <v>1097021.3931971802</v>
      </c>
      <c r="L151" s="15">
        <f t="shared" si="14"/>
        <v>29930.060037247105</v>
      </c>
      <c r="M151" s="16">
        <f t="shared" si="15"/>
        <v>680.22863721016154</v>
      </c>
      <c r="N151" s="40">
        <v>26438.04</v>
      </c>
      <c r="O151" s="50">
        <f t="shared" si="16"/>
        <v>3492.0200372471045</v>
      </c>
    </row>
    <row r="152" spans="1:15" x14ac:dyDescent="0.25">
      <c r="A152" t="s">
        <v>400</v>
      </c>
      <c r="B152" s="9" t="s">
        <v>208</v>
      </c>
      <c r="C152" s="10" t="s">
        <v>209</v>
      </c>
      <c r="D152" s="9">
        <v>6</v>
      </c>
      <c r="E152" s="11">
        <v>2.2791999999999999</v>
      </c>
      <c r="F152" s="36">
        <v>0.54300000000000004</v>
      </c>
      <c r="G152" s="11">
        <v>0.20987654320987653</v>
      </c>
      <c r="H152" s="11">
        <v>6.1728395061728392E-2</v>
      </c>
      <c r="I152" s="12">
        <v>17786.903950617285</v>
      </c>
      <c r="J152" s="14">
        <f t="shared" si="12"/>
        <v>106721.42370370371</v>
      </c>
      <c r="K152" s="14">
        <f t="shared" si="13"/>
        <v>330175.26767389482</v>
      </c>
      <c r="L152" s="15">
        <f t="shared" si="14"/>
        <v>9008.1794626566316</v>
      </c>
      <c r="M152" s="16">
        <f t="shared" si="15"/>
        <v>1501.3632437761053</v>
      </c>
      <c r="N152" s="40">
        <v>6689.34</v>
      </c>
      <c r="O152" s="50">
        <f t="shared" si="16"/>
        <v>2318.8394626566314</v>
      </c>
    </row>
    <row r="153" spans="1:15" x14ac:dyDescent="0.25">
      <c r="A153" t="s">
        <v>401</v>
      </c>
      <c r="B153" s="9" t="s">
        <v>210</v>
      </c>
      <c r="C153" s="10" t="s">
        <v>211</v>
      </c>
      <c r="D153" s="9">
        <v>50</v>
      </c>
      <c r="E153" s="11">
        <v>1.1436999999999999</v>
      </c>
      <c r="F153" s="36">
        <v>0.19</v>
      </c>
      <c r="G153" s="11">
        <v>0.13333333333333333</v>
      </c>
      <c r="H153" s="11">
        <v>0.11299435028248588</v>
      </c>
      <c r="I153" s="12">
        <v>11306.302055912107</v>
      </c>
      <c r="J153" s="14">
        <f t="shared" si="12"/>
        <v>565315.10279560531</v>
      </c>
      <c r="K153" s="14">
        <f t="shared" si="13"/>
        <v>893213.51238317892</v>
      </c>
      <c r="L153" s="15">
        <f t="shared" si="14"/>
        <v>24369.564912307695</v>
      </c>
      <c r="M153" s="16">
        <f t="shared" si="15"/>
        <v>487.39129824615389</v>
      </c>
      <c r="N153" s="40">
        <v>21784.1</v>
      </c>
      <c r="O153" s="50">
        <f t="shared" si="16"/>
        <v>2585.4649123076961</v>
      </c>
    </row>
    <row r="154" spans="1:15" x14ac:dyDescent="0.25">
      <c r="A154" t="s">
        <v>402</v>
      </c>
      <c r="B154" s="9" t="s">
        <v>210</v>
      </c>
      <c r="C154" s="10" t="s">
        <v>212</v>
      </c>
      <c r="D154" s="9">
        <v>7</v>
      </c>
      <c r="E154" s="11">
        <v>1.7594000000000001</v>
      </c>
      <c r="F154" s="36">
        <v>0.307</v>
      </c>
      <c r="G154" s="11">
        <v>1.0050251256281407E-2</v>
      </c>
      <c r="H154" s="11">
        <v>8.5427135678391955E-2</v>
      </c>
      <c r="I154" s="12">
        <v>13821.334443430658</v>
      </c>
      <c r="J154" s="14">
        <f t="shared" si="12"/>
        <v>96749.341104014602</v>
      </c>
      <c r="K154" s="14">
        <f t="shared" si="13"/>
        <v>209160.21273359846</v>
      </c>
      <c r="L154" s="15">
        <f t="shared" si="14"/>
        <v>5706.5229204648385</v>
      </c>
      <c r="M154" s="16">
        <f t="shared" si="15"/>
        <v>815.21756006640555</v>
      </c>
      <c r="N154" s="40">
        <v>8064.22</v>
      </c>
      <c r="O154" s="50">
        <f t="shared" si="16"/>
        <v>-2357.6970795351617</v>
      </c>
    </row>
    <row r="155" spans="1:15" x14ac:dyDescent="0.25">
      <c r="A155" t="s">
        <v>403</v>
      </c>
      <c r="B155" s="9" t="s">
        <v>213</v>
      </c>
      <c r="C155" s="10" t="s">
        <v>214</v>
      </c>
      <c r="D155" s="9">
        <v>16</v>
      </c>
      <c r="E155" s="11">
        <v>1.1655</v>
      </c>
      <c r="F155" s="36">
        <v>0.53100000000000003</v>
      </c>
      <c r="G155" s="11">
        <v>5.790108564535585E-2</v>
      </c>
      <c r="H155" s="11">
        <v>6.7551266586248493E-2</v>
      </c>
      <c r="I155" s="12">
        <v>8398.0375783650888</v>
      </c>
      <c r="J155" s="14">
        <f t="shared" si="12"/>
        <v>134368.60125384142</v>
      </c>
      <c r="K155" s="14">
        <f t="shared" si="13"/>
        <v>244813.18912050687</v>
      </c>
      <c r="L155" s="15">
        <f t="shared" si="14"/>
        <v>6679.2438996398732</v>
      </c>
      <c r="M155" s="16">
        <f t="shared" si="15"/>
        <v>417.45274372749208</v>
      </c>
      <c r="N155" s="40">
        <v>0</v>
      </c>
      <c r="O155" s="50">
        <v>0</v>
      </c>
    </row>
    <row r="156" spans="1:15" x14ac:dyDescent="0.25">
      <c r="A156" t="s">
        <v>404</v>
      </c>
      <c r="B156" s="9" t="s">
        <v>213</v>
      </c>
      <c r="C156" s="17" t="s">
        <v>215</v>
      </c>
      <c r="D156" s="9">
        <v>12</v>
      </c>
      <c r="E156" s="11">
        <v>2.0253000000000001</v>
      </c>
      <c r="F156" s="36">
        <v>0.53200000000000003</v>
      </c>
      <c r="G156" s="11">
        <v>0</v>
      </c>
      <c r="H156" s="11">
        <v>0.20863309352517986</v>
      </c>
      <c r="I156" s="12">
        <v>14819.820740740741</v>
      </c>
      <c r="J156" s="14">
        <f t="shared" si="12"/>
        <v>177837.8488888889</v>
      </c>
      <c r="K156" s="14">
        <f t="shared" si="13"/>
        <v>491887.59152310796</v>
      </c>
      <c r="L156" s="15">
        <f t="shared" si="14"/>
        <v>13420.180533541616</v>
      </c>
      <c r="M156" s="16">
        <f t="shared" si="15"/>
        <v>1118.3483777951346</v>
      </c>
      <c r="N156" s="40">
        <v>10295.92</v>
      </c>
      <c r="O156" s="50">
        <f t="shared" si="16"/>
        <v>3124.2605335416156</v>
      </c>
    </row>
    <row r="157" spans="1:15" x14ac:dyDescent="0.25">
      <c r="A157" t="s">
        <v>405</v>
      </c>
      <c r="B157" s="9" t="s">
        <v>216</v>
      </c>
      <c r="C157" s="10" t="s">
        <v>217</v>
      </c>
      <c r="D157" s="9">
        <v>231</v>
      </c>
      <c r="E157" s="11">
        <v>1.0367</v>
      </c>
      <c r="F157" s="36">
        <v>0.34499999999999997</v>
      </c>
      <c r="G157" s="11">
        <v>0.25460636515912899</v>
      </c>
      <c r="H157" s="11">
        <v>9.8548297040759347E-2</v>
      </c>
      <c r="I157" s="12">
        <v>8808.5442722870976</v>
      </c>
      <c r="J157" s="14">
        <f t="shared" si="12"/>
        <v>2034773.7268983196</v>
      </c>
      <c r="K157" s="14">
        <f t="shared" si="13"/>
        <v>3530036.6866313922</v>
      </c>
      <c r="L157" s="15">
        <f t="shared" si="14"/>
        <v>96310.072547119387</v>
      </c>
      <c r="M157" s="16">
        <f t="shared" si="15"/>
        <v>416.92672098320082</v>
      </c>
      <c r="N157" s="40">
        <v>79505.31</v>
      </c>
      <c r="O157" s="50">
        <f t="shared" si="16"/>
        <v>16804.76254711939</v>
      </c>
    </row>
    <row r="158" spans="1:15" x14ac:dyDescent="0.25">
      <c r="A158" t="s">
        <v>406</v>
      </c>
      <c r="B158" s="9" t="s">
        <v>218</v>
      </c>
      <c r="C158" s="10" t="s">
        <v>219</v>
      </c>
      <c r="D158" s="9">
        <v>31</v>
      </c>
      <c r="E158" s="11">
        <v>1.4092</v>
      </c>
      <c r="F158" s="36">
        <v>0.66500000000000004</v>
      </c>
      <c r="G158" s="11">
        <v>0</v>
      </c>
      <c r="H158" s="11">
        <v>0.11716621253405994</v>
      </c>
      <c r="I158" s="12">
        <v>11708.097229219142</v>
      </c>
      <c r="J158" s="14">
        <f t="shared" si="12"/>
        <v>362951.01410579338</v>
      </c>
      <c r="K158" s="14">
        <f t="shared" si="13"/>
        <v>795358.58911640861</v>
      </c>
      <c r="L158" s="15">
        <f t="shared" si="14"/>
        <v>21699.786778101137</v>
      </c>
      <c r="M158" s="16">
        <f t="shared" si="15"/>
        <v>699.99312187423027</v>
      </c>
      <c r="N158" s="40">
        <v>16380.34</v>
      </c>
      <c r="O158" s="50">
        <f t="shared" si="16"/>
        <v>5319.4467781011372</v>
      </c>
    </row>
    <row r="159" spans="1:15" x14ac:dyDescent="0.25">
      <c r="A159" t="s">
        <v>407</v>
      </c>
      <c r="B159" s="9" t="s">
        <v>218</v>
      </c>
      <c r="C159" s="10" t="s">
        <v>220</v>
      </c>
      <c r="D159" s="9">
        <v>147</v>
      </c>
      <c r="E159" s="11">
        <v>1.0529999999999999</v>
      </c>
      <c r="F159" s="36">
        <v>0.34899999999999998</v>
      </c>
      <c r="G159" s="11">
        <v>2.3642732049036778E-2</v>
      </c>
      <c r="H159" s="11">
        <v>9.1943957968476361E-2</v>
      </c>
      <c r="I159" s="12">
        <v>8174.6807599309159</v>
      </c>
      <c r="J159" s="14">
        <f t="shared" si="12"/>
        <v>1201678.0717098447</v>
      </c>
      <c r="K159" s="14">
        <f t="shared" si="13"/>
        <v>1823650.6473127713</v>
      </c>
      <c r="L159" s="15">
        <f t="shared" si="14"/>
        <v>49754.702779278574</v>
      </c>
      <c r="M159" s="16">
        <f t="shared" si="15"/>
        <v>338.46736584543248</v>
      </c>
      <c r="N159" s="40">
        <v>37414.550000000003</v>
      </c>
      <c r="O159" s="50">
        <f t="shared" si="16"/>
        <v>12340.152779278571</v>
      </c>
    </row>
    <row r="160" spans="1:15" x14ac:dyDescent="0.25">
      <c r="A160" t="s">
        <v>408</v>
      </c>
      <c r="B160" s="9" t="s">
        <v>221</v>
      </c>
      <c r="C160" s="10" t="s">
        <v>222</v>
      </c>
      <c r="D160" s="9">
        <v>36</v>
      </c>
      <c r="E160" s="11">
        <v>1.3631</v>
      </c>
      <c r="F160" s="36">
        <v>0.53900000000000003</v>
      </c>
      <c r="G160" s="11">
        <v>3.7735849056603772E-2</v>
      </c>
      <c r="H160" s="11">
        <v>0.16172506738544473</v>
      </c>
      <c r="I160" s="12">
        <v>10319.888721413721</v>
      </c>
      <c r="J160" s="14">
        <f t="shared" si="12"/>
        <v>371515.99397089396</v>
      </c>
      <c r="K160" s="14">
        <f t="shared" si="13"/>
        <v>780763.49276235048</v>
      </c>
      <c r="L160" s="15">
        <f t="shared" si="14"/>
        <v>21301.588426787996</v>
      </c>
      <c r="M160" s="16">
        <f t="shared" si="15"/>
        <v>591.71078963299988</v>
      </c>
      <c r="N160" s="40">
        <v>11706.02</v>
      </c>
      <c r="O160" s="50">
        <f t="shared" si="16"/>
        <v>9595.5684267879951</v>
      </c>
    </row>
    <row r="161" spans="1:15" x14ac:dyDescent="0.25">
      <c r="A161" t="s">
        <v>409</v>
      </c>
      <c r="B161" s="9" t="s">
        <v>221</v>
      </c>
      <c r="C161" s="10" t="s">
        <v>223</v>
      </c>
      <c r="D161" s="9">
        <v>7</v>
      </c>
      <c r="E161" s="11">
        <v>2.1814</v>
      </c>
      <c r="F161" s="36">
        <v>0.49099999999999999</v>
      </c>
      <c r="G161" s="11">
        <v>0.21052631578947367</v>
      </c>
      <c r="H161" s="11">
        <v>9.6491228070175433E-2</v>
      </c>
      <c r="I161" s="12">
        <v>16272.937663551402</v>
      </c>
      <c r="J161" s="14">
        <f t="shared" si="12"/>
        <v>113910.56364485981</v>
      </c>
      <c r="K161" s="14">
        <f t="shared" si="13"/>
        <v>339387.13175443647</v>
      </c>
      <c r="L161" s="15">
        <f t="shared" si="14"/>
        <v>9259.5069633738549</v>
      </c>
      <c r="M161" s="16">
        <f t="shared" si="15"/>
        <v>1322.7867090534078</v>
      </c>
      <c r="N161" s="40">
        <v>0</v>
      </c>
      <c r="O161" s="50">
        <v>0</v>
      </c>
    </row>
    <row r="162" spans="1:15" x14ac:dyDescent="0.25">
      <c r="A162" t="s">
        <v>410</v>
      </c>
      <c r="B162" s="9" t="s">
        <v>221</v>
      </c>
      <c r="C162" s="10" t="s">
        <v>224</v>
      </c>
      <c r="D162" s="9">
        <v>14</v>
      </c>
      <c r="E162" s="11">
        <v>1.7353000000000001</v>
      </c>
      <c r="F162" s="36">
        <v>0.54600000000000004</v>
      </c>
      <c r="G162" s="11">
        <v>0</v>
      </c>
      <c r="H162" s="11">
        <v>0.17592592592592593</v>
      </c>
      <c r="I162" s="12">
        <v>13032.525930851063</v>
      </c>
      <c r="J162" s="14">
        <f t="shared" si="12"/>
        <v>182455.36303191489</v>
      </c>
      <c r="K162" s="14">
        <f t="shared" si="13"/>
        <v>448334.04836624803</v>
      </c>
      <c r="L162" s="15">
        <f t="shared" si="14"/>
        <v>12231.908208495584</v>
      </c>
      <c r="M162" s="16">
        <f t="shared" si="15"/>
        <v>873.70772917825605</v>
      </c>
      <c r="N162" s="40">
        <v>9612.18</v>
      </c>
      <c r="O162" s="50">
        <f t="shared" si="16"/>
        <v>2619.7282084955841</v>
      </c>
    </row>
    <row r="163" spans="1:15" x14ac:dyDescent="0.25">
      <c r="A163" t="s">
        <v>411</v>
      </c>
      <c r="B163" s="9" t="s">
        <v>221</v>
      </c>
      <c r="C163" s="10" t="s">
        <v>225</v>
      </c>
      <c r="D163" s="9">
        <v>11</v>
      </c>
      <c r="E163" s="11">
        <v>2.1023999999999998</v>
      </c>
      <c r="F163" s="36">
        <v>0.44600000000000001</v>
      </c>
      <c r="G163" s="11">
        <v>0.1</v>
      </c>
      <c r="H163" s="11">
        <v>0.16153846153846155</v>
      </c>
      <c r="I163" s="12">
        <v>15869.701718750002</v>
      </c>
      <c r="J163" s="14">
        <f t="shared" si="12"/>
        <v>174566.71890625003</v>
      </c>
      <c r="K163" s="14">
        <f t="shared" si="13"/>
        <v>490521.73755924526</v>
      </c>
      <c r="L163" s="15">
        <f t="shared" si="14"/>
        <v>13382.915908262632</v>
      </c>
      <c r="M163" s="16">
        <f t="shared" si="15"/>
        <v>1216.6287189329666</v>
      </c>
      <c r="N163" s="40">
        <v>0</v>
      </c>
      <c r="O163" s="50">
        <v>0</v>
      </c>
    </row>
    <row r="164" spans="1:15" x14ac:dyDescent="0.25">
      <c r="A164" t="s">
        <v>412</v>
      </c>
      <c r="B164" s="9" t="s">
        <v>221</v>
      </c>
      <c r="C164" s="10" t="s">
        <v>226</v>
      </c>
      <c r="D164" s="9">
        <v>6</v>
      </c>
      <c r="E164" s="11">
        <v>2.2239</v>
      </c>
      <c r="F164" s="36">
        <v>0.76500000000000001</v>
      </c>
      <c r="G164" s="11">
        <v>2.3529411764705882E-2</v>
      </c>
      <c r="H164" s="11">
        <v>0.10588235294117647</v>
      </c>
      <c r="I164" s="12">
        <v>16514.795297805642</v>
      </c>
      <c r="J164" s="14">
        <f t="shared" si="12"/>
        <v>99088.771786833851</v>
      </c>
      <c r="K164" s="14">
        <f t="shared" si="13"/>
        <v>308989.68281314033</v>
      </c>
      <c r="L164" s="15">
        <f t="shared" ref="L164:L181" si="17">(K164/K$182)*J$1</f>
        <v>8430.1726610220867</v>
      </c>
      <c r="M164" s="16">
        <f t="shared" si="15"/>
        <v>1405.0287768370144</v>
      </c>
      <c r="N164" s="40">
        <v>6614.98</v>
      </c>
      <c r="O164" s="50">
        <f t="shared" si="16"/>
        <v>1815.1926610220871</v>
      </c>
    </row>
    <row r="165" spans="1:15" x14ac:dyDescent="0.25">
      <c r="A165" t="s">
        <v>413</v>
      </c>
      <c r="B165" s="9" t="s">
        <v>227</v>
      </c>
      <c r="C165" s="10" t="s">
        <v>228</v>
      </c>
      <c r="D165" s="9">
        <v>132</v>
      </c>
      <c r="E165" s="11">
        <v>1.0742</v>
      </c>
      <c r="F165" s="36">
        <v>0.53900000000000003</v>
      </c>
      <c r="G165" s="11">
        <v>0.18484383000512034</v>
      </c>
      <c r="H165" s="11">
        <v>0.12544802867383512</v>
      </c>
      <c r="I165" s="12">
        <v>8463.0304692420741</v>
      </c>
      <c r="J165" s="14">
        <f t="shared" si="12"/>
        <v>1117120.0219399538</v>
      </c>
      <c r="K165" s="14">
        <f t="shared" si="13"/>
        <v>2148771.2673687572</v>
      </c>
      <c r="L165" s="15">
        <f t="shared" si="17"/>
        <v>58624.976174096148</v>
      </c>
      <c r="M165" s="16">
        <f t="shared" si="15"/>
        <v>444.12860737951627</v>
      </c>
      <c r="N165" s="40">
        <v>51321.93</v>
      </c>
      <c r="O165" s="50">
        <f t="shared" si="16"/>
        <v>7303.0461740961473</v>
      </c>
    </row>
    <row r="166" spans="1:15" s="3" customFormat="1" x14ac:dyDescent="0.25">
      <c r="A166" s="3" t="s">
        <v>414</v>
      </c>
      <c r="B166" s="54" t="s">
        <v>227</v>
      </c>
      <c r="C166" s="55" t="s">
        <v>229</v>
      </c>
      <c r="D166" s="54">
        <v>163</v>
      </c>
      <c r="E166" s="56">
        <v>1.0672999999999999</v>
      </c>
      <c r="F166" s="57">
        <v>0.26900000000000002</v>
      </c>
      <c r="G166" s="56">
        <v>6.097560975609756E-2</v>
      </c>
      <c r="H166" s="56">
        <v>8.8922764227642281E-2</v>
      </c>
      <c r="I166" s="58">
        <v>8085.4767142154451</v>
      </c>
      <c r="J166" s="34">
        <f t="shared" si="12"/>
        <v>1317932.7044171176</v>
      </c>
      <c r="K166" s="34">
        <f t="shared" si="13"/>
        <v>1958709.4423247131</v>
      </c>
      <c r="L166" s="34">
        <f t="shared" si="17"/>
        <v>53439.515006581321</v>
      </c>
      <c r="M166" s="16">
        <f t="shared" si="15"/>
        <v>327.84978531644981</v>
      </c>
      <c r="N166" s="40">
        <v>0</v>
      </c>
      <c r="O166" s="59">
        <f t="shared" si="16"/>
        <v>53439.515006581321</v>
      </c>
    </row>
    <row r="167" spans="1:15" x14ac:dyDescent="0.25">
      <c r="A167" t="s">
        <v>415</v>
      </c>
      <c r="B167" s="9" t="s">
        <v>227</v>
      </c>
      <c r="C167" s="10" t="s">
        <v>230</v>
      </c>
      <c r="D167" s="9">
        <v>203</v>
      </c>
      <c r="E167" s="11">
        <v>1.0496000000000001</v>
      </c>
      <c r="F167" s="36">
        <v>0.38800000000000001</v>
      </c>
      <c r="G167" s="11">
        <v>0.15313311086392287</v>
      </c>
      <c r="H167" s="11">
        <v>9.2695587690025949E-2</v>
      </c>
      <c r="I167" s="12">
        <v>8174.3865665236053</v>
      </c>
      <c r="J167" s="14">
        <f t="shared" si="12"/>
        <v>1659400.4730042918</v>
      </c>
      <c r="K167" s="14">
        <f t="shared" si="13"/>
        <v>2793482.3786494224</v>
      </c>
      <c r="L167" s="15">
        <f t="shared" si="17"/>
        <v>76214.644330952477</v>
      </c>
      <c r="M167" s="16">
        <f t="shared" si="15"/>
        <v>375.44159768942109</v>
      </c>
      <c r="N167" s="40">
        <v>62863.519999999997</v>
      </c>
      <c r="O167" s="50">
        <f t="shared" si="16"/>
        <v>13351.12433095248</v>
      </c>
    </row>
    <row r="168" spans="1:15" x14ac:dyDescent="0.25">
      <c r="A168" t="s">
        <v>416</v>
      </c>
      <c r="B168" s="9" t="s">
        <v>227</v>
      </c>
      <c r="C168" s="10" t="s">
        <v>231</v>
      </c>
      <c r="D168" s="9">
        <v>432</v>
      </c>
      <c r="E168" s="11">
        <v>1.0297000000000001</v>
      </c>
      <c r="F168" s="36">
        <v>0.13700000000000001</v>
      </c>
      <c r="G168" s="11">
        <v>2.502392998769315E-2</v>
      </c>
      <c r="H168" s="11">
        <v>9.6403664706686723E-2</v>
      </c>
      <c r="I168" s="12">
        <v>8064.5232271643044</v>
      </c>
      <c r="J168" s="14">
        <f t="shared" si="12"/>
        <v>3483874.0341349794</v>
      </c>
      <c r="K168" s="14">
        <f t="shared" si="13"/>
        <v>4487674.2798084971</v>
      </c>
      <c r="L168" s="15">
        <f t="shared" si="17"/>
        <v>122437.32114541887</v>
      </c>
      <c r="M168" s="16">
        <f t="shared" si="15"/>
        <v>283.41972487365479</v>
      </c>
      <c r="N168" s="40">
        <v>100488.68</v>
      </c>
      <c r="O168" s="50">
        <f t="shared" si="16"/>
        <v>21948.641145418878</v>
      </c>
    </row>
    <row r="169" spans="1:15" x14ac:dyDescent="0.25">
      <c r="A169" t="s">
        <v>417</v>
      </c>
      <c r="B169" s="9" t="s">
        <v>227</v>
      </c>
      <c r="C169" s="10" t="s">
        <v>232</v>
      </c>
      <c r="D169" s="9">
        <v>309</v>
      </c>
      <c r="E169" s="11">
        <v>1.0348999999999999</v>
      </c>
      <c r="F169" s="36">
        <v>0.30599999999999999</v>
      </c>
      <c r="G169" s="11">
        <v>4.9886621315192746E-2</v>
      </c>
      <c r="H169" s="11">
        <v>0.10254472159234064</v>
      </c>
      <c r="I169" s="12">
        <v>8064.5232276287061</v>
      </c>
      <c r="J169" s="14">
        <f t="shared" si="12"/>
        <v>2491937.6773372702</v>
      </c>
      <c r="K169" s="14">
        <f t="shared" si="13"/>
        <v>3721288.6381399455</v>
      </c>
      <c r="L169" s="15">
        <f t="shared" si="17"/>
        <v>101528.00396248496</v>
      </c>
      <c r="M169" s="16">
        <f t="shared" si="15"/>
        <v>328.56959211160182</v>
      </c>
      <c r="N169" s="40">
        <v>83588.710000000006</v>
      </c>
      <c r="O169" s="50">
        <f t="shared" si="16"/>
        <v>17939.293962484953</v>
      </c>
    </row>
    <row r="170" spans="1:15" x14ac:dyDescent="0.25">
      <c r="A170" t="s">
        <v>418</v>
      </c>
      <c r="B170" s="9" t="s">
        <v>227</v>
      </c>
      <c r="C170" s="10" t="s">
        <v>233</v>
      </c>
      <c r="D170" s="9">
        <v>1728</v>
      </c>
      <c r="E170" s="11">
        <v>1.0297000000000001</v>
      </c>
      <c r="F170" s="36">
        <v>0.59</v>
      </c>
      <c r="G170" s="11">
        <v>0.23398762629634576</v>
      </c>
      <c r="H170" s="11">
        <v>0.11220901767036097</v>
      </c>
      <c r="I170" s="12">
        <v>8301.467539685018</v>
      </c>
      <c r="J170" s="14">
        <f t="shared" si="12"/>
        <v>14344935.908575712</v>
      </c>
      <c r="K170" s="14">
        <f t="shared" si="13"/>
        <v>28200661.360586494</v>
      </c>
      <c r="L170" s="15">
        <f t="shared" si="17"/>
        <v>769399.29599050048</v>
      </c>
      <c r="M170" s="16">
        <f t="shared" si="15"/>
        <v>445.25422221672483</v>
      </c>
      <c r="N170" s="40">
        <v>609698.98</v>
      </c>
      <c r="O170" s="50">
        <f t="shared" si="16"/>
        <v>159700.3159905005</v>
      </c>
    </row>
    <row r="171" spans="1:15" x14ac:dyDescent="0.25">
      <c r="A171" t="s">
        <v>419</v>
      </c>
      <c r="B171" s="9" t="s">
        <v>227</v>
      </c>
      <c r="C171" s="10" t="s">
        <v>234</v>
      </c>
      <c r="D171" s="9">
        <v>87</v>
      </c>
      <c r="E171" s="11">
        <v>1.1148</v>
      </c>
      <c r="F171" s="36">
        <v>0.44</v>
      </c>
      <c r="G171" s="11">
        <v>9.4236047575480333E-2</v>
      </c>
      <c r="H171" s="11">
        <v>0.10704483074107959</v>
      </c>
      <c r="I171" s="12">
        <v>9282.956227758008</v>
      </c>
      <c r="J171" s="14">
        <f t="shared" si="12"/>
        <v>807617.19181494671</v>
      </c>
      <c r="K171" s="14">
        <f t="shared" si="13"/>
        <v>1418241.1075459453</v>
      </c>
      <c r="L171" s="15">
        <f t="shared" si="17"/>
        <v>38693.904931453144</v>
      </c>
      <c r="M171" s="16">
        <f t="shared" si="15"/>
        <v>444.75752794773729</v>
      </c>
      <c r="N171" s="40">
        <v>31082.6</v>
      </c>
      <c r="O171" s="50">
        <f t="shared" si="16"/>
        <v>7611.3049314531454</v>
      </c>
    </row>
    <row r="172" spans="1:15" x14ac:dyDescent="0.25">
      <c r="A172" t="s">
        <v>420</v>
      </c>
      <c r="B172" s="9" t="s">
        <v>227</v>
      </c>
      <c r="C172" s="10" t="s">
        <v>235</v>
      </c>
      <c r="D172" s="9">
        <v>167</v>
      </c>
      <c r="E172" s="11">
        <v>1.0527</v>
      </c>
      <c r="F172" s="36">
        <v>0.57799999999999996</v>
      </c>
      <c r="G172" s="11">
        <v>0.22430668841761828</v>
      </c>
      <c r="H172" s="11">
        <v>0.11541598694942903</v>
      </c>
      <c r="I172" s="12">
        <v>8549.1963547683208</v>
      </c>
      <c r="J172" s="14">
        <f t="shared" si="12"/>
        <v>1427715.7912463096</v>
      </c>
      <c r="K172" s="14">
        <f t="shared" si="13"/>
        <v>2813203.5690513346</v>
      </c>
      <c r="L172" s="15">
        <f t="shared" si="17"/>
        <v>76752.698024704951</v>
      </c>
      <c r="M172" s="16">
        <f t="shared" si="15"/>
        <v>459.59699415990991</v>
      </c>
      <c r="N172" s="40">
        <v>74288.5</v>
      </c>
      <c r="O172" s="50">
        <f t="shared" si="16"/>
        <v>2464.1980247049505</v>
      </c>
    </row>
    <row r="173" spans="1:15" x14ac:dyDescent="0.25">
      <c r="A173" t="s">
        <v>421</v>
      </c>
      <c r="B173" s="9" t="s">
        <v>227</v>
      </c>
      <c r="C173" s="10" t="s">
        <v>236</v>
      </c>
      <c r="D173" s="9">
        <v>67</v>
      </c>
      <c r="E173" s="11">
        <v>1.1348</v>
      </c>
      <c r="F173" s="36">
        <v>0.45300000000000001</v>
      </c>
      <c r="G173" s="11">
        <v>0.13467656415694593</v>
      </c>
      <c r="H173" s="11">
        <v>0.11134676564156946</v>
      </c>
      <c r="I173" s="12">
        <v>8729.3038753246765</v>
      </c>
      <c r="J173" s="14">
        <f t="shared" si="12"/>
        <v>584863.35964675329</v>
      </c>
      <c r="K173" s="14">
        <f t="shared" si="13"/>
        <v>1072536.0736645558</v>
      </c>
      <c r="L173" s="15">
        <f t="shared" si="17"/>
        <v>29262.0264982595</v>
      </c>
      <c r="M173" s="16">
        <f t="shared" si="15"/>
        <v>436.74666415312686</v>
      </c>
      <c r="N173" s="40">
        <v>21144.42</v>
      </c>
      <c r="O173" s="50">
        <f t="shared" si="16"/>
        <v>8117.6064982595017</v>
      </c>
    </row>
    <row r="174" spans="1:15" x14ac:dyDescent="0.25">
      <c r="A174" t="s">
        <v>422</v>
      </c>
      <c r="B174" s="9" t="s">
        <v>227</v>
      </c>
      <c r="C174" s="10" t="s">
        <v>237</v>
      </c>
      <c r="D174" s="9">
        <v>15</v>
      </c>
      <c r="E174" s="11">
        <v>1.9106000000000001</v>
      </c>
      <c r="F174" s="36">
        <v>0.33700000000000002</v>
      </c>
      <c r="G174" s="11">
        <v>0</v>
      </c>
      <c r="H174" s="11">
        <v>0.10326086956521739</v>
      </c>
      <c r="I174" s="12">
        <v>14175.664245810056</v>
      </c>
      <c r="J174" s="14">
        <f t="shared" si="12"/>
        <v>212634.96368715083</v>
      </c>
      <c r="K174" s="14">
        <f t="shared" si="13"/>
        <v>499875.21563354385</v>
      </c>
      <c r="L174" s="15">
        <f t="shared" si="17"/>
        <v>13638.107066846094</v>
      </c>
      <c r="M174" s="16">
        <f t="shared" si="15"/>
        <v>909.20713778973959</v>
      </c>
      <c r="N174" s="40">
        <v>10155.39</v>
      </c>
      <c r="O174" s="50">
        <f t="shared" si="16"/>
        <v>3482.7170668460949</v>
      </c>
    </row>
    <row r="175" spans="1:15" x14ac:dyDescent="0.25">
      <c r="A175" t="s">
        <v>423</v>
      </c>
      <c r="B175" s="9" t="s">
        <v>227</v>
      </c>
      <c r="C175" s="10" t="s">
        <v>238</v>
      </c>
      <c r="D175" s="9">
        <v>17</v>
      </c>
      <c r="E175" s="11">
        <v>1.7714000000000001</v>
      </c>
      <c r="F175" s="36">
        <v>0.23</v>
      </c>
      <c r="G175" s="11">
        <v>4.5045045045045045E-3</v>
      </c>
      <c r="H175" s="11">
        <v>9.90990990990991E-2</v>
      </c>
      <c r="I175" s="12">
        <v>14021.401759259259</v>
      </c>
      <c r="J175" s="14">
        <f t="shared" si="12"/>
        <v>238363.8299074074</v>
      </c>
      <c r="K175" s="14">
        <f t="shared" si="13"/>
        <v>501756.72092384909</v>
      </c>
      <c r="L175" s="15">
        <f t="shared" si="17"/>
        <v>13689.44021918792</v>
      </c>
      <c r="M175" s="16">
        <f t="shared" si="15"/>
        <v>805.2611893639953</v>
      </c>
      <c r="N175" s="40">
        <v>7741.27</v>
      </c>
      <c r="O175" s="50">
        <f t="shared" si="16"/>
        <v>5948.1702191879194</v>
      </c>
    </row>
    <row r="176" spans="1:15" x14ac:dyDescent="0.25">
      <c r="A176" t="s">
        <v>424</v>
      </c>
      <c r="B176" s="9" t="s">
        <v>227</v>
      </c>
      <c r="C176" s="10" t="s">
        <v>239</v>
      </c>
      <c r="D176" s="9">
        <v>7</v>
      </c>
      <c r="E176" s="11">
        <v>2.2896999999999998</v>
      </c>
      <c r="F176" s="36">
        <v>0.40200000000000002</v>
      </c>
      <c r="G176" s="11">
        <v>0</v>
      </c>
      <c r="H176" s="11">
        <v>4.878048780487805E-2</v>
      </c>
      <c r="I176" s="12">
        <v>18423.997826086958</v>
      </c>
      <c r="J176" s="14">
        <f t="shared" si="12"/>
        <v>128967.98478260871</v>
      </c>
      <c r="K176" s="14">
        <f t="shared" si="13"/>
        <v>353434.24584825558</v>
      </c>
      <c r="L176" s="15">
        <f t="shared" si="17"/>
        <v>9642.7547020097918</v>
      </c>
      <c r="M176" s="16">
        <f t="shared" si="15"/>
        <v>1377.5363860013988</v>
      </c>
      <c r="N176" s="40">
        <v>8670.44</v>
      </c>
      <c r="O176" s="50">
        <f t="shared" si="16"/>
        <v>972.31470200979129</v>
      </c>
    </row>
    <row r="177" spans="1:15" x14ac:dyDescent="0.25">
      <c r="A177" t="s">
        <v>425</v>
      </c>
      <c r="B177" s="9" t="s">
        <v>240</v>
      </c>
      <c r="C177" s="10" t="s">
        <v>241</v>
      </c>
      <c r="D177" s="9">
        <v>61</v>
      </c>
      <c r="E177" s="11">
        <v>1.1551</v>
      </c>
      <c r="F177" s="36">
        <v>0.63300000000000001</v>
      </c>
      <c r="G177" s="11">
        <v>0.28017718715393136</v>
      </c>
      <c r="H177" s="11">
        <v>0.16168327796234774</v>
      </c>
      <c r="I177" s="12">
        <v>9321.35699074074</v>
      </c>
      <c r="J177" s="14">
        <f t="shared" si="12"/>
        <v>568602.77643518511</v>
      </c>
      <c r="K177" s="14">
        <f t="shared" si="13"/>
        <v>1267961.7118058132</v>
      </c>
      <c r="L177" s="15">
        <f t="shared" si="17"/>
        <v>34593.828702534141</v>
      </c>
      <c r="M177" s="16">
        <f t="shared" si="15"/>
        <v>567.1119459431826</v>
      </c>
      <c r="N177" s="40">
        <v>31194.11</v>
      </c>
      <c r="O177" s="50">
        <f t="shared" si="16"/>
        <v>3399.7187025341409</v>
      </c>
    </row>
    <row r="178" spans="1:15" x14ac:dyDescent="0.25">
      <c r="A178" t="s">
        <v>426</v>
      </c>
      <c r="B178" s="9" t="s">
        <v>240</v>
      </c>
      <c r="C178" s="10" t="s">
        <v>242</v>
      </c>
      <c r="D178" s="9">
        <v>57</v>
      </c>
      <c r="E178" s="11">
        <v>1.1819999999999999</v>
      </c>
      <c r="F178" s="36">
        <v>0.55700000000000005</v>
      </c>
      <c r="G178" s="11">
        <v>0.13306982872200263</v>
      </c>
      <c r="H178" s="11">
        <v>0.11330698287220026</v>
      </c>
      <c r="I178" s="12">
        <v>8962.4761417859572</v>
      </c>
      <c r="J178" s="14">
        <f t="shared" si="12"/>
        <v>510861.14008179959</v>
      </c>
      <c r="K178" s="14">
        <f t="shared" si="13"/>
        <v>1014251.8614629826</v>
      </c>
      <c r="L178" s="15">
        <f t="shared" si="17"/>
        <v>27671.8569890463</v>
      </c>
      <c r="M178" s="16">
        <f t="shared" si="15"/>
        <v>485.4711752464263</v>
      </c>
      <c r="N178" s="40">
        <v>18055.849999999999</v>
      </c>
      <c r="O178" s="50">
        <f t="shared" si="16"/>
        <v>9616.0069890463019</v>
      </c>
    </row>
    <row r="179" spans="1:15" x14ac:dyDescent="0.25">
      <c r="A179" t="s">
        <v>427</v>
      </c>
      <c r="B179" s="9" t="s">
        <v>240</v>
      </c>
      <c r="C179" s="10" t="s">
        <v>243</v>
      </c>
      <c r="D179" s="9">
        <v>4</v>
      </c>
      <c r="E179" s="11">
        <v>1.8282</v>
      </c>
      <c r="F179" s="36">
        <v>0.48499999999999999</v>
      </c>
      <c r="G179" s="11">
        <v>0.17</v>
      </c>
      <c r="H179" s="11">
        <v>0.09</v>
      </c>
      <c r="I179" s="12">
        <v>13695.654504728722</v>
      </c>
      <c r="J179" s="14">
        <f t="shared" si="12"/>
        <v>54782.618018914887</v>
      </c>
      <c r="K179" s="14">
        <f t="shared" si="13"/>
        <v>140966.6326862718</v>
      </c>
      <c r="L179" s="15">
        <f t="shared" si="17"/>
        <v>3845.9958991796257</v>
      </c>
      <c r="M179" s="16">
        <f t="shared" si="15"/>
        <v>961.49897479490642</v>
      </c>
      <c r="N179" s="40">
        <v>8027.54</v>
      </c>
      <c r="O179" s="50">
        <f t="shared" si="16"/>
        <v>-4181.5441008203743</v>
      </c>
    </row>
    <row r="180" spans="1:15" x14ac:dyDescent="0.25">
      <c r="A180" t="s">
        <v>428</v>
      </c>
      <c r="B180" s="9" t="s">
        <v>240</v>
      </c>
      <c r="C180" s="10" t="s">
        <v>244</v>
      </c>
      <c r="D180" s="9">
        <v>8</v>
      </c>
      <c r="E180" s="11">
        <v>2.3502999999999998</v>
      </c>
      <c r="F180" s="36">
        <v>0.42599999999999999</v>
      </c>
      <c r="G180" s="11">
        <v>0</v>
      </c>
      <c r="H180" s="11">
        <v>7.3529411764705885E-2</v>
      </c>
      <c r="I180" s="12">
        <v>18216.138808373591</v>
      </c>
      <c r="J180" s="14">
        <f t="shared" si="12"/>
        <v>145729.11046698873</v>
      </c>
      <c r="K180" s="14">
        <f t="shared" si="13"/>
        <v>415303.10515913233</v>
      </c>
      <c r="L180" s="15">
        <f t="shared" si="17"/>
        <v>11330.72422119464</v>
      </c>
      <c r="M180" s="16">
        <f t="shared" si="15"/>
        <v>1416.3405276493299</v>
      </c>
      <c r="N180" s="40">
        <v>4190.71</v>
      </c>
      <c r="O180" s="50">
        <f t="shared" si="16"/>
        <v>7140.0142211946395</v>
      </c>
    </row>
    <row r="181" spans="1:15" ht="15.75" thickBot="1" x14ac:dyDescent="0.3">
      <c r="A181" s="53">
        <v>8001</v>
      </c>
      <c r="B181" s="18" t="s">
        <v>245</v>
      </c>
      <c r="C181" s="28" t="s">
        <v>246</v>
      </c>
      <c r="D181" s="18">
        <f>D213</f>
        <v>1275</v>
      </c>
      <c r="E181" s="37" t="s">
        <v>488</v>
      </c>
      <c r="F181" s="37"/>
      <c r="G181" s="37"/>
      <c r="H181" s="37"/>
      <c r="I181" s="38"/>
      <c r="J181" s="22"/>
      <c r="K181" s="22">
        <f>K213</f>
        <v>19155297.087646279</v>
      </c>
      <c r="L181" s="23">
        <f t="shared" si="17"/>
        <v>522614.41337407776</v>
      </c>
      <c r="M181" s="20"/>
      <c r="N181" s="41">
        <v>527017.06999999995</v>
      </c>
      <c r="O181" s="51">
        <f t="shared" si="16"/>
        <v>-4402.6566259221872</v>
      </c>
    </row>
    <row r="182" spans="1:15" x14ac:dyDescent="0.25">
      <c r="D182" s="43">
        <f>SUM(D3:D181)</f>
        <v>62061</v>
      </c>
      <c r="E182" s="52"/>
      <c r="K182" s="24">
        <f>SUM(K3:K181)</f>
        <v>916320742.28381801</v>
      </c>
      <c r="L182" s="25">
        <f>SUM(L3:L181)</f>
        <v>24999999.999999989</v>
      </c>
      <c r="N182" s="24">
        <f>SUM(N3:N181)</f>
        <v>19358179.440000013</v>
      </c>
      <c r="O182" s="48">
        <f>SUM(O3:O181)</f>
        <v>4866785.3438140526</v>
      </c>
    </row>
    <row r="183" spans="1:15" ht="15.75" thickBot="1" x14ac:dyDescent="0.3"/>
    <row r="184" spans="1:15" ht="75" x14ac:dyDescent="0.25">
      <c r="A184" s="7" t="s">
        <v>429</v>
      </c>
      <c r="B184" s="5" t="s">
        <v>430</v>
      </c>
      <c r="C184" s="6" t="s">
        <v>489</v>
      </c>
      <c r="D184" s="31" t="s">
        <v>501</v>
      </c>
      <c r="E184" s="47" t="s">
        <v>484</v>
      </c>
      <c r="F184" s="47" t="s">
        <v>485</v>
      </c>
      <c r="G184" s="47" t="s">
        <v>486</v>
      </c>
      <c r="H184" s="47" t="s">
        <v>487</v>
      </c>
      <c r="I184" s="33" t="s">
        <v>495</v>
      </c>
      <c r="J184" s="5" t="s">
        <v>2</v>
      </c>
      <c r="K184" s="31" t="s">
        <v>247</v>
      </c>
      <c r="L184" s="32" t="s">
        <v>248</v>
      </c>
      <c r="M184" s="33" t="s">
        <v>3</v>
      </c>
      <c r="N184" s="39" t="s">
        <v>249</v>
      </c>
      <c r="O184" s="49" t="s">
        <v>499</v>
      </c>
    </row>
    <row r="185" spans="1:15" x14ac:dyDescent="0.25">
      <c r="A185" t="s">
        <v>252</v>
      </c>
      <c r="B185" s="26" t="s">
        <v>431</v>
      </c>
      <c r="C185" s="10" t="s">
        <v>432</v>
      </c>
      <c r="D185" s="11">
        <v>134</v>
      </c>
      <c r="E185" s="11">
        <f>VLOOKUP(A185,'20% True-Up FDK Formula Grant'!$A$3:$I$180,5,FALSE)</f>
        <v>1.0297000000000001</v>
      </c>
      <c r="F185" s="11">
        <f>VLOOKUP(A185,'20% True-Up FDK Formula Grant'!$A$3:$I$180,6,FALSE)</f>
        <v>0.38900000000000001</v>
      </c>
      <c r="G185" s="11">
        <f>VLOOKUP(A185,'20% True-Up FDK Formula Grant'!$A$3:$I$180,7,FALSE)</f>
        <v>0.17906321853928231</v>
      </c>
      <c r="H185" s="11">
        <f>VLOOKUP(A185,'20% True-Up FDK Formula Grant'!$A$3:$I$180,8,FALSE)</f>
        <v>0.11395871547782055</v>
      </c>
      <c r="I185" s="12">
        <v>8123.39</v>
      </c>
      <c r="J185" s="13">
        <f>D185*I185</f>
        <v>1088534.26</v>
      </c>
      <c r="K185" s="14">
        <f>J185*($E185+$F185+$G185+$H185)</f>
        <v>1863267.9687710758</v>
      </c>
      <c r="L185" s="15">
        <f>(K185/K$182)*J$1</f>
        <v>50835.583076704861</v>
      </c>
      <c r="M185" s="16">
        <f>IFERROR(L185/D185,0)</f>
        <v>379.37002296048405</v>
      </c>
      <c r="N185" s="40">
        <v>45945.15380671122</v>
      </c>
      <c r="O185" s="50">
        <f t="shared" ref="O185:O212" si="18">L185-N185</f>
        <v>4890.4292699936414</v>
      </c>
    </row>
    <row r="186" spans="1:15" x14ac:dyDescent="0.25">
      <c r="A186" t="s">
        <v>340</v>
      </c>
      <c r="B186" s="26" t="s">
        <v>433</v>
      </c>
      <c r="C186" s="10" t="s">
        <v>434</v>
      </c>
      <c r="D186" s="11">
        <v>48</v>
      </c>
      <c r="E186" s="11">
        <f>VLOOKUP(A186,'20% True-Up FDK Formula Grant'!$A$3:$I$180,5,FALSE)</f>
        <v>1.0297000000000001</v>
      </c>
      <c r="F186" s="11">
        <f>VLOOKUP(A186,'20% True-Up FDK Formula Grant'!$A$3:$I$180,6,FALSE)</f>
        <v>0.30499999999999999</v>
      </c>
      <c r="G186" s="11">
        <f>VLOOKUP(A186,'20% True-Up FDK Formula Grant'!$A$3:$I$180,7,FALSE)</f>
        <v>6.1552968719516161E-2</v>
      </c>
      <c r="H186" s="11">
        <f>VLOOKUP(A186,'20% True-Up FDK Formula Grant'!$A$3:$I$180,8,FALSE)</f>
        <v>9.2020550172335305E-2</v>
      </c>
      <c r="I186" s="12">
        <v>8061.54</v>
      </c>
      <c r="J186" s="13">
        <f t="shared" ref="J186:J212" si="19">D186*I186</f>
        <v>386953.92</v>
      </c>
      <c r="K186" s="14">
        <f t="shared" ref="K186:K212" si="20">J186*($E186+$F186+$G186+$H186)</f>
        <v>575893.27216739592</v>
      </c>
      <c r="L186" s="15">
        <f t="shared" ref="L186:L212" si="21">(K186/K$182)*J$1</f>
        <v>15712.109461040136</v>
      </c>
      <c r="M186" s="16">
        <f t="shared" ref="M186:M212" si="22">IFERROR(L186/D186,0)</f>
        <v>327.3356137716695</v>
      </c>
      <c r="N186" s="40">
        <v>11477.5660339431</v>
      </c>
      <c r="O186" s="50">
        <f t="shared" si="18"/>
        <v>4234.5434270970363</v>
      </c>
    </row>
    <row r="187" spans="1:15" x14ac:dyDescent="0.25">
      <c r="A187" t="s">
        <v>293</v>
      </c>
      <c r="B187" s="26" t="s">
        <v>435</v>
      </c>
      <c r="C187" s="10" t="s">
        <v>436</v>
      </c>
      <c r="D187" s="11">
        <v>29</v>
      </c>
      <c r="E187" s="11">
        <f>VLOOKUP(A187,'20% True-Up FDK Formula Grant'!$A$3:$I$180,5,FALSE)</f>
        <v>1.0297000000000001</v>
      </c>
      <c r="F187" s="11">
        <f>VLOOKUP(A187,'20% True-Up FDK Formula Grant'!$A$3:$I$180,6,FALSE)</f>
        <v>0.29699999999999999</v>
      </c>
      <c r="G187" s="11">
        <f>VLOOKUP(A187,'20% True-Up FDK Formula Grant'!$A$3:$I$180,7,FALSE)</f>
        <v>0.30857310628302997</v>
      </c>
      <c r="H187" s="11">
        <f>VLOOKUP(A187,'20% True-Up FDK Formula Grant'!$A$3:$I$180,8,FALSE)</f>
        <v>0.12742219612448621</v>
      </c>
      <c r="I187" s="12">
        <v>8594.5400000000009</v>
      </c>
      <c r="J187" s="13">
        <f t="shared" si="19"/>
        <v>249241.66000000003</v>
      </c>
      <c r="K187" s="14">
        <f t="shared" si="20"/>
        <v>439337.10324625135</v>
      </c>
      <c r="L187" s="15">
        <f t="shared" si="21"/>
        <v>11986.444346748527</v>
      </c>
      <c r="M187" s="16">
        <f t="shared" si="22"/>
        <v>413.32566712925956</v>
      </c>
      <c r="N187" s="40">
        <v>12733.485469643261</v>
      </c>
      <c r="O187" s="50">
        <f t="shared" si="18"/>
        <v>-747.04112289473414</v>
      </c>
    </row>
    <row r="188" spans="1:15" x14ac:dyDescent="0.25">
      <c r="A188" t="s">
        <v>254</v>
      </c>
      <c r="B188" s="26" t="s">
        <v>437</v>
      </c>
      <c r="C188" s="10" t="s">
        <v>438</v>
      </c>
      <c r="D188" s="11">
        <v>74</v>
      </c>
      <c r="E188" s="11">
        <f>VLOOKUP(A188,'20% True-Up FDK Formula Grant'!$A$3:$I$180,5,FALSE)</f>
        <v>1.0297000000000001</v>
      </c>
      <c r="F188" s="11">
        <f>VLOOKUP(A188,'20% True-Up FDK Formula Grant'!$A$3:$I$180,6,FALSE)</f>
        <v>0.35399999999999998</v>
      </c>
      <c r="G188" s="11">
        <f>VLOOKUP(A188,'20% True-Up FDK Formula Grant'!$A$3:$I$180,7,FALSE)</f>
        <v>0.14053408146300914</v>
      </c>
      <c r="H188" s="11">
        <f>VLOOKUP(A188,'20% True-Up FDK Formula Grant'!$A$3:$I$180,8,FALSE)</f>
        <v>0.11289484621778886</v>
      </c>
      <c r="I188" s="12">
        <v>8325.9599999999991</v>
      </c>
      <c r="J188" s="13">
        <f t="shared" si="19"/>
        <v>616121.03999999992</v>
      </c>
      <c r="K188" s="14">
        <f t="shared" si="20"/>
        <v>1008669.5775367779</v>
      </c>
      <c r="L188" s="15">
        <f t="shared" si="21"/>
        <v>27519.555407607375</v>
      </c>
      <c r="M188" s="16">
        <f t="shared" si="22"/>
        <v>371.88588388658616</v>
      </c>
      <c r="N188" s="40">
        <v>21207.887863151707</v>
      </c>
      <c r="O188" s="50">
        <f t="shared" si="18"/>
        <v>6311.6675444556677</v>
      </c>
    </row>
    <row r="189" spans="1:15" x14ac:dyDescent="0.25">
      <c r="A189" t="s">
        <v>340</v>
      </c>
      <c r="B189" s="26" t="s">
        <v>439</v>
      </c>
      <c r="C189" s="10" t="s">
        <v>440</v>
      </c>
      <c r="D189" s="11">
        <v>31</v>
      </c>
      <c r="E189" s="11">
        <f>VLOOKUP(A189,'20% True-Up FDK Formula Grant'!$A$3:$I$180,5,FALSE)</f>
        <v>1.0297000000000001</v>
      </c>
      <c r="F189" s="11">
        <f>VLOOKUP(A189,'20% True-Up FDK Formula Grant'!$A$3:$I$180,6,FALSE)</f>
        <v>0.30499999999999999</v>
      </c>
      <c r="G189" s="11">
        <f>VLOOKUP(A189,'20% True-Up FDK Formula Grant'!$A$3:$I$180,7,FALSE)</f>
        <v>6.1552968719516161E-2</v>
      </c>
      <c r="H189" s="11">
        <f>VLOOKUP(A189,'20% True-Up FDK Formula Grant'!$A$3:$I$180,8,FALSE)</f>
        <v>9.2020550172335305E-2</v>
      </c>
      <c r="I189" s="12">
        <v>8061.54</v>
      </c>
      <c r="J189" s="13">
        <f t="shared" si="19"/>
        <v>249907.74</v>
      </c>
      <c r="K189" s="14">
        <f t="shared" si="20"/>
        <v>371931.07160810987</v>
      </c>
      <c r="L189" s="15">
        <f t="shared" si="21"/>
        <v>10147.404026921755</v>
      </c>
      <c r="M189" s="16">
        <f t="shared" si="22"/>
        <v>327.3356137716695</v>
      </c>
      <c r="N189" s="40">
        <v>9129.8820724547386</v>
      </c>
      <c r="O189" s="50">
        <f t="shared" si="18"/>
        <v>1017.5219544670163</v>
      </c>
    </row>
    <row r="190" spans="1:15" x14ac:dyDescent="0.25">
      <c r="A190" t="s">
        <v>358</v>
      </c>
      <c r="B190" s="26" t="s">
        <v>441</v>
      </c>
      <c r="C190" s="10" t="s">
        <v>442</v>
      </c>
      <c r="D190" s="11">
        <v>44</v>
      </c>
      <c r="E190" s="11">
        <f>VLOOKUP(A190,'20% True-Up FDK Formula Grant'!$A$3:$I$180,5,FALSE)</f>
        <v>1.0297000000000001</v>
      </c>
      <c r="F190" s="11">
        <f>VLOOKUP(A190,'20% True-Up FDK Formula Grant'!$A$3:$I$180,6,FALSE)</f>
        <v>0.437</v>
      </c>
      <c r="G190" s="11">
        <f>VLOOKUP(A190,'20% True-Up FDK Formula Grant'!$A$3:$I$180,7,FALSE)</f>
        <v>3.0889957361879706E-2</v>
      </c>
      <c r="H190" s="11">
        <f>VLOOKUP(A190,'20% True-Up FDK Formula Grant'!$A$3:$I$180,8,FALSE)</f>
        <v>0.1368048625601016</v>
      </c>
      <c r="I190" s="12">
        <v>8061.35</v>
      </c>
      <c r="J190" s="13">
        <f t="shared" si="19"/>
        <v>354699.4</v>
      </c>
      <c r="K190" s="14">
        <f t="shared" si="20"/>
        <v>579718.86198943481</v>
      </c>
      <c r="L190" s="15">
        <f t="shared" si="21"/>
        <v>15816.483116614714</v>
      </c>
      <c r="M190" s="16">
        <f t="shared" si="22"/>
        <v>359.46552537760715</v>
      </c>
      <c r="N190" s="40">
        <v>24965.336694929429</v>
      </c>
      <c r="O190" s="50">
        <f t="shared" si="18"/>
        <v>-9148.8535783147145</v>
      </c>
    </row>
    <row r="191" spans="1:15" x14ac:dyDescent="0.25">
      <c r="A191" t="s">
        <v>303</v>
      </c>
      <c r="B191" s="26" t="s">
        <v>443</v>
      </c>
      <c r="C191" s="10" t="s">
        <v>444</v>
      </c>
      <c r="D191" s="11">
        <v>43</v>
      </c>
      <c r="E191" s="11">
        <f>VLOOKUP(A191,'20% True-Up FDK Formula Grant'!$A$3:$I$180,5,FALSE)</f>
        <v>1.0297000000000001</v>
      </c>
      <c r="F191" s="11">
        <f>VLOOKUP(A191,'20% True-Up FDK Formula Grant'!$A$3:$I$180,6,FALSE)</f>
        <v>0.57099999999999995</v>
      </c>
      <c r="G191" s="11">
        <f>VLOOKUP(A191,'20% True-Up FDK Formula Grant'!$A$3:$I$180,7,FALSE)</f>
        <v>7.9109062980030717E-2</v>
      </c>
      <c r="H191" s="11">
        <f>VLOOKUP(A191,'20% True-Up FDK Formula Grant'!$A$3:$I$180,8,FALSE)</f>
        <v>0.107642089093702</v>
      </c>
      <c r="I191" s="12">
        <v>8491.51</v>
      </c>
      <c r="J191" s="13">
        <f t="shared" si="19"/>
        <v>365134.93</v>
      </c>
      <c r="K191" s="14">
        <f t="shared" si="20"/>
        <v>652660.85129086173</v>
      </c>
      <c r="L191" s="15">
        <f t="shared" si="21"/>
        <v>17806.561097377973</v>
      </c>
      <c r="M191" s="16">
        <f t="shared" si="22"/>
        <v>414.10607203204586</v>
      </c>
      <c r="N191" s="40">
        <v>21333.226809978256</v>
      </c>
      <c r="O191" s="50">
        <f t="shared" si="18"/>
        <v>-3526.6657126002829</v>
      </c>
    </row>
    <row r="192" spans="1:15" x14ac:dyDescent="0.25">
      <c r="A192" t="s">
        <v>340</v>
      </c>
      <c r="B192" s="26" t="s">
        <v>497</v>
      </c>
      <c r="C192" s="10" t="s">
        <v>498</v>
      </c>
      <c r="D192" s="11">
        <v>16</v>
      </c>
      <c r="E192" s="11">
        <f>VLOOKUP(A192,'20% True-Up FDK Formula Grant'!$A$3:$I$180,5,FALSE)</f>
        <v>1.0297000000000001</v>
      </c>
      <c r="F192" s="11">
        <f>VLOOKUP(A192,'20% True-Up FDK Formula Grant'!$A$3:$I$180,6,FALSE)</f>
        <v>0.30499999999999999</v>
      </c>
      <c r="G192" s="11">
        <f>VLOOKUP(A192,'20% True-Up FDK Formula Grant'!$A$3:$I$180,7,FALSE)</f>
        <v>6.1552968719516161E-2</v>
      </c>
      <c r="H192" s="11">
        <f>VLOOKUP(A192,'20% True-Up FDK Formula Grant'!$A$3:$I$180,8,FALSE)</f>
        <v>9.2020550172335305E-2</v>
      </c>
      <c r="I192" s="12">
        <v>8061.54</v>
      </c>
      <c r="J192" s="13">
        <f t="shared" ref="J192" si="23">D192*I192</f>
        <v>128984.64</v>
      </c>
      <c r="K192" s="14">
        <f t="shared" ref="K192" si="24">J192*($E192+$F192+$G192+$H192)</f>
        <v>191964.42405579865</v>
      </c>
      <c r="L192" s="15">
        <f t="shared" ref="L192" si="25">(K192/K$182)*J$1</f>
        <v>5237.369820346712</v>
      </c>
      <c r="M192" s="16">
        <f t="shared" ref="M192" si="26">IFERROR(L192/D192,0)</f>
        <v>327.3356137716695</v>
      </c>
      <c r="N192" s="40">
        <v>0</v>
      </c>
      <c r="O192" s="50">
        <f t="shared" si="18"/>
        <v>5237.369820346712</v>
      </c>
    </row>
    <row r="193" spans="1:15" x14ac:dyDescent="0.25">
      <c r="A193" t="s">
        <v>303</v>
      </c>
      <c r="B193" s="26" t="s">
        <v>445</v>
      </c>
      <c r="C193" s="10" t="s">
        <v>446</v>
      </c>
      <c r="D193" s="11">
        <v>39</v>
      </c>
      <c r="E193" s="11">
        <f>VLOOKUP(A193,'20% True-Up FDK Formula Grant'!$A$3:$I$180,5,FALSE)</f>
        <v>1.0297000000000001</v>
      </c>
      <c r="F193" s="11">
        <f>VLOOKUP(A193,'20% True-Up FDK Formula Grant'!$A$3:$I$180,6,FALSE)</f>
        <v>0.57099999999999995</v>
      </c>
      <c r="G193" s="11">
        <f>VLOOKUP(A193,'20% True-Up FDK Formula Grant'!$A$3:$I$180,7,FALSE)</f>
        <v>7.9109062980030717E-2</v>
      </c>
      <c r="H193" s="11">
        <f>VLOOKUP(A193,'20% True-Up FDK Formula Grant'!$A$3:$I$180,8,FALSE)</f>
        <v>0.107642089093702</v>
      </c>
      <c r="I193" s="12">
        <v>8188.85</v>
      </c>
      <c r="J193" s="13">
        <f t="shared" si="19"/>
        <v>319365.15000000002</v>
      </c>
      <c r="K193" s="14">
        <f t="shared" si="20"/>
        <v>570849.60529970052</v>
      </c>
      <c r="L193" s="15">
        <f t="shared" si="21"/>
        <v>15574.502981263071</v>
      </c>
      <c r="M193" s="16">
        <f t="shared" si="22"/>
        <v>399.34623028879668</v>
      </c>
      <c r="N193" s="40">
        <v>26256.279150742463</v>
      </c>
      <c r="O193" s="50">
        <f t="shared" si="18"/>
        <v>-10681.776169479392</v>
      </c>
    </row>
    <row r="194" spans="1:15" x14ac:dyDescent="0.25">
      <c r="A194" t="s">
        <v>303</v>
      </c>
      <c r="B194" s="26" t="s">
        <v>447</v>
      </c>
      <c r="C194" s="10" t="s">
        <v>448</v>
      </c>
      <c r="D194" s="11">
        <v>38</v>
      </c>
      <c r="E194" s="11">
        <f>VLOOKUP(A194,'20% True-Up FDK Formula Grant'!$A$3:$I$180,5,FALSE)</f>
        <v>1.0297000000000001</v>
      </c>
      <c r="F194" s="11">
        <f>VLOOKUP(A194,'20% True-Up FDK Formula Grant'!$A$3:$I$180,6,FALSE)</f>
        <v>0.57099999999999995</v>
      </c>
      <c r="G194" s="11">
        <f>VLOOKUP(A194,'20% True-Up FDK Formula Grant'!$A$3:$I$180,7,FALSE)</f>
        <v>7.9109062980030717E-2</v>
      </c>
      <c r="H194" s="11">
        <f>VLOOKUP(A194,'20% True-Up FDK Formula Grant'!$A$3:$I$180,8,FALSE)</f>
        <v>0.107642089093702</v>
      </c>
      <c r="I194" s="12">
        <v>8091.19</v>
      </c>
      <c r="J194" s="13">
        <f t="shared" si="19"/>
        <v>307465.21999999997</v>
      </c>
      <c r="K194" s="14">
        <f t="shared" si="20"/>
        <v>549579.06171160366</v>
      </c>
      <c r="L194" s="15">
        <f t="shared" si="21"/>
        <v>14994.178248705926</v>
      </c>
      <c r="M194" s="16">
        <f t="shared" si="22"/>
        <v>394.58363812384016</v>
      </c>
      <c r="N194" s="40">
        <v>12143.52910721839</v>
      </c>
      <c r="O194" s="50">
        <f t="shared" si="18"/>
        <v>2850.6491414875363</v>
      </c>
    </row>
    <row r="195" spans="1:15" x14ac:dyDescent="0.25">
      <c r="A195" t="s">
        <v>253</v>
      </c>
      <c r="B195" s="26" t="s">
        <v>449</v>
      </c>
      <c r="C195" s="10" t="s">
        <v>450</v>
      </c>
      <c r="D195" s="11">
        <v>67</v>
      </c>
      <c r="E195" s="11">
        <f>VLOOKUP(A195,'20% True-Up FDK Formula Grant'!$A$3:$I$180,5,FALSE)</f>
        <v>1.0297000000000001</v>
      </c>
      <c r="F195" s="11">
        <f>VLOOKUP(A195,'20% True-Up FDK Formula Grant'!$A$3:$I$180,6,FALSE)</f>
        <v>0.82499999999999996</v>
      </c>
      <c r="G195" s="11">
        <f>VLOOKUP(A195,'20% True-Up FDK Formula Grant'!$A$3:$I$180,7,FALSE)</f>
        <v>0.45975794251134644</v>
      </c>
      <c r="H195" s="11">
        <f>VLOOKUP(A195,'20% True-Up FDK Formula Grant'!$A$3:$I$180,8,FALSE)</f>
        <v>0.12571860816944025</v>
      </c>
      <c r="I195" s="12">
        <v>8612.64</v>
      </c>
      <c r="J195" s="13">
        <f t="shared" si="19"/>
        <v>577046.88</v>
      </c>
      <c r="K195" s="14">
        <f t="shared" si="20"/>
        <v>1408096.2652195096</v>
      </c>
      <c r="L195" s="15">
        <f t="shared" si="21"/>
        <v>38417.122963679751</v>
      </c>
      <c r="M195" s="16">
        <f t="shared" si="22"/>
        <v>573.3898949802948</v>
      </c>
      <c r="N195" s="40">
        <v>36230.625961178499</v>
      </c>
      <c r="O195" s="50">
        <f t="shared" si="18"/>
        <v>2186.4970025012517</v>
      </c>
    </row>
    <row r="196" spans="1:15" x14ac:dyDescent="0.25">
      <c r="A196" t="s">
        <v>257</v>
      </c>
      <c r="B196" s="26" t="s">
        <v>361</v>
      </c>
      <c r="C196" s="10" t="s">
        <v>451</v>
      </c>
      <c r="D196" s="11">
        <v>54</v>
      </c>
      <c r="E196" s="11">
        <f>VLOOKUP(A196,'20% True-Up FDK Formula Grant'!$A$3:$I$180,5,FALSE)</f>
        <v>1.0297000000000001</v>
      </c>
      <c r="F196" s="11">
        <f>VLOOKUP(A196,'20% True-Up FDK Formula Grant'!$A$3:$I$180,6,FALSE)</f>
        <v>0.77600000000000002</v>
      </c>
      <c r="G196" s="11">
        <f>VLOOKUP(A196,'20% True-Up FDK Formula Grant'!$A$3:$I$180,7,FALSE)</f>
        <v>0.33465346534653467</v>
      </c>
      <c r="H196" s="11">
        <f>VLOOKUP(A196,'20% True-Up FDK Formula Grant'!$A$3:$I$180,8,FALSE)</f>
        <v>0.12651265126512651</v>
      </c>
      <c r="I196" s="12">
        <v>8299.58</v>
      </c>
      <c r="J196" s="13">
        <f t="shared" si="19"/>
        <v>448177.32</v>
      </c>
      <c r="K196" s="14">
        <f t="shared" si="20"/>
        <v>1015957.9809418219</v>
      </c>
      <c r="L196" s="15">
        <f t="shared" si="21"/>
        <v>27718.405086238421</v>
      </c>
      <c r="M196" s="16">
        <f t="shared" si="22"/>
        <v>513.30379789330414</v>
      </c>
      <c r="N196" s="40">
        <v>25855.536669591955</v>
      </c>
      <c r="O196" s="50">
        <f t="shared" si="18"/>
        <v>1862.8684166464664</v>
      </c>
    </row>
    <row r="197" spans="1:15" x14ac:dyDescent="0.25">
      <c r="A197" t="s">
        <v>303</v>
      </c>
      <c r="B197" s="26" t="s">
        <v>452</v>
      </c>
      <c r="C197" s="10" t="s">
        <v>453</v>
      </c>
      <c r="D197" s="11">
        <v>62</v>
      </c>
      <c r="E197" s="11">
        <f>VLOOKUP(A197,'20% True-Up FDK Formula Grant'!$A$3:$I$180,5,FALSE)</f>
        <v>1.0297000000000001</v>
      </c>
      <c r="F197" s="11">
        <f>VLOOKUP(A197,'20% True-Up FDK Formula Grant'!$A$3:$I$180,6,FALSE)</f>
        <v>0.57099999999999995</v>
      </c>
      <c r="G197" s="11">
        <f>VLOOKUP(A197,'20% True-Up FDK Formula Grant'!$A$3:$I$180,7,FALSE)</f>
        <v>7.9109062980030717E-2</v>
      </c>
      <c r="H197" s="11">
        <f>VLOOKUP(A197,'20% True-Up FDK Formula Grant'!$A$3:$I$180,8,FALSE)</f>
        <v>0.107642089093702</v>
      </c>
      <c r="I197" s="12">
        <v>8172.09</v>
      </c>
      <c r="J197" s="13">
        <f t="shared" si="19"/>
        <v>506669.58</v>
      </c>
      <c r="K197" s="14">
        <f t="shared" si="20"/>
        <v>905647.12449171429</v>
      </c>
      <c r="L197" s="15">
        <f t="shared" si="21"/>
        <v>24708.791438969802</v>
      </c>
      <c r="M197" s="16">
        <f t="shared" si="22"/>
        <v>398.52889417693228</v>
      </c>
      <c r="N197" s="40">
        <v>23630.651235668214</v>
      </c>
      <c r="O197" s="50">
        <f t="shared" si="18"/>
        <v>1078.1402033015875</v>
      </c>
    </row>
    <row r="198" spans="1:15" x14ac:dyDescent="0.25">
      <c r="A198" t="s">
        <v>328</v>
      </c>
      <c r="B198" s="26" t="s">
        <v>454</v>
      </c>
      <c r="C198" s="10" t="s">
        <v>455</v>
      </c>
      <c r="D198" s="11">
        <v>0</v>
      </c>
      <c r="E198" s="11">
        <f>VLOOKUP(A198,'20% True-Up FDK Formula Grant'!$A$3:$I$180,5,FALSE)</f>
        <v>1.0297000000000001</v>
      </c>
      <c r="F198" s="11">
        <f>VLOOKUP(A198,'20% True-Up FDK Formula Grant'!$A$3:$I$180,6,FALSE)</f>
        <v>0.31</v>
      </c>
      <c r="G198" s="11">
        <f>VLOOKUP(A198,'20% True-Up FDK Formula Grant'!$A$3:$I$180,7,FALSE)</f>
        <v>7.1530553969160485E-2</v>
      </c>
      <c r="H198" s="11">
        <f>VLOOKUP(A198,'20% True-Up FDK Formula Grant'!$A$3:$I$180,8,FALSE)</f>
        <v>0.10777174947648963</v>
      </c>
      <c r="I198" s="12">
        <v>8303.49</v>
      </c>
      <c r="J198" s="13">
        <f t="shared" si="19"/>
        <v>0</v>
      </c>
      <c r="K198" s="14">
        <f t="shared" si="20"/>
        <v>0</v>
      </c>
      <c r="L198" s="15">
        <f t="shared" si="21"/>
        <v>0</v>
      </c>
      <c r="M198" s="16">
        <f t="shared" si="22"/>
        <v>0</v>
      </c>
      <c r="N198" s="40">
        <v>0</v>
      </c>
      <c r="O198" s="50">
        <f t="shared" si="18"/>
        <v>0</v>
      </c>
    </row>
    <row r="199" spans="1:15" x14ac:dyDescent="0.25">
      <c r="A199" t="s">
        <v>252</v>
      </c>
      <c r="B199" s="26" t="s">
        <v>456</v>
      </c>
      <c r="C199" s="10" t="s">
        <v>457</v>
      </c>
      <c r="D199" s="11">
        <v>132</v>
      </c>
      <c r="E199" s="11">
        <f>VLOOKUP(A199,'20% True-Up FDK Formula Grant'!$A$3:$I$180,5,FALSE)</f>
        <v>1.0297000000000001</v>
      </c>
      <c r="F199" s="11">
        <f>VLOOKUP(A199,'20% True-Up FDK Formula Grant'!$A$3:$I$180,6,FALSE)</f>
        <v>0.38900000000000001</v>
      </c>
      <c r="G199" s="11">
        <f>VLOOKUP(A199,'20% True-Up FDK Formula Grant'!$A$3:$I$180,7,FALSE)</f>
        <v>0.17906321853928231</v>
      </c>
      <c r="H199" s="11">
        <f>VLOOKUP(A199,'20% True-Up FDK Formula Grant'!$A$3:$I$180,8,FALSE)</f>
        <v>0.11395871547782055</v>
      </c>
      <c r="I199" s="12">
        <v>8273.07</v>
      </c>
      <c r="J199" s="13">
        <f t="shared" si="19"/>
        <v>1092045.24</v>
      </c>
      <c r="K199" s="14">
        <f t="shared" si="20"/>
        <v>1869277.7902469712</v>
      </c>
      <c r="L199" s="15">
        <f t="shared" si="21"/>
        <v>50999.549174998036</v>
      </c>
      <c r="M199" s="16">
        <f t="shared" si="22"/>
        <v>386.36022102271238</v>
      </c>
      <c r="N199" s="40">
        <v>47795.294228457984</v>
      </c>
      <c r="O199" s="50">
        <f t="shared" si="18"/>
        <v>3204.2549465400516</v>
      </c>
    </row>
    <row r="200" spans="1:15" x14ac:dyDescent="0.25">
      <c r="A200" t="s">
        <v>322</v>
      </c>
      <c r="B200" s="26" t="s">
        <v>458</v>
      </c>
      <c r="C200" s="10" t="s">
        <v>459</v>
      </c>
      <c r="D200" s="11">
        <v>0</v>
      </c>
      <c r="E200" s="11">
        <f>VLOOKUP(A200,'20% True-Up FDK Formula Grant'!$A$3:$I$180,5,FALSE)</f>
        <v>1.1051</v>
      </c>
      <c r="F200" s="11">
        <f>VLOOKUP(A200,'20% True-Up FDK Formula Grant'!$A$3:$I$180,6,FALSE)</f>
        <v>0.27300000000000002</v>
      </c>
      <c r="G200" s="11">
        <f>VLOOKUP(A200,'20% True-Up FDK Formula Grant'!$A$3:$I$180,7,FALSE)</f>
        <v>6.6469719350073855E-2</v>
      </c>
      <c r="H200" s="11">
        <f>VLOOKUP(A200,'20% True-Up FDK Formula Grant'!$A$3:$I$180,8,FALSE)</f>
        <v>0.10561299852289513</v>
      </c>
      <c r="I200" s="12">
        <v>0</v>
      </c>
      <c r="J200" s="13">
        <f t="shared" si="19"/>
        <v>0</v>
      </c>
      <c r="K200" s="14">
        <f t="shared" si="20"/>
        <v>0</v>
      </c>
      <c r="L200" s="15">
        <f t="shared" si="21"/>
        <v>0</v>
      </c>
      <c r="M200" s="16">
        <f t="shared" si="22"/>
        <v>0</v>
      </c>
      <c r="N200" s="40">
        <v>595.21807265843154</v>
      </c>
      <c r="O200" s="50">
        <f t="shared" si="18"/>
        <v>-595.21807265843154</v>
      </c>
    </row>
    <row r="201" spans="1:15" x14ac:dyDescent="0.25">
      <c r="A201" t="s">
        <v>303</v>
      </c>
      <c r="B201" s="26" t="s">
        <v>460</v>
      </c>
      <c r="C201" s="10" t="s">
        <v>461</v>
      </c>
      <c r="D201" s="11">
        <v>51</v>
      </c>
      <c r="E201" s="11">
        <f>VLOOKUP(A201,'20% True-Up FDK Formula Grant'!$A$3:$I$180,5,FALSE)</f>
        <v>1.0297000000000001</v>
      </c>
      <c r="F201" s="11">
        <f>VLOOKUP(A201,'20% True-Up FDK Formula Grant'!$A$3:$I$180,6,FALSE)</f>
        <v>0.57099999999999995</v>
      </c>
      <c r="G201" s="11">
        <f>VLOOKUP(A201,'20% True-Up FDK Formula Grant'!$A$3:$I$180,7,FALSE)</f>
        <v>7.9109062980030717E-2</v>
      </c>
      <c r="H201" s="11">
        <f>VLOOKUP(A201,'20% True-Up FDK Formula Grant'!$A$3:$I$180,8,FALSE)</f>
        <v>0.107642089093702</v>
      </c>
      <c r="I201" s="12">
        <v>8264.32</v>
      </c>
      <c r="J201" s="13">
        <f t="shared" si="19"/>
        <v>421480.32</v>
      </c>
      <c r="K201" s="14">
        <f t="shared" si="20"/>
        <v>753375.48356040556</v>
      </c>
      <c r="L201" s="15">
        <f t="shared" si="21"/>
        <v>20554.360738432832</v>
      </c>
      <c r="M201" s="16">
        <f t="shared" si="22"/>
        <v>403.0266811457418</v>
      </c>
      <c r="N201" s="40">
        <v>18707.598894904004</v>
      </c>
      <c r="O201" s="50">
        <f t="shared" si="18"/>
        <v>1846.7618435288277</v>
      </c>
    </row>
    <row r="202" spans="1:15" x14ac:dyDescent="0.25">
      <c r="A202" t="s">
        <v>395</v>
      </c>
      <c r="B202" s="26" t="s">
        <v>462</v>
      </c>
      <c r="C202" s="10" t="s">
        <v>463</v>
      </c>
      <c r="D202" s="11">
        <v>28</v>
      </c>
      <c r="E202" s="11">
        <f>VLOOKUP(A202,'20% True-Up FDK Formula Grant'!$A$3:$I$180,5,FALSE)</f>
        <v>1.0465</v>
      </c>
      <c r="F202" s="11">
        <f>VLOOKUP(A202,'20% True-Up FDK Formula Grant'!$A$3:$I$180,6,FALSE)</f>
        <v>0.13900000000000001</v>
      </c>
      <c r="G202" s="11">
        <f>VLOOKUP(A202,'20% True-Up FDK Formula Grant'!$A$3:$I$180,7,FALSE)</f>
        <v>8.7448171880889561E-2</v>
      </c>
      <c r="H202" s="11">
        <f>VLOOKUP(A202,'20% True-Up FDK Formula Grant'!$A$3:$I$180,8,FALSE)</f>
        <v>0.12287975876366378</v>
      </c>
      <c r="I202" s="12">
        <v>8376.2199999999993</v>
      </c>
      <c r="J202" s="13">
        <f t="shared" si="19"/>
        <v>234534.15999999997</v>
      </c>
      <c r="K202" s="14">
        <f t="shared" si="20"/>
        <v>327369.33121825854</v>
      </c>
      <c r="L202" s="15">
        <f t="shared" si="21"/>
        <v>8931.6250334552697</v>
      </c>
      <c r="M202" s="16">
        <f t="shared" si="22"/>
        <v>318.98660833768821</v>
      </c>
      <c r="N202" s="40">
        <v>6567.4831105795447</v>
      </c>
      <c r="O202" s="50">
        <f t="shared" si="18"/>
        <v>2364.141922875725</v>
      </c>
    </row>
    <row r="203" spans="1:15" x14ac:dyDescent="0.25">
      <c r="A203" t="s">
        <v>303</v>
      </c>
      <c r="B203" s="26" t="s">
        <v>464</v>
      </c>
      <c r="C203" s="10" t="s">
        <v>465</v>
      </c>
      <c r="D203" s="11">
        <v>39</v>
      </c>
      <c r="E203" s="11">
        <f>VLOOKUP(A203,'20% True-Up FDK Formula Grant'!$A$3:$I$180,5,FALSE)</f>
        <v>1.0297000000000001</v>
      </c>
      <c r="F203" s="11">
        <f>VLOOKUP(A203,'20% True-Up FDK Formula Grant'!$A$3:$I$180,6,FALSE)</f>
        <v>0.57099999999999995</v>
      </c>
      <c r="G203" s="11">
        <f>VLOOKUP(A203,'20% True-Up FDK Formula Grant'!$A$3:$I$180,7,FALSE)</f>
        <v>7.9109062980030717E-2</v>
      </c>
      <c r="H203" s="11">
        <f>VLOOKUP(A203,'20% True-Up FDK Formula Grant'!$A$3:$I$180,8,FALSE)</f>
        <v>0.107642089093702</v>
      </c>
      <c r="I203" s="12">
        <v>8439.34</v>
      </c>
      <c r="J203" s="13">
        <f t="shared" si="19"/>
        <v>329134.26</v>
      </c>
      <c r="K203" s="14">
        <f t="shared" si="20"/>
        <v>588311.41222393548</v>
      </c>
      <c r="L203" s="15">
        <f t="shared" si="21"/>
        <v>16050.913863349881</v>
      </c>
      <c r="M203" s="16">
        <f t="shared" si="22"/>
        <v>411.56189393204824</v>
      </c>
      <c r="N203" s="40">
        <v>25599.872171973904</v>
      </c>
      <c r="O203" s="50">
        <f t="shared" si="18"/>
        <v>-9548.9583086240236</v>
      </c>
    </row>
    <row r="204" spans="1:15" x14ac:dyDescent="0.25">
      <c r="A204" t="s">
        <v>358</v>
      </c>
      <c r="B204" s="26" t="s">
        <v>466</v>
      </c>
      <c r="C204" s="10" t="s">
        <v>467</v>
      </c>
      <c r="D204" s="11">
        <v>10</v>
      </c>
      <c r="E204" s="11">
        <f>VLOOKUP(A204,'20% True-Up FDK Formula Grant'!$A$3:$I$180,5,FALSE)</f>
        <v>1.0297000000000001</v>
      </c>
      <c r="F204" s="11">
        <f>VLOOKUP(A204,'20% True-Up FDK Formula Grant'!$A$3:$I$180,6,FALSE)</f>
        <v>0.437</v>
      </c>
      <c r="G204" s="11">
        <f>VLOOKUP(A204,'20% True-Up FDK Formula Grant'!$A$3:$I$180,7,FALSE)</f>
        <v>3.0889957361879706E-2</v>
      </c>
      <c r="H204" s="11">
        <f>VLOOKUP(A204,'20% True-Up FDK Formula Grant'!$A$3:$I$180,8,FALSE)</f>
        <v>0.1368048625601016</v>
      </c>
      <c r="I204" s="12">
        <v>8061.35</v>
      </c>
      <c r="J204" s="13">
        <f t="shared" si="19"/>
        <v>80613.5</v>
      </c>
      <c r="K204" s="14">
        <f t="shared" si="20"/>
        <v>131754.28681578065</v>
      </c>
      <c r="L204" s="15">
        <f t="shared" si="21"/>
        <v>3594.6552537760722</v>
      </c>
      <c r="M204" s="16">
        <f t="shared" si="22"/>
        <v>359.46552537760721</v>
      </c>
      <c r="N204" s="40">
        <v>3818.2279651068538</v>
      </c>
      <c r="O204" s="50">
        <f t="shared" si="18"/>
        <v>-223.57271133078166</v>
      </c>
    </row>
    <row r="205" spans="1:15" x14ac:dyDescent="0.25">
      <c r="A205" t="s">
        <v>303</v>
      </c>
      <c r="B205" s="26" t="s">
        <v>468</v>
      </c>
      <c r="C205" s="10" t="s">
        <v>469</v>
      </c>
      <c r="D205" s="11">
        <v>43</v>
      </c>
      <c r="E205" s="11">
        <f>VLOOKUP(A205,'20% True-Up FDK Formula Grant'!$A$3:$I$180,5,FALSE)</f>
        <v>1.0297000000000001</v>
      </c>
      <c r="F205" s="11">
        <f>VLOOKUP(A205,'20% True-Up FDK Formula Grant'!$A$3:$I$180,6,FALSE)</f>
        <v>0.57099999999999995</v>
      </c>
      <c r="G205" s="11">
        <f>VLOOKUP(A205,'20% True-Up FDK Formula Grant'!$A$3:$I$180,7,FALSE)</f>
        <v>7.9109062980030717E-2</v>
      </c>
      <c r="H205" s="11">
        <f>VLOOKUP(A205,'20% True-Up FDK Formula Grant'!$A$3:$I$180,8,FALSE)</f>
        <v>0.107642089093702</v>
      </c>
      <c r="I205" s="12">
        <v>8118.3</v>
      </c>
      <c r="J205" s="13">
        <f t="shared" si="19"/>
        <v>349086.9</v>
      </c>
      <c r="K205" s="14">
        <f t="shared" si="20"/>
        <v>623975.78157884791</v>
      </c>
      <c r="L205" s="15">
        <f t="shared" si="21"/>
        <v>17023.945677134408</v>
      </c>
      <c r="M205" s="16">
        <f t="shared" si="22"/>
        <v>395.90571342173041</v>
      </c>
      <c r="N205" s="40">
        <v>16410.174469214042</v>
      </c>
      <c r="O205" s="50">
        <f t="shared" si="18"/>
        <v>613.77120792036658</v>
      </c>
    </row>
    <row r="206" spans="1:15" x14ac:dyDescent="0.25">
      <c r="A206" t="s">
        <v>265</v>
      </c>
      <c r="B206" s="26" t="s">
        <v>470</v>
      </c>
      <c r="C206" s="10" t="s">
        <v>471</v>
      </c>
      <c r="D206" s="11">
        <v>52</v>
      </c>
      <c r="E206" s="11">
        <f>VLOOKUP(A206,'20% True-Up FDK Formula Grant'!$A$3:$I$180,5,FALSE)</f>
        <v>1.0297000000000001</v>
      </c>
      <c r="F206" s="11">
        <f>VLOOKUP(A206,'20% True-Up FDK Formula Grant'!$A$3:$I$180,6,FALSE)</f>
        <v>0.74299999999999999</v>
      </c>
      <c r="G206" s="11">
        <f>VLOOKUP(A206,'20% True-Up FDK Formula Grant'!$A$3:$I$180,7,FALSE)</f>
        <v>0.39755038914388346</v>
      </c>
      <c r="H206" s="11">
        <f>VLOOKUP(A206,'20% True-Up FDK Formula Grant'!$A$3:$I$180,8,FALSE)</f>
        <v>0.131036719217721</v>
      </c>
      <c r="I206" s="12">
        <v>8751.2999999999993</v>
      </c>
      <c r="J206" s="13">
        <f t="shared" si="19"/>
        <v>455067.6</v>
      </c>
      <c r="K206" s="14">
        <f t="shared" si="20"/>
        <v>1047241.2013130552</v>
      </c>
      <c r="L206" s="15">
        <f t="shared" si="21"/>
        <v>28571.905910995036</v>
      </c>
      <c r="M206" s="16">
        <f t="shared" si="22"/>
        <v>549.45972905759686</v>
      </c>
      <c r="N206" s="40">
        <v>30379.512025274606</v>
      </c>
      <c r="O206" s="50">
        <f t="shared" si="18"/>
        <v>-1807.6061142795697</v>
      </c>
    </row>
    <row r="207" spans="1:15" x14ac:dyDescent="0.25">
      <c r="A207" t="s">
        <v>252</v>
      </c>
      <c r="B207" s="26" t="s">
        <v>472</v>
      </c>
      <c r="C207" s="10" t="s">
        <v>473</v>
      </c>
      <c r="D207" s="11">
        <v>120</v>
      </c>
      <c r="E207" s="11">
        <f>VLOOKUP(A207,'20% True-Up FDK Formula Grant'!$A$3:$I$180,5,FALSE)</f>
        <v>1.0297000000000001</v>
      </c>
      <c r="F207" s="11">
        <f>VLOOKUP(A207,'20% True-Up FDK Formula Grant'!$A$3:$I$180,6,FALSE)</f>
        <v>0.38900000000000001</v>
      </c>
      <c r="G207" s="11">
        <f>VLOOKUP(A207,'20% True-Up FDK Formula Grant'!$A$3:$I$180,7,FALSE)</f>
        <v>0.17906321853928231</v>
      </c>
      <c r="H207" s="11">
        <f>VLOOKUP(A207,'20% True-Up FDK Formula Grant'!$A$3:$I$180,8,FALSE)</f>
        <v>0.11395871547782055</v>
      </c>
      <c r="I207" s="12">
        <v>8547.99</v>
      </c>
      <c r="J207" s="13">
        <f t="shared" si="19"/>
        <v>1025758.7999999999</v>
      </c>
      <c r="K207" s="14">
        <f t="shared" si="20"/>
        <v>1755813.8369710625</v>
      </c>
      <c r="L207" s="15">
        <f t="shared" si="21"/>
        <v>47903.909514121384</v>
      </c>
      <c r="M207" s="16">
        <f t="shared" si="22"/>
        <v>399.19924595101151</v>
      </c>
      <c r="N207" s="40">
        <v>49645.434650204741</v>
      </c>
      <c r="O207" s="50">
        <f t="shared" si="18"/>
        <v>-1741.5251360833572</v>
      </c>
    </row>
    <row r="208" spans="1:15" x14ac:dyDescent="0.25">
      <c r="A208" t="s">
        <v>257</v>
      </c>
      <c r="B208" s="26" t="s">
        <v>474</v>
      </c>
      <c r="C208" s="10" t="s">
        <v>475</v>
      </c>
      <c r="D208" s="11">
        <v>14</v>
      </c>
      <c r="E208" s="11">
        <f>VLOOKUP(A208,'20% True-Up FDK Formula Grant'!$A$3:$I$180,5,FALSE)</f>
        <v>1.0297000000000001</v>
      </c>
      <c r="F208" s="11">
        <f>VLOOKUP(A208,'20% True-Up FDK Formula Grant'!$A$3:$I$180,6,FALSE)</f>
        <v>0.77600000000000002</v>
      </c>
      <c r="G208" s="11">
        <f>VLOOKUP(A208,'20% True-Up FDK Formula Grant'!$A$3:$I$180,7,FALSE)</f>
        <v>0.33465346534653467</v>
      </c>
      <c r="H208" s="11">
        <f>VLOOKUP(A208,'20% True-Up FDK Formula Grant'!$A$3:$I$180,8,FALSE)</f>
        <v>0.12651265126512651</v>
      </c>
      <c r="I208" s="12">
        <v>8682.5300000000007</v>
      </c>
      <c r="J208" s="13">
        <f t="shared" si="19"/>
        <v>121555.42000000001</v>
      </c>
      <c r="K208" s="14">
        <f t="shared" si="20"/>
        <v>275549.86288849951</v>
      </c>
      <c r="L208" s="15">
        <f t="shared" si="21"/>
        <v>7517.8332807823645</v>
      </c>
      <c r="M208" s="16">
        <f t="shared" si="22"/>
        <v>536.98809148445457</v>
      </c>
      <c r="N208" s="40">
        <v>11832.194747101403</v>
      </c>
      <c r="O208" s="50">
        <f t="shared" si="18"/>
        <v>-4314.3614663190383</v>
      </c>
    </row>
    <row r="209" spans="1:15" x14ac:dyDescent="0.25">
      <c r="A209" t="s">
        <v>317</v>
      </c>
      <c r="B209" s="26" t="s">
        <v>476</v>
      </c>
      <c r="C209" s="10" t="s">
        <v>477</v>
      </c>
      <c r="D209" s="11">
        <v>43</v>
      </c>
      <c r="E209" s="11">
        <f>VLOOKUP(A209,'20% True-Up FDK Formula Grant'!$A$3:$I$180,5,FALSE)</f>
        <v>1.0297000000000001</v>
      </c>
      <c r="F209" s="11">
        <f>VLOOKUP(A209,'20% True-Up FDK Formula Grant'!$A$3:$I$180,6,FALSE)</f>
        <v>0.42699999999999999</v>
      </c>
      <c r="G209" s="11">
        <f>VLOOKUP(A209,'20% True-Up FDK Formula Grant'!$A$3:$I$180,7,FALSE)</f>
        <v>0.31397202054188067</v>
      </c>
      <c r="H209" s="11">
        <f>VLOOKUP(A209,'20% True-Up FDK Formula Grant'!$A$3:$I$180,8,FALSE)</f>
        <v>0.10182397733309723</v>
      </c>
      <c r="I209" s="12">
        <v>8583.24</v>
      </c>
      <c r="J209" s="13">
        <f t="shared" si="19"/>
        <v>369079.32</v>
      </c>
      <c r="K209" s="14">
        <f t="shared" si="20"/>
        <v>691099.54959841829</v>
      </c>
      <c r="L209" s="15">
        <f t="shared" si="21"/>
        <v>18855.284992128869</v>
      </c>
      <c r="M209" s="16">
        <f t="shared" si="22"/>
        <v>438.49499981695044</v>
      </c>
      <c r="N209" s="40">
        <v>18704.421798370509</v>
      </c>
      <c r="O209" s="50">
        <f t="shared" si="18"/>
        <v>150.86319375835956</v>
      </c>
    </row>
    <row r="210" spans="1:15" x14ac:dyDescent="0.25">
      <c r="A210" t="s">
        <v>278</v>
      </c>
      <c r="B210" s="26" t="s">
        <v>478</v>
      </c>
      <c r="C210" s="10" t="s">
        <v>479</v>
      </c>
      <c r="D210" s="11">
        <v>9</v>
      </c>
      <c r="E210" s="11">
        <f>VLOOKUP(A210,'20% True-Up FDK Formula Grant'!$A$3:$I$180,5,FALSE)</f>
        <v>1.1025</v>
      </c>
      <c r="F210" s="11">
        <f>VLOOKUP(A210,'20% True-Up FDK Formula Grant'!$A$3:$I$180,6,FALSE)</f>
        <v>0.38500000000000001</v>
      </c>
      <c r="G210" s="11">
        <f>VLOOKUP(A210,'20% True-Up FDK Formula Grant'!$A$3:$I$180,7,FALSE)</f>
        <v>2.1788129226145755E-2</v>
      </c>
      <c r="H210" s="11">
        <f>VLOOKUP(A210,'20% True-Up FDK Formula Grant'!$A$3:$I$180,8,FALSE)</f>
        <v>0.1179564237415477</v>
      </c>
      <c r="I210" s="12">
        <v>8166.72</v>
      </c>
      <c r="J210" s="13">
        <f t="shared" si="19"/>
        <v>73500.479999999996</v>
      </c>
      <c r="K210" s="14">
        <f t="shared" si="20"/>
        <v>119603.25572051089</v>
      </c>
      <c r="L210" s="15">
        <f t="shared" si="21"/>
        <v>3263.1383914330672</v>
      </c>
      <c r="M210" s="16">
        <f t="shared" si="22"/>
        <v>362.57093238145194</v>
      </c>
      <c r="N210" s="40">
        <v>3162.6693575983927</v>
      </c>
      <c r="O210" s="50">
        <f t="shared" si="18"/>
        <v>100.46903383467452</v>
      </c>
    </row>
    <row r="211" spans="1:15" x14ac:dyDescent="0.25">
      <c r="A211" t="s">
        <v>317</v>
      </c>
      <c r="B211" s="26" t="s">
        <v>480</v>
      </c>
      <c r="C211" s="10" t="s">
        <v>481</v>
      </c>
      <c r="D211" s="11">
        <v>31</v>
      </c>
      <c r="E211" s="11">
        <f>VLOOKUP(A211,'20% True-Up FDK Formula Grant'!$A$3:$I$180,5,FALSE)</f>
        <v>1.0297000000000001</v>
      </c>
      <c r="F211" s="11">
        <f>VLOOKUP(A211,'20% True-Up FDK Formula Grant'!$A$3:$I$180,6,FALSE)</f>
        <v>0.42699999999999999</v>
      </c>
      <c r="G211" s="11">
        <f>VLOOKUP(A211,'20% True-Up FDK Formula Grant'!$A$3:$I$180,7,FALSE)</f>
        <v>0.31397202054188067</v>
      </c>
      <c r="H211" s="11">
        <f>VLOOKUP(A211,'20% True-Up FDK Formula Grant'!$A$3:$I$180,8,FALSE)</f>
        <v>0.10182397733309723</v>
      </c>
      <c r="I211" s="12">
        <v>8484.9599999999991</v>
      </c>
      <c r="J211" s="13">
        <f t="shared" si="19"/>
        <v>263033.75999999995</v>
      </c>
      <c r="K211" s="14">
        <f t="shared" si="20"/>
        <v>492529.66290600738</v>
      </c>
      <c r="L211" s="15">
        <f t="shared" si="21"/>
        <v>13437.698181928008</v>
      </c>
      <c r="M211" s="16">
        <f t="shared" si="22"/>
        <v>433.47413490090349</v>
      </c>
      <c r="N211" s="40">
        <v>14028.31634877788</v>
      </c>
      <c r="O211" s="50">
        <f t="shared" si="18"/>
        <v>-590.61816684987207</v>
      </c>
    </row>
    <row r="212" spans="1:15" ht="15.75" thickBot="1" x14ac:dyDescent="0.3">
      <c r="A212" t="s">
        <v>303</v>
      </c>
      <c r="B212" s="27" t="s">
        <v>482</v>
      </c>
      <c r="C212" s="28" t="s">
        <v>483</v>
      </c>
      <c r="D212" s="18">
        <v>24</v>
      </c>
      <c r="E212" s="19">
        <f>VLOOKUP(A212,'20% True-Up FDK Formula Grant'!$A$3:$I$180,5,FALSE)</f>
        <v>1.0297000000000001</v>
      </c>
      <c r="F212" s="19">
        <f>VLOOKUP(A212,'20% True-Up FDK Formula Grant'!$A$3:$I$180,6,FALSE)</f>
        <v>0.57099999999999995</v>
      </c>
      <c r="G212" s="19">
        <f>VLOOKUP(A212,'20% True-Up FDK Formula Grant'!$A$3:$I$180,7,FALSE)</f>
        <v>7.9109062980030717E-2</v>
      </c>
      <c r="H212" s="19">
        <f>VLOOKUP(A212,'20% True-Up FDK Formula Grant'!$A$3:$I$180,8,FALSE)</f>
        <v>0.107642089093702</v>
      </c>
      <c r="I212" s="20">
        <v>8061.35</v>
      </c>
      <c r="J212" s="21">
        <f t="shared" si="19"/>
        <v>193472.40000000002</v>
      </c>
      <c r="K212" s="22">
        <f t="shared" si="20"/>
        <v>345822.46427447005</v>
      </c>
      <c r="L212" s="23">
        <f t="shared" si="21"/>
        <v>9435.0822893234308</v>
      </c>
      <c r="M212" s="35">
        <f t="shared" si="22"/>
        <v>393.1284287218096</v>
      </c>
      <c r="N212" s="41">
        <v>8861.4942133755812</v>
      </c>
      <c r="O212" s="51">
        <f t="shared" si="18"/>
        <v>573.58807594784957</v>
      </c>
    </row>
    <row r="213" spans="1:15" x14ac:dyDescent="0.25">
      <c r="B213" s="29"/>
      <c r="C213" s="11"/>
      <c r="D213" s="11">
        <f>SUM(D185:D212)</f>
        <v>1275</v>
      </c>
      <c r="E213" s="11"/>
      <c r="F213" s="11"/>
      <c r="G213" s="11"/>
      <c r="H213" s="11"/>
      <c r="I213" s="30">
        <f t="shared" ref="I213:L213" si="27">SUM(I185:I212)</f>
        <v>224259.89999999997</v>
      </c>
      <c r="J213" s="14">
        <f t="shared" si="27"/>
        <v>10606663.900000002</v>
      </c>
      <c r="K213" s="14">
        <f t="shared" si="27"/>
        <v>19155297.087646279</v>
      </c>
      <c r="L213" s="14">
        <f t="shared" si="27"/>
        <v>522614.41337407759</v>
      </c>
      <c r="N213" s="24">
        <f>SUM(N185:N212)</f>
        <v>527017.0729288091</v>
      </c>
      <c r="O213" s="48">
        <f>SUM(O185:O212)</f>
        <v>-4402.6595547314291</v>
      </c>
    </row>
  </sheetData>
  <pageMargins left="0.2" right="0.2" top="0.5" bottom="0.5" header="0.3" footer="0.3"/>
  <pageSetup scale="5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20% True-Up FDK Formula Grant</vt:lpstr>
      <vt:lpstr>'20% True-Up FDK Formula Grant'!Print_Titles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Okes, Jennifer</cp:lastModifiedBy>
  <cp:lastPrinted>2020-01-28T20:25:12Z</cp:lastPrinted>
  <dcterms:created xsi:type="dcterms:W3CDTF">2019-07-19T22:05:58Z</dcterms:created>
  <dcterms:modified xsi:type="dcterms:W3CDTF">2020-05-13T18:50:17Z</dcterms:modified>
</cp:coreProperties>
</file>