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AYMENT PROCESSING\Distribution Worksheets\IDEA Distributions\"/>
    </mc:Choice>
  </mc:AlternateContent>
  <bookViews>
    <workbookView xWindow="120" yWindow="336" windowWidth="23892" windowHeight="11580"/>
  </bookViews>
  <sheets>
    <sheet name="IDEA PRESCHOOL FY16-17" sheetId="1" r:id="rId1"/>
    <sheet name="Recon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D61" i="1" l="1"/>
  <c r="D14" i="1"/>
  <c r="D5" i="1" l="1"/>
  <c r="Y37" i="1" l="1"/>
  <c r="T48" i="1" l="1"/>
  <c r="V30" i="1" l="1"/>
  <c r="S4" i="1" l="1"/>
  <c r="U52" i="1" l="1"/>
  <c r="U9" i="1"/>
  <c r="D4" i="1" l="1"/>
  <c r="D6" i="1"/>
  <c r="D7" i="1"/>
  <c r="D8" i="1"/>
  <c r="D10" i="1"/>
  <c r="D12" i="1"/>
  <c r="D17" i="1"/>
  <c r="D18" i="1"/>
  <c r="D19" i="1"/>
  <c r="D20" i="1"/>
  <c r="D21" i="1"/>
  <c r="D23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7" i="1"/>
  <c r="D58" i="1"/>
  <c r="D59" i="1"/>
  <c r="D60" i="1"/>
  <c r="D62" i="1"/>
  <c r="D2" i="1"/>
  <c r="D60" i="2" l="1"/>
  <c r="T11" i="1" l="1"/>
  <c r="D11" i="1" s="1"/>
  <c r="T3" i="1"/>
  <c r="T24" i="1"/>
  <c r="D24" i="1" s="1"/>
  <c r="S16" i="1" l="1"/>
  <c r="R38" i="1" l="1"/>
  <c r="R15" i="1"/>
  <c r="P56" i="1" l="1"/>
  <c r="D56" i="1" s="1"/>
  <c r="P22" i="1"/>
  <c r="P9" i="1"/>
  <c r="D9" i="1" s="1"/>
  <c r="N38" i="1" l="1"/>
  <c r="D38" i="1" s="1"/>
  <c r="N3" i="1"/>
  <c r="M15" i="1" l="1"/>
  <c r="D15" i="1" s="1"/>
  <c r="L22" i="1" l="1"/>
  <c r="D22" i="1" s="1"/>
  <c r="L63" i="1"/>
  <c r="K55" i="1" l="1"/>
  <c r="D55" i="1" s="1"/>
  <c r="K16" i="1"/>
  <c r="D16" i="1" s="1"/>
  <c r="H13" i="1" l="1"/>
  <c r="D13" i="1" s="1"/>
  <c r="J3" i="1" l="1"/>
  <c r="D3" i="1" s="1"/>
  <c r="E60" i="1" l="1"/>
  <c r="F57" i="2"/>
  <c r="G57" i="2" s="1"/>
  <c r="E61" i="1"/>
  <c r="F58" i="2"/>
  <c r="G58" i="2" s="1"/>
  <c r="E5" i="1"/>
  <c r="E14" i="1"/>
  <c r="E37" i="1"/>
  <c r="E58" i="1" l="1"/>
  <c r="F55" i="2"/>
  <c r="G55" i="2" s="1"/>
  <c r="E54" i="1"/>
  <c r="F51" i="2"/>
  <c r="G51" i="2" s="1"/>
  <c r="E50" i="1"/>
  <c r="F47" i="2"/>
  <c r="G47" i="2" s="1"/>
  <c r="E46" i="1"/>
  <c r="F43" i="2"/>
  <c r="G43" i="2" s="1"/>
  <c r="E38" i="1"/>
  <c r="F35" i="2"/>
  <c r="G35" i="2" s="1"/>
  <c r="E34" i="1"/>
  <c r="F32" i="2"/>
  <c r="G32" i="2" s="1"/>
  <c r="E30" i="1"/>
  <c r="F28" i="2"/>
  <c r="G28" i="2" s="1"/>
  <c r="E26" i="1"/>
  <c r="F24" i="2"/>
  <c r="G24" i="2" s="1"/>
  <c r="E22" i="1"/>
  <c r="F20" i="2"/>
  <c r="G20" i="2" s="1"/>
  <c r="E18" i="1"/>
  <c r="F16" i="2"/>
  <c r="G16" i="2" s="1"/>
  <c r="E10" i="1"/>
  <c r="F9" i="2"/>
  <c r="G9" i="2" s="1"/>
  <c r="E6" i="1"/>
  <c r="F5" i="2"/>
  <c r="G5" i="2" s="1"/>
  <c r="E2" i="1"/>
  <c r="F2" i="2"/>
  <c r="G2" i="2" s="1"/>
  <c r="E57" i="1"/>
  <c r="F54" i="2"/>
  <c r="G54" i="2" s="1"/>
  <c r="E53" i="1"/>
  <c r="F50" i="2"/>
  <c r="G50" i="2" s="1"/>
  <c r="E49" i="1"/>
  <c r="F46" i="2"/>
  <c r="G46" i="2" s="1"/>
  <c r="E45" i="1"/>
  <c r="F42" i="2"/>
  <c r="G42" i="2" s="1"/>
  <c r="E33" i="1"/>
  <c r="F31" i="2"/>
  <c r="G31" i="2" s="1"/>
  <c r="E29" i="1"/>
  <c r="F27" i="2"/>
  <c r="G27" i="2" s="1"/>
  <c r="E25" i="1"/>
  <c r="F23" i="2"/>
  <c r="G23" i="2" s="1"/>
  <c r="E21" i="1"/>
  <c r="F19" i="2"/>
  <c r="G19" i="2" s="1"/>
  <c r="E17" i="1"/>
  <c r="F15" i="2"/>
  <c r="G15" i="2" s="1"/>
  <c r="E13" i="1"/>
  <c r="F12" i="2"/>
  <c r="G12" i="2" s="1"/>
  <c r="E9" i="1"/>
  <c r="F8" i="2"/>
  <c r="G8" i="2" s="1"/>
  <c r="E62" i="1"/>
  <c r="F59" i="2"/>
  <c r="G59" i="2" s="1"/>
  <c r="E56" i="1"/>
  <c r="F53" i="2"/>
  <c r="G53" i="2" s="1"/>
  <c r="E52" i="1"/>
  <c r="F49" i="2"/>
  <c r="G49" i="2" s="1"/>
  <c r="E48" i="1"/>
  <c r="F45" i="2"/>
  <c r="G45" i="2" s="1"/>
  <c r="E44" i="1"/>
  <c r="F41" i="2"/>
  <c r="G41" i="2" s="1"/>
  <c r="E40" i="1"/>
  <c r="F37" i="2"/>
  <c r="G37" i="2" s="1"/>
  <c r="E36" i="1"/>
  <c r="F34" i="2"/>
  <c r="G34" i="2" s="1"/>
  <c r="E32" i="1"/>
  <c r="F30" i="2"/>
  <c r="G30" i="2" s="1"/>
  <c r="E28" i="1"/>
  <c r="F26" i="2"/>
  <c r="G26" i="2" s="1"/>
  <c r="E24" i="1"/>
  <c r="F22" i="2"/>
  <c r="G22" i="2" s="1"/>
  <c r="E20" i="1"/>
  <c r="F18" i="2"/>
  <c r="G18" i="2" s="1"/>
  <c r="E16" i="1"/>
  <c r="F14" i="2"/>
  <c r="G14" i="2" s="1"/>
  <c r="E12" i="1"/>
  <c r="F11" i="2"/>
  <c r="G11" i="2" s="1"/>
  <c r="E8" i="1"/>
  <c r="F7" i="2"/>
  <c r="G7" i="2" s="1"/>
  <c r="E4" i="1"/>
  <c r="F4" i="2"/>
  <c r="G4" i="2" s="1"/>
  <c r="E59" i="1"/>
  <c r="F56" i="2"/>
  <c r="G56" i="2" s="1"/>
  <c r="E55" i="1"/>
  <c r="F52" i="2"/>
  <c r="G52" i="2" s="1"/>
  <c r="E51" i="1"/>
  <c r="F48" i="2"/>
  <c r="G48" i="2" s="1"/>
  <c r="E47" i="1"/>
  <c r="F44" i="2"/>
  <c r="G44" i="2" s="1"/>
  <c r="E43" i="1"/>
  <c r="F40" i="2"/>
  <c r="G40" i="2" s="1"/>
  <c r="E39" i="1"/>
  <c r="F36" i="2"/>
  <c r="G36" i="2" s="1"/>
  <c r="E35" i="1"/>
  <c r="F33" i="2"/>
  <c r="G33" i="2" s="1"/>
  <c r="E31" i="1"/>
  <c r="F29" i="2"/>
  <c r="G29" i="2" s="1"/>
  <c r="E27" i="1"/>
  <c r="F25" i="2"/>
  <c r="G25" i="2" s="1"/>
  <c r="E23" i="1"/>
  <c r="F21" i="2"/>
  <c r="G21" i="2" s="1"/>
  <c r="E19" i="1"/>
  <c r="F17" i="2"/>
  <c r="G17" i="2" s="1"/>
  <c r="E15" i="1"/>
  <c r="F13" i="2"/>
  <c r="G13" i="2" s="1"/>
  <c r="E11" i="1"/>
  <c r="F10" i="2"/>
  <c r="G10" i="2" s="1"/>
  <c r="E7" i="1"/>
  <c r="F6" i="2"/>
  <c r="G6" i="2" s="1"/>
  <c r="E3" i="1"/>
  <c r="F3" i="2"/>
  <c r="G3" i="2" s="1"/>
  <c r="E42" i="1"/>
  <c r="F39" i="2"/>
  <c r="G39" i="2" s="1"/>
  <c r="E41" i="1"/>
  <c r="F38" i="2"/>
  <c r="D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C64" i="1"/>
  <c r="E64" i="1" l="1"/>
  <c r="G38" i="2"/>
  <c r="F60" i="2"/>
  <c r="G60" i="2" s="1"/>
</calcChain>
</file>

<file path=xl/comments1.xml><?xml version="1.0" encoding="utf-8"?>
<comments xmlns="http://schemas.openxmlformats.org/spreadsheetml/2006/main">
  <authors>
    <author>Gines, Kristen</author>
    <author>Shields, Joseph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$613 WAS ORIGINALLY CHARGED TO FY15-16 S/B FY16-17</t>
        </r>
      </text>
    </comment>
    <comment ref="AC24" authorId="1" shapeId="0">
      <text>
        <r>
          <rPr>
            <b/>
            <sz val="9"/>
            <color indexed="81"/>
            <rFont val="Tahoma"/>
            <family val="2"/>
          </rPr>
          <t>Shields, Joseph:</t>
        </r>
        <r>
          <rPr>
            <sz val="9"/>
            <color indexed="81"/>
            <rFont val="Tahoma"/>
            <family val="2"/>
          </rPr>
          <t xml:space="preserve">
RFF was for $4,762
$2,094 pays on 1617
$2,668 pays on 1718</t>
        </r>
      </text>
    </comment>
  </commentList>
</comments>
</file>

<file path=xl/sharedStrings.xml><?xml version="1.0" encoding="utf-8"?>
<sst xmlns="http://schemas.openxmlformats.org/spreadsheetml/2006/main" count="431" uniqueCount="166">
  <si>
    <t>AU #</t>
  </si>
  <si>
    <t>AU Name</t>
  </si>
  <si>
    <t>Allocation</t>
  </si>
  <si>
    <t>Payments to Date</t>
  </si>
  <si>
    <t>Balance of Allocation</t>
  </si>
  <si>
    <t>Totals</t>
  </si>
  <si>
    <t>01010</t>
  </si>
  <si>
    <t>01020</t>
  </si>
  <si>
    <t>01030</t>
  </si>
  <si>
    <t>01040</t>
  </si>
  <si>
    <t>01070</t>
  </si>
  <si>
    <t>03010</t>
  </si>
  <si>
    <t>03020</t>
  </si>
  <si>
    <t>03030</t>
  </si>
  <si>
    <t>03040</t>
  </si>
  <si>
    <t>03060</t>
  </si>
  <si>
    <t>07010</t>
  </si>
  <si>
    <t>07020</t>
  </si>
  <si>
    <t>15010</t>
  </si>
  <si>
    <t>16010</t>
  </si>
  <si>
    <t>18010</t>
  </si>
  <si>
    <t>19010</t>
  </si>
  <si>
    <t>19205</t>
  </si>
  <si>
    <t>21020</t>
  </si>
  <si>
    <t>21030</t>
  </si>
  <si>
    <t>21040</t>
  </si>
  <si>
    <t>21050</t>
  </si>
  <si>
    <t>21060</t>
  </si>
  <si>
    <t>21080</t>
  </si>
  <si>
    <t>21085</t>
  </si>
  <si>
    <t>21090</t>
  </si>
  <si>
    <t>21490</t>
  </si>
  <si>
    <t>22010</t>
  </si>
  <si>
    <t>26011</t>
  </si>
  <si>
    <t>30011</t>
  </si>
  <si>
    <t>35010</t>
  </si>
  <si>
    <t>35020</t>
  </si>
  <si>
    <t>35030</t>
  </si>
  <si>
    <t>38010</t>
  </si>
  <si>
    <t>39031</t>
  </si>
  <si>
    <t>41010</t>
  </si>
  <si>
    <t>43010</t>
  </si>
  <si>
    <t>44020</t>
  </si>
  <si>
    <t>49010</t>
  </si>
  <si>
    <t>51010</t>
  </si>
  <si>
    <t>51020</t>
  </si>
  <si>
    <t>59010</t>
  </si>
  <si>
    <t>62040</t>
  </si>
  <si>
    <t>62050</t>
  </si>
  <si>
    <t>62060</t>
  </si>
  <si>
    <t>64043</t>
  </si>
  <si>
    <t>64053</t>
  </si>
  <si>
    <t>64093</t>
  </si>
  <si>
    <t>64103</t>
  </si>
  <si>
    <t>64123</t>
  </si>
  <si>
    <t>64133</t>
  </si>
  <si>
    <t>64143</t>
  </si>
  <si>
    <t>64153</t>
  </si>
  <si>
    <t>64160</t>
  </si>
  <si>
    <t>64163</t>
  </si>
  <si>
    <t>64193</t>
  </si>
  <si>
    <t>64200</t>
  </si>
  <si>
    <t>64203</t>
  </si>
  <si>
    <t>64205</t>
  </si>
  <si>
    <t>64213</t>
  </si>
  <si>
    <t>66050</t>
  </si>
  <si>
    <t>80010</t>
  </si>
  <si>
    <t/>
  </si>
  <si>
    <t>Adams 1, Mapleton</t>
  </si>
  <si>
    <t>Adams 12 Five Star Schools</t>
  </si>
  <si>
    <t>Adams 14, Commerce City</t>
  </si>
  <si>
    <t>Adams 27J, Brighton</t>
  </si>
  <si>
    <t>Adams 50, Westminster</t>
  </si>
  <si>
    <t>Arapahoe 1, Englewood</t>
  </si>
  <si>
    <t>Arapahoe 2, Sheridan</t>
  </si>
  <si>
    <t>Arapahoe 5, Cherry Creek</t>
  </si>
  <si>
    <t>Arapahoe 6, Littleton</t>
  </si>
  <si>
    <t>Adams/Arapahoe 28J, Aurora</t>
  </si>
  <si>
    <t>Boulder RE-1J</t>
  </si>
  <si>
    <t>Boulder RE-2, Boulder</t>
  </si>
  <si>
    <t>Delta 50J, Delta</t>
  </si>
  <si>
    <t>Denver 1, Denver</t>
  </si>
  <si>
    <t>Douglas RE-1, Castle Rock</t>
  </si>
  <si>
    <t>Eagle 50</t>
  </si>
  <si>
    <t>Elbert C-1, Elizabeth</t>
  </si>
  <si>
    <t>El Paso 2, Harrison</t>
  </si>
  <si>
    <t>El Paso 3, Widefield</t>
  </si>
  <si>
    <t>El Paso 8, Fountain</t>
  </si>
  <si>
    <t>El Paso 11, Colorado Springs</t>
  </si>
  <si>
    <t>El Paso 12, Cheyenne Mountain</t>
  </si>
  <si>
    <t>El Paso 20, Academy</t>
  </si>
  <si>
    <t>El Paso 38, Lewis-Palmer</t>
  </si>
  <si>
    <t>El Paso 49, Falcon</t>
  </si>
  <si>
    <t>Fort Lupton/Keenesburg, Fort Lupton</t>
  </si>
  <si>
    <t>Fremont RE-1, Canon City</t>
  </si>
  <si>
    <t>Gunnison RE-1J, Gunnison</t>
  </si>
  <si>
    <t>Jefferson District R-1, Golden</t>
  </si>
  <si>
    <t>Larimer R-1, Fort Collins</t>
  </si>
  <si>
    <t>Larimer R-2J, Loveland</t>
  </si>
  <si>
    <t>Larimer R-3, Estes Park</t>
  </si>
  <si>
    <t>Logan RE-1, Sterling</t>
  </si>
  <si>
    <t>Mesa 51, Grand Junction</t>
  </si>
  <si>
    <t>Moffat RE-1, Craig</t>
  </si>
  <si>
    <t>Montrose RE-1J, Montrose</t>
  </si>
  <si>
    <t>Morgan Re-3, Fort Morgan</t>
  </si>
  <si>
    <t>Pueblo 60, Urban</t>
  </si>
  <si>
    <t>Pueblo 70, Rural</t>
  </si>
  <si>
    <t>Weld RE-4, Windsor</t>
  </si>
  <si>
    <t>Johnstown-Milliken Re5J</t>
  </si>
  <si>
    <t>Weld 6, Greeley</t>
  </si>
  <si>
    <t>East Central BOCES, Limon</t>
  </si>
  <si>
    <t>Mount Evans BOCS, Idaho Springs</t>
  </si>
  <si>
    <t>Mountain BOCES, Leadville</t>
  </si>
  <si>
    <t>Northeast BOCES</t>
  </si>
  <si>
    <t>Northwest BOCES, Steamboat Springs</t>
  </si>
  <si>
    <t>Pikes Peak BOCS, Colorado Springs</t>
  </si>
  <si>
    <t>San Juan BOCS</t>
  </si>
  <si>
    <t>San Luis Valley BOCS</t>
  </si>
  <si>
    <t>Santa Fe Trail BOCES</t>
  </si>
  <si>
    <t>South Central BOCS, Pueblo</t>
  </si>
  <si>
    <t>Southeastern BOCES, Lamar</t>
  </si>
  <si>
    <t>Uncompahgre BOCS</t>
  </si>
  <si>
    <t>Centennial BOCES</t>
  </si>
  <si>
    <t>Ute Pass BOCES</t>
  </si>
  <si>
    <t>Rio Blanco BOCES, Rangely</t>
  </si>
  <si>
    <t>Colorado School for the Deaf and the Blind</t>
  </si>
  <si>
    <t>Charter School Institute</t>
  </si>
  <si>
    <t>Aspen 1</t>
  </si>
  <si>
    <t>Summit RE-1</t>
  </si>
  <si>
    <t>July
2016</t>
  </si>
  <si>
    <t>August
2016</t>
  </si>
  <si>
    <t>September
2016</t>
  </si>
  <si>
    <t>October
2016</t>
  </si>
  <si>
    <t>November
2016</t>
  </si>
  <si>
    <t>December
2016</t>
  </si>
  <si>
    <t>January
2017</t>
  </si>
  <si>
    <t>February
2017</t>
  </si>
  <si>
    <t>March
2017</t>
  </si>
  <si>
    <t>May
2017</t>
  </si>
  <si>
    <t>June
2017</t>
  </si>
  <si>
    <t>July
2017</t>
  </si>
  <si>
    <t>August
2017</t>
  </si>
  <si>
    <t>September
2017</t>
  </si>
  <si>
    <t>October
2017</t>
  </si>
  <si>
    <t>November
2017</t>
  </si>
  <si>
    <t>December
2017</t>
  </si>
  <si>
    <t>January
2018</t>
  </si>
  <si>
    <t>February
2018</t>
  </si>
  <si>
    <t>March
2018</t>
  </si>
  <si>
    <t>April
2018</t>
  </si>
  <si>
    <t>May
2018</t>
  </si>
  <si>
    <t>June
2018</t>
  </si>
  <si>
    <t>July
2018</t>
  </si>
  <si>
    <t>August
2018</t>
  </si>
  <si>
    <t>September
2018</t>
  </si>
  <si>
    <t>April
2017</t>
  </si>
  <si>
    <t>FY</t>
  </si>
  <si>
    <t>GBL</t>
  </si>
  <si>
    <t>DistNo</t>
  </si>
  <si>
    <t>SumOfPayment</t>
  </si>
  <si>
    <t>Short_Grant_Name</t>
  </si>
  <si>
    <t>FY1617</t>
  </si>
  <si>
    <t>Preschool</t>
  </si>
  <si>
    <t>397D</t>
  </si>
  <si>
    <t xml:space="preserve">          </t>
  </si>
  <si>
    <t>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</si>
</sst>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;\(\$#,##0.00\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6" tint="0.39997558519241921"/>
        <bgColor rgb="FFC0C0C0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6">
    <xf numFmtId="0" fontId="0" fillId="0" borderId="0"/>
    <xf numFmtId="0" fontId="4" fillId="2" borderId="0"/>
    <xf numFmtId="0" fontId="6" fillId="2" borderId="0"/>
    <xf numFmtId="44" fontId="6" fillId="2" borderId="0" applyFont="0" applyFill="0" applyBorder="0" applyAlignment="0" applyProtection="0"/>
    <xf numFmtId="43" fontId="6" fillId="2" borderId="0" applyFont="0" applyFill="0" applyBorder="0" applyAlignment="0" applyProtection="0"/>
    <xf numFmtId="43" fontId="8" fillId="2" borderId="0" applyFont="0" applyFill="0" applyBorder="0" applyAlignment="0" applyProtection="0"/>
    <xf numFmtId="0" fontId="9" fillId="2" borderId="0"/>
    <xf numFmtId="43" fontId="9" fillId="2" borderId="0" applyFont="0" applyFill="0" applyBorder="0" applyAlignment="0" applyProtection="0"/>
    <xf numFmtId="43" fontId="9" fillId="2" borderId="0" applyFont="0" applyFill="0" applyBorder="0" applyAlignment="0" applyProtection="0"/>
    <xf numFmtId="44" fontId="9" fillId="2" borderId="0" applyFont="0" applyFill="0" applyBorder="0" applyAlignment="0" applyProtection="0"/>
    <xf numFmtId="44" fontId="9" fillId="2" borderId="0" applyFont="0" applyFill="0" applyBorder="0" applyAlignment="0" applyProtection="0"/>
    <xf numFmtId="0" fontId="10" fillId="2" borderId="0"/>
    <xf numFmtId="0" fontId="6" fillId="2" borderId="0"/>
    <xf numFmtId="0" fontId="9" fillId="2" borderId="0"/>
    <xf numFmtId="9" fontId="9" fillId="2" borderId="0" applyFont="0" applyFill="0" applyBorder="0" applyAlignment="0" applyProtection="0"/>
    <xf numFmtId="9" fontId="9" fillId="2" borderId="0" applyFont="0" applyFill="0" applyBorder="0" applyAlignment="0" applyProtection="0"/>
    <xf numFmtId="43" fontId="9" fillId="2" borderId="0" applyFont="0" applyFill="0" applyBorder="0" applyAlignment="0" applyProtection="0"/>
    <xf numFmtId="9" fontId="9" fillId="2" borderId="0" applyFont="0" applyFill="0" applyBorder="0" applyAlignment="0" applyProtection="0"/>
    <xf numFmtId="0" fontId="9" fillId="2" borderId="0" applyNumberFormat="0" applyFill="0" applyBorder="0" applyAlignment="0" applyProtection="0"/>
    <xf numFmtId="0" fontId="6" fillId="2" borderId="0"/>
    <xf numFmtId="0" fontId="6" fillId="2" borderId="0"/>
    <xf numFmtId="0" fontId="6" fillId="2" borderId="0"/>
    <xf numFmtId="0" fontId="12" fillId="2" borderId="0" applyNumberFormat="0" applyFill="0" applyBorder="0" applyAlignment="0" applyProtection="0"/>
    <xf numFmtId="43" fontId="9" fillId="2" borderId="0" applyFont="0" applyFill="0" applyBorder="0" applyAlignment="0" applyProtection="0"/>
    <xf numFmtId="0" fontId="6" fillId="2" borderId="0"/>
    <xf numFmtId="0" fontId="6" fillId="2" borderId="0"/>
    <xf numFmtId="40" fontId="11" fillId="2" borderId="0"/>
    <xf numFmtId="0" fontId="6" fillId="2" borderId="0"/>
    <xf numFmtId="0" fontId="6" fillId="2" borderId="0"/>
    <xf numFmtId="0" fontId="9" fillId="2" borderId="0"/>
    <xf numFmtId="43" fontId="9" fillId="2" borderId="0" applyFont="0" applyFill="0" applyBorder="0" applyAlignment="0" applyProtection="0"/>
    <xf numFmtId="43" fontId="9" fillId="2" borderId="0" applyFont="0" applyFill="0" applyBorder="0" applyAlignment="0" applyProtection="0"/>
    <xf numFmtId="44" fontId="9" fillId="2" borderId="0" applyFont="0" applyFill="0" applyBorder="0" applyAlignment="0" applyProtection="0"/>
    <xf numFmtId="44" fontId="9" fillId="2" borderId="0" applyFont="0" applyFill="0" applyBorder="0" applyAlignment="0" applyProtection="0"/>
    <xf numFmtId="0" fontId="9" fillId="2" borderId="0"/>
    <xf numFmtId="9" fontId="9" fillId="2" borderId="0" applyFont="0" applyFill="0" applyBorder="0" applyAlignment="0" applyProtection="0"/>
    <xf numFmtId="9" fontId="9" fillId="2" borderId="0" applyFont="0" applyFill="0" applyBorder="0" applyAlignment="0" applyProtection="0"/>
    <xf numFmtId="43" fontId="9" fillId="2" borderId="0" applyFont="0" applyFill="0" applyBorder="0" applyAlignment="0" applyProtection="0"/>
    <xf numFmtId="9" fontId="9" fillId="2" borderId="0" applyFont="0" applyFill="0" applyBorder="0" applyAlignment="0" applyProtection="0"/>
    <xf numFmtId="0" fontId="9" fillId="2" borderId="0" applyNumberFormat="0" applyFill="0" applyBorder="0" applyAlignment="0" applyProtection="0"/>
    <xf numFmtId="43" fontId="9" fillId="2" borderId="0" applyFont="0" applyFill="0" applyBorder="0" applyAlignment="0" applyProtection="0"/>
    <xf numFmtId="0" fontId="6" fillId="2" borderId="0"/>
    <xf numFmtId="0" fontId="6" fillId="2" borderId="0"/>
    <xf numFmtId="43" fontId="6" fillId="0" borderId="0" applyFont="0" applyFill="0" applyBorder="0" applyAlignment="0" applyProtection="0"/>
    <xf numFmtId="0" fontId="4" fillId="2" borderId="0"/>
    <xf numFmtId="0" fontId="16" fillId="2" borderId="0"/>
  </cellStyleXfs>
  <cellXfs count="24">
    <xf numFmtId="0" fontId="0" fillId="0" borderId="0" xfId="0"/>
    <xf numFmtId="164" fontId="2" fillId="2" borderId="2" xfId="0" applyNumberFormat="1" applyFont="1" applyFill="1" applyBorder="1" applyAlignment="1" applyProtection="1">
      <alignment horizontal="right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/>
    <xf numFmtId="164" fontId="3" fillId="4" borderId="3" xfId="0" applyNumberFormat="1" applyFont="1" applyFill="1" applyBorder="1"/>
    <xf numFmtId="0" fontId="5" fillId="2" borderId="4" xfId="1" applyFont="1" applyFill="1" applyBorder="1" applyAlignment="1">
      <alignment horizontal="center" wrapText="1"/>
    </xf>
    <xf numFmtId="0" fontId="7" fillId="2" borderId="2" xfId="0" applyFont="1" applyFill="1" applyBorder="1" applyAlignment="1" applyProtection="1">
      <alignment vertical="center" wrapText="1"/>
    </xf>
    <xf numFmtId="49" fontId="3" fillId="4" borderId="5" xfId="42" quotePrefix="1" applyNumberFormat="1" applyFont="1" applyFill="1" applyBorder="1" applyAlignment="1">
      <alignment horizontal="center" vertical="center" wrapText="1"/>
    </xf>
    <xf numFmtId="165" fontId="3" fillId="4" borderId="5" xfId="4" quotePrefix="1" applyNumberFormat="1" applyFont="1" applyFill="1" applyBorder="1" applyAlignment="1">
      <alignment horizontal="center" vertical="center" wrapText="1"/>
    </xf>
    <xf numFmtId="0" fontId="5" fillId="2" borderId="4" xfId="44" applyFont="1" applyFill="1" applyBorder="1" applyAlignment="1"/>
    <xf numFmtId="43" fontId="0" fillId="0" borderId="0" xfId="43" applyFont="1"/>
    <xf numFmtId="43" fontId="0" fillId="0" borderId="0" xfId="0" applyNumberFormat="1"/>
    <xf numFmtId="165" fontId="5" fillId="2" borderId="4" xfId="43" applyNumberFormat="1" applyFont="1" applyFill="1" applyBorder="1" applyAlignment="1"/>
    <xf numFmtId="165" fontId="0" fillId="0" borderId="0" xfId="43" applyNumberFormat="1" applyFont="1"/>
    <xf numFmtId="0" fontId="15" fillId="5" borderId="6" xfId="45" applyFont="1" applyFill="1" applyBorder="1" applyAlignment="1">
      <alignment horizontal="center"/>
    </xf>
    <xf numFmtId="0" fontId="15" fillId="2" borderId="4" xfId="45" applyFont="1" applyFill="1" applyBorder="1" applyAlignment="1">
      <alignment wrapText="1"/>
    </xf>
    <xf numFmtId="43" fontId="15" fillId="2" borderId="4" xfId="43" applyFont="1" applyFill="1" applyBorder="1" applyAlignment="1">
      <alignment wrapText="1"/>
    </xf>
    <xf numFmtId="165" fontId="15" fillId="5" borderId="6" xfId="43" applyNumberFormat="1" applyFont="1" applyFill="1" applyBorder="1" applyAlignment="1">
      <alignment horizontal="center"/>
    </xf>
    <xf numFmtId="165" fontId="15" fillId="2" borderId="4" xfId="43" applyNumberFormat="1" applyFont="1" applyFill="1" applyBorder="1" applyAlignment="1">
      <alignment horizontal="right" wrapText="1"/>
    </xf>
    <xf numFmtId="165" fontId="15" fillId="2" borderId="4" xfId="43" applyNumberFormat="1" applyFont="1" applyFill="1" applyBorder="1" applyAlignment="1">
      <alignment wrapText="1"/>
    </xf>
    <xf numFmtId="39" fontId="0" fillId="0" borderId="0" xfId="0" applyNumberFormat="1"/>
    <xf numFmtId="49" fontId="3" fillId="4" borderId="7" xfId="42" quotePrefix="1" applyNumberFormat="1" applyFont="1" applyFill="1" applyBorder="1" applyAlignment="1">
      <alignment horizontal="center" vertical="center" wrapText="1"/>
    </xf>
  </cellXfs>
  <cellStyles count="46">
    <cellStyle name="Comma" xfId="43" builtinId="3"/>
    <cellStyle name="Comma 2" xfId="5"/>
    <cellStyle name="Comma 2 2" xfId="8"/>
    <cellStyle name="Comma 2 2 2" xfId="31"/>
    <cellStyle name="Comma 3" xfId="16"/>
    <cellStyle name="Comma 3 2" xfId="37"/>
    <cellStyle name="Comma 4" xfId="23"/>
    <cellStyle name="Comma 4 2" xfId="40"/>
    <cellStyle name="Comma 5" xfId="7"/>
    <cellStyle name="Comma 5 2" xfId="30"/>
    <cellStyle name="Comma 6" xfId="4"/>
    <cellStyle name="Currency 2" xfId="10"/>
    <cellStyle name="Currency 2 2" xfId="33"/>
    <cellStyle name="Currency 3" xfId="9"/>
    <cellStyle name="Currency 3 2" xfId="32"/>
    <cellStyle name="Currency 4" xfId="3"/>
    <cellStyle name="Hyperlink 2" xfId="22"/>
    <cellStyle name="Normal" xfId="0" builtinId="0"/>
    <cellStyle name="Normal 10" xfId="27"/>
    <cellStyle name="Normal 10 2" xfId="28"/>
    <cellStyle name="Normal 11" xfId="6"/>
    <cellStyle name="Normal 12" xfId="29"/>
    <cellStyle name="Normal 13" xfId="2"/>
    <cellStyle name="Normal 14" xfId="41"/>
    <cellStyle name="Normal 15" xfId="42"/>
    <cellStyle name="Normal 2" xfId="11"/>
    <cellStyle name="Normal 2 2" xfId="26"/>
    <cellStyle name="Normal 3" xfId="12"/>
    <cellStyle name="Normal 3 2" xfId="13"/>
    <cellStyle name="Normal 3 2 2" xfId="34"/>
    <cellStyle name="Normal 4" xfId="18"/>
    <cellStyle name="Normal 4 2" xfId="39"/>
    <cellStyle name="Normal 5" xfId="19"/>
    <cellStyle name="Normal 6" xfId="20"/>
    <cellStyle name="Normal 7" xfId="21"/>
    <cellStyle name="Normal 8" xfId="24"/>
    <cellStyle name="Normal 9" xfId="25"/>
    <cellStyle name="Normal_Recon" xfId="44"/>
    <cellStyle name="Normal_Recon_1" xfId="45"/>
    <cellStyle name="Normal_Sheet1" xfId="1"/>
    <cellStyle name="Percent 2" xfId="15"/>
    <cellStyle name="Percent 2 2" xfId="36"/>
    <cellStyle name="Percent 3" xfId="17"/>
    <cellStyle name="Percent 3 2" xfId="38"/>
    <cellStyle name="Percent 4" xfId="14"/>
    <cellStyle name="Percent 4 2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A9" t="str">
            <v>01010</v>
          </cell>
          <cell r="B9" t="str">
            <v>397D</v>
          </cell>
          <cell r="C9">
            <v>3735</v>
          </cell>
        </row>
        <row r="10">
          <cell r="A10" t="str">
            <v>01020</v>
          </cell>
          <cell r="B10" t="str">
            <v>397D</v>
          </cell>
          <cell r="C10">
            <v>10217</v>
          </cell>
        </row>
        <row r="11">
          <cell r="A11" t="str">
            <v>01030</v>
          </cell>
          <cell r="B11" t="str">
            <v>397D</v>
          </cell>
          <cell r="C11">
            <v>3383</v>
          </cell>
        </row>
        <row r="12">
          <cell r="A12" t="str">
            <v>03010</v>
          </cell>
          <cell r="B12" t="str">
            <v>397D</v>
          </cell>
          <cell r="C12">
            <v>1851</v>
          </cell>
        </row>
        <row r="13">
          <cell r="A13" t="str">
            <v>03020</v>
          </cell>
          <cell r="B13" t="str">
            <v>397D</v>
          </cell>
          <cell r="C13">
            <v>2177</v>
          </cell>
        </row>
        <row r="14">
          <cell r="A14" t="str">
            <v>03030</v>
          </cell>
          <cell r="B14" t="str">
            <v>397D</v>
          </cell>
          <cell r="C14">
            <v>11344</v>
          </cell>
        </row>
        <row r="15">
          <cell r="A15" t="str">
            <v>03060</v>
          </cell>
          <cell r="B15" t="str">
            <v>397D</v>
          </cell>
          <cell r="C15">
            <v>21422</v>
          </cell>
        </row>
        <row r="16">
          <cell r="A16" t="str">
            <v>07020</v>
          </cell>
          <cell r="B16" t="str">
            <v>397D</v>
          </cell>
          <cell r="C16">
            <v>8786</v>
          </cell>
        </row>
        <row r="17">
          <cell r="A17" t="str">
            <v>16010</v>
          </cell>
          <cell r="B17" t="str">
            <v>397D</v>
          </cell>
          <cell r="C17">
            <v>5443</v>
          </cell>
        </row>
        <row r="18">
          <cell r="A18" t="str">
            <v>18010</v>
          </cell>
          <cell r="B18" t="str">
            <v>397D</v>
          </cell>
          <cell r="C18">
            <v>5985</v>
          </cell>
        </row>
        <row r="19">
          <cell r="A19" t="str">
            <v>19205</v>
          </cell>
          <cell r="B19" t="str">
            <v>397D</v>
          </cell>
          <cell r="C19">
            <v>14070</v>
          </cell>
        </row>
        <row r="20">
          <cell r="A20" t="str">
            <v>21020</v>
          </cell>
          <cell r="B20" t="str">
            <v>397D</v>
          </cell>
          <cell r="C20">
            <v>6273</v>
          </cell>
        </row>
        <row r="21">
          <cell r="A21" t="str">
            <v>21040</v>
          </cell>
          <cell r="B21" t="str">
            <v>397D</v>
          </cell>
          <cell r="C21">
            <v>5156</v>
          </cell>
        </row>
        <row r="22">
          <cell r="A22" t="str">
            <v>21050</v>
          </cell>
          <cell r="B22" t="str">
            <v>397D</v>
          </cell>
          <cell r="C22">
            <v>13785</v>
          </cell>
        </row>
        <row r="23">
          <cell r="A23" t="str">
            <v>21050</v>
          </cell>
          <cell r="B23" t="str">
            <v>397D</v>
          </cell>
          <cell r="C23">
            <v>8081</v>
          </cell>
        </row>
        <row r="24">
          <cell r="A24" t="str">
            <v>21090</v>
          </cell>
          <cell r="B24" t="str">
            <v>397D</v>
          </cell>
          <cell r="C24">
            <v>2471</v>
          </cell>
        </row>
        <row r="25">
          <cell r="A25" t="str">
            <v>30011</v>
          </cell>
          <cell r="B25" t="str">
            <v>397D</v>
          </cell>
          <cell r="C25">
            <v>10582</v>
          </cell>
        </row>
        <row r="26">
          <cell r="A26" t="str">
            <v>35020</v>
          </cell>
          <cell r="B26" t="str">
            <v>397D</v>
          </cell>
          <cell r="C26">
            <v>5938</v>
          </cell>
        </row>
        <row r="27">
          <cell r="A27" t="str">
            <v>38010</v>
          </cell>
          <cell r="B27" t="str">
            <v>397D</v>
          </cell>
          <cell r="C27">
            <v>6923</v>
          </cell>
        </row>
        <row r="28">
          <cell r="A28" t="str">
            <v>51020</v>
          </cell>
          <cell r="B28" t="str">
            <v>397D</v>
          </cell>
          <cell r="C28">
            <v>1356</v>
          </cell>
        </row>
        <row r="29">
          <cell r="A29" t="str">
            <v>59010</v>
          </cell>
          <cell r="B29" t="str">
            <v>397D</v>
          </cell>
          <cell r="C29">
            <v>1047</v>
          </cell>
        </row>
        <row r="30">
          <cell r="A30" t="str">
            <v>62060</v>
          </cell>
          <cell r="B30" t="str">
            <v>397D</v>
          </cell>
          <cell r="C30">
            <v>7868</v>
          </cell>
        </row>
        <row r="31">
          <cell r="A31" t="str">
            <v>64043</v>
          </cell>
          <cell r="B31" t="str">
            <v>397D</v>
          </cell>
          <cell r="C31">
            <v>4323</v>
          </cell>
        </row>
        <row r="32">
          <cell r="A32" t="str">
            <v>64053</v>
          </cell>
          <cell r="B32" t="str">
            <v>397D</v>
          </cell>
          <cell r="C32">
            <v>10239</v>
          </cell>
        </row>
        <row r="33">
          <cell r="A33" t="str">
            <v>64093</v>
          </cell>
          <cell r="B33" t="str">
            <v>397D</v>
          </cell>
          <cell r="C33">
            <v>6833</v>
          </cell>
        </row>
        <row r="34">
          <cell r="A34" t="str">
            <v>64103</v>
          </cell>
          <cell r="B34" t="str">
            <v>397D</v>
          </cell>
          <cell r="C34">
            <v>3964</v>
          </cell>
        </row>
        <row r="35">
          <cell r="A35" t="str">
            <v>64143</v>
          </cell>
          <cell r="B35" t="str">
            <v>397D</v>
          </cell>
          <cell r="C35">
            <v>3846</v>
          </cell>
        </row>
        <row r="36">
          <cell r="A36" t="str">
            <v>64153</v>
          </cell>
          <cell r="B36" t="str">
            <v>397D</v>
          </cell>
          <cell r="C36">
            <v>4996</v>
          </cell>
        </row>
        <row r="37">
          <cell r="A37" t="str">
            <v>64193</v>
          </cell>
          <cell r="B37" t="str">
            <v>397D</v>
          </cell>
          <cell r="C37">
            <v>7010</v>
          </cell>
        </row>
        <row r="38">
          <cell r="A38" t="str">
            <v>64203</v>
          </cell>
          <cell r="B38" t="str">
            <v>397D</v>
          </cell>
          <cell r="C38">
            <v>3563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G67"/>
  <sheetViews>
    <sheetView tabSelected="1" workbookViewId="0">
      <pane xSplit="5" ySplit="1" topLeftCell="AA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defaultRowHeight="14.4" x14ac:dyDescent="0.3"/>
  <cols>
    <col min="1" max="1" width="14.109375" style="3" customWidth="1"/>
    <col min="2" max="2" width="24.33203125" customWidth="1"/>
    <col min="3" max="3" width="23.33203125" customWidth="1"/>
    <col min="4" max="4" width="19.44140625" customWidth="1"/>
    <col min="5" max="5" width="18.88671875" bestFit="1" customWidth="1"/>
    <col min="6" max="10" width="14.109375" customWidth="1"/>
    <col min="11" max="11" width="15.33203125" customWidth="1"/>
    <col min="12" max="20" width="14.109375" customWidth="1"/>
    <col min="21" max="21" width="13.33203125" customWidth="1"/>
    <col min="22" max="22" width="12.5546875" customWidth="1"/>
    <col min="23" max="23" width="11.44140625" customWidth="1"/>
    <col min="24" max="24" width="10.109375" bestFit="1" customWidth="1"/>
    <col min="25" max="25" width="14.5546875" bestFit="1" customWidth="1"/>
    <col min="26" max="26" width="13" customWidth="1"/>
    <col min="27" max="27" width="12.44140625" customWidth="1"/>
    <col min="28" max="28" width="13.109375" customWidth="1"/>
    <col min="32" max="33" width="13.109375" customWidth="1"/>
  </cols>
  <sheetData>
    <row r="1" spans="1:33" ht="33" customHeight="1" thickBo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9" t="s">
        <v>129</v>
      </c>
      <c r="G1" s="9" t="s">
        <v>130</v>
      </c>
      <c r="H1" s="9" t="s">
        <v>131</v>
      </c>
      <c r="I1" s="9" t="s">
        <v>132</v>
      </c>
      <c r="J1" s="9" t="s">
        <v>133</v>
      </c>
      <c r="K1" s="9" t="s">
        <v>134</v>
      </c>
      <c r="L1" s="9" t="s">
        <v>135</v>
      </c>
      <c r="M1" s="9" t="s">
        <v>136</v>
      </c>
      <c r="N1" s="9" t="s">
        <v>137</v>
      </c>
      <c r="O1" s="10" t="s">
        <v>155</v>
      </c>
      <c r="P1" s="9" t="s">
        <v>138</v>
      </c>
      <c r="Q1" s="9" t="s">
        <v>139</v>
      </c>
      <c r="R1" s="9" t="s">
        <v>140</v>
      </c>
      <c r="S1" s="9" t="s">
        <v>141</v>
      </c>
      <c r="T1" s="9" t="s">
        <v>142</v>
      </c>
      <c r="U1" s="9" t="s">
        <v>143</v>
      </c>
      <c r="V1" s="9" t="s">
        <v>144</v>
      </c>
      <c r="W1" s="9" t="s">
        <v>145</v>
      </c>
      <c r="X1" s="9" t="s">
        <v>146</v>
      </c>
      <c r="Y1" s="9" t="s">
        <v>147</v>
      </c>
      <c r="Z1" s="9" t="s">
        <v>148</v>
      </c>
      <c r="AA1" s="9" t="s">
        <v>149</v>
      </c>
      <c r="AB1" s="9" t="s">
        <v>150</v>
      </c>
      <c r="AC1" s="9" t="s">
        <v>151</v>
      </c>
      <c r="AD1" s="9" t="s">
        <v>152</v>
      </c>
      <c r="AE1" s="9" t="s">
        <v>153</v>
      </c>
      <c r="AF1" s="9" t="s">
        <v>154</v>
      </c>
      <c r="AG1" s="23" t="s">
        <v>165</v>
      </c>
    </row>
    <row r="2" spans="1:33" ht="15" x14ac:dyDescent="0.25">
      <c r="A2" s="7" t="s">
        <v>6</v>
      </c>
      <c r="B2" s="8" t="s">
        <v>68</v>
      </c>
      <c r="C2" s="1">
        <v>39810</v>
      </c>
      <c r="D2" s="1">
        <f>SUM(F2:AF2)</f>
        <v>39810</v>
      </c>
      <c r="E2" s="1">
        <f>C2-D2</f>
        <v>0</v>
      </c>
      <c r="F2" s="1"/>
      <c r="G2" s="1"/>
      <c r="H2" s="1"/>
      <c r="I2" s="1">
        <v>4016</v>
      </c>
      <c r="J2" s="1">
        <v>3549</v>
      </c>
      <c r="K2" s="1">
        <v>3550</v>
      </c>
      <c r="L2" s="1">
        <v>3735</v>
      </c>
      <c r="M2" s="1">
        <v>3610</v>
      </c>
      <c r="N2" s="1">
        <v>3603</v>
      </c>
      <c r="O2" s="1">
        <v>3610</v>
      </c>
      <c r="P2" s="1">
        <v>3610</v>
      </c>
      <c r="Q2" s="1"/>
      <c r="R2" s="1"/>
      <c r="S2" s="1">
        <v>3605</v>
      </c>
      <c r="T2" s="1">
        <v>3312</v>
      </c>
      <c r="U2" s="1">
        <v>3610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ht="30" x14ac:dyDescent="0.25">
      <c r="A3" s="7" t="s">
        <v>7</v>
      </c>
      <c r="B3" s="8" t="s">
        <v>69</v>
      </c>
      <c r="C3" s="1">
        <v>126475</v>
      </c>
      <c r="D3" s="1">
        <f t="shared" ref="D3:D62" si="0">SUM(F3:AF3)</f>
        <v>126475</v>
      </c>
      <c r="E3" s="1">
        <f t="shared" ref="E3:E62" si="1">C3-D3</f>
        <v>0</v>
      </c>
      <c r="F3" s="1"/>
      <c r="G3" s="1"/>
      <c r="H3" s="1"/>
      <c r="I3" s="1"/>
      <c r="J3" s="1">
        <f>10921+12336</f>
        <v>23257</v>
      </c>
      <c r="K3" s="1">
        <v>11555</v>
      </c>
      <c r="L3" s="1">
        <v>10217</v>
      </c>
      <c r="M3" s="1"/>
      <c r="N3" s="1">
        <f>8221+12164</f>
        <v>20385</v>
      </c>
      <c r="O3" s="1"/>
      <c r="P3" s="1">
        <v>28842</v>
      </c>
      <c r="Q3" s="1">
        <v>9468</v>
      </c>
      <c r="R3" s="1"/>
      <c r="S3" s="1">
        <v>19537</v>
      </c>
      <c r="T3" s="1">
        <f>1848+1366</f>
        <v>3214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3" ht="15" x14ac:dyDescent="0.25">
      <c r="A4" s="7" t="s">
        <v>8</v>
      </c>
      <c r="B4" s="8" t="s">
        <v>70</v>
      </c>
      <c r="C4" s="1">
        <v>49520</v>
      </c>
      <c r="D4" s="1">
        <f t="shared" si="0"/>
        <v>49520</v>
      </c>
      <c r="E4" s="1">
        <f t="shared" si="1"/>
        <v>0</v>
      </c>
      <c r="F4" s="1"/>
      <c r="G4" s="1"/>
      <c r="H4" s="1"/>
      <c r="I4" s="1"/>
      <c r="J4" s="1"/>
      <c r="K4" s="1">
        <v>9567</v>
      </c>
      <c r="L4" s="1">
        <v>3383</v>
      </c>
      <c r="M4" s="1">
        <v>3568</v>
      </c>
      <c r="N4" s="1">
        <v>3514</v>
      </c>
      <c r="O4" s="1">
        <v>6608</v>
      </c>
      <c r="P4" s="1">
        <v>3673</v>
      </c>
      <c r="Q4" s="1">
        <v>3541</v>
      </c>
      <c r="R4" s="1">
        <v>8075</v>
      </c>
      <c r="S4" s="1">
        <f>11132-3541</f>
        <v>7591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3" x14ac:dyDescent="0.3">
      <c r="A5" s="7" t="s">
        <v>9</v>
      </c>
      <c r="B5" s="8" t="s">
        <v>71</v>
      </c>
      <c r="C5" s="1">
        <v>31918</v>
      </c>
      <c r="D5" s="1">
        <f>SUM(F5:AG5)</f>
        <v>31918</v>
      </c>
      <c r="E5" s="1">
        <f t="shared" si="1"/>
        <v>0</v>
      </c>
      <c r="F5" s="1"/>
      <c r="G5" s="1"/>
      <c r="H5" s="1"/>
      <c r="I5" s="1"/>
      <c r="J5" s="1"/>
      <c r="K5" s="1"/>
      <c r="L5" s="1" t="s">
        <v>67</v>
      </c>
      <c r="M5" s="1"/>
      <c r="N5" s="1"/>
      <c r="O5" s="1"/>
      <c r="P5" s="1"/>
      <c r="Q5" s="1"/>
      <c r="R5" s="1"/>
      <c r="S5" s="1"/>
      <c r="T5" s="1"/>
      <c r="U5" s="1"/>
      <c r="V5" s="1">
        <v>2745</v>
      </c>
      <c r="W5" s="1">
        <v>6569</v>
      </c>
      <c r="X5" s="1">
        <v>3565</v>
      </c>
      <c r="Y5" s="1">
        <v>2072</v>
      </c>
      <c r="Z5" s="1">
        <v>5565</v>
      </c>
      <c r="AA5" s="1"/>
      <c r="AB5" s="1"/>
      <c r="AC5" s="1"/>
      <c r="AD5" s="1"/>
      <c r="AE5" s="1"/>
      <c r="AF5" s="1">
        <v>7576</v>
      </c>
      <c r="AG5">
        <v>3826</v>
      </c>
    </row>
    <row r="6" spans="1:33" ht="15" x14ac:dyDescent="0.25">
      <c r="A6" s="7" t="s">
        <v>10</v>
      </c>
      <c r="B6" s="8" t="s">
        <v>72</v>
      </c>
      <c r="C6" s="1">
        <v>54860</v>
      </c>
      <c r="D6" s="1">
        <f t="shared" si="0"/>
        <v>54860</v>
      </c>
      <c r="E6" s="1">
        <f t="shared" si="1"/>
        <v>0</v>
      </c>
      <c r="F6" s="1"/>
      <c r="G6" s="1"/>
      <c r="H6" s="1"/>
      <c r="I6" s="1"/>
      <c r="J6" s="1"/>
      <c r="K6" s="1"/>
      <c r="L6" s="1" t="s">
        <v>67</v>
      </c>
      <c r="M6" s="1"/>
      <c r="N6" s="1"/>
      <c r="O6" s="1">
        <v>6904</v>
      </c>
      <c r="P6" s="1">
        <v>5785</v>
      </c>
      <c r="Q6" s="1">
        <v>7851</v>
      </c>
      <c r="R6" s="1">
        <v>5005</v>
      </c>
      <c r="S6" s="1">
        <v>6932</v>
      </c>
      <c r="T6" s="1">
        <v>2450</v>
      </c>
      <c r="U6" s="1">
        <v>4186</v>
      </c>
      <c r="V6" s="1">
        <v>6202</v>
      </c>
      <c r="W6" s="1">
        <v>3555</v>
      </c>
      <c r="X6" s="1"/>
      <c r="Y6" s="1">
        <v>5990</v>
      </c>
      <c r="Z6" s="1"/>
      <c r="AA6" s="1"/>
      <c r="AB6" s="1"/>
      <c r="AC6" s="1"/>
      <c r="AD6" s="1"/>
      <c r="AE6" s="1"/>
      <c r="AF6" s="1"/>
    </row>
    <row r="7" spans="1:33" x14ac:dyDescent="0.3">
      <c r="A7" s="7" t="s">
        <v>11</v>
      </c>
      <c r="B7" s="8" t="s">
        <v>73</v>
      </c>
      <c r="C7" s="1">
        <v>32528</v>
      </c>
      <c r="D7" s="1">
        <f t="shared" si="0"/>
        <v>32528</v>
      </c>
      <c r="E7" s="1">
        <f t="shared" si="1"/>
        <v>0</v>
      </c>
      <c r="F7" s="1"/>
      <c r="G7" s="1"/>
      <c r="H7" s="1"/>
      <c r="I7" s="1"/>
      <c r="J7" s="1"/>
      <c r="K7" s="1"/>
      <c r="L7" s="1">
        <v>1851</v>
      </c>
      <c r="M7" s="1">
        <v>1923</v>
      </c>
      <c r="N7" s="1">
        <v>1923</v>
      </c>
      <c r="O7" s="1">
        <v>2394</v>
      </c>
      <c r="P7" s="1">
        <v>2248</v>
      </c>
      <c r="Q7" s="1">
        <v>2134</v>
      </c>
      <c r="R7" s="1">
        <v>2818</v>
      </c>
      <c r="S7" s="1">
        <v>3168</v>
      </c>
      <c r="T7" s="1">
        <v>2732</v>
      </c>
      <c r="U7" s="1">
        <v>2732</v>
      </c>
      <c r="V7" s="1">
        <v>2732</v>
      </c>
      <c r="W7" s="1">
        <v>2732</v>
      </c>
      <c r="X7" s="1">
        <v>3141</v>
      </c>
      <c r="Y7" s="1"/>
      <c r="Z7" s="1"/>
      <c r="AA7" s="1"/>
      <c r="AB7" s="1"/>
      <c r="AC7" s="1"/>
      <c r="AD7" s="1"/>
      <c r="AE7" s="1"/>
      <c r="AF7" s="1" t="s">
        <v>164</v>
      </c>
    </row>
    <row r="8" spans="1:33" ht="15" x14ac:dyDescent="0.25">
      <c r="A8" s="7" t="s">
        <v>12</v>
      </c>
      <c r="B8" s="8" t="s">
        <v>74</v>
      </c>
      <c r="C8" s="1">
        <v>12623</v>
      </c>
      <c r="D8" s="1">
        <f t="shared" si="0"/>
        <v>12623</v>
      </c>
      <c r="E8" s="1">
        <f t="shared" si="1"/>
        <v>0</v>
      </c>
      <c r="F8" s="1"/>
      <c r="G8" s="1"/>
      <c r="H8" s="1"/>
      <c r="I8" s="1"/>
      <c r="J8" s="1">
        <v>3266</v>
      </c>
      <c r="K8" s="1"/>
      <c r="L8" s="1">
        <v>2177</v>
      </c>
      <c r="M8" s="1"/>
      <c r="N8" s="1">
        <v>2186</v>
      </c>
      <c r="O8" s="1"/>
      <c r="P8" s="1">
        <v>2185</v>
      </c>
      <c r="Q8" s="1">
        <v>1093</v>
      </c>
      <c r="R8" s="1"/>
      <c r="S8" s="1">
        <v>1715</v>
      </c>
      <c r="T8" s="1"/>
      <c r="U8" s="1"/>
      <c r="V8" s="1">
        <v>1</v>
      </c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3" ht="15" x14ac:dyDescent="0.25">
      <c r="A9" s="7" t="s">
        <v>13</v>
      </c>
      <c r="B9" s="8" t="s">
        <v>75</v>
      </c>
      <c r="C9" s="1">
        <v>141763</v>
      </c>
      <c r="D9" s="1">
        <f t="shared" si="0"/>
        <v>141763</v>
      </c>
      <c r="E9" s="1">
        <f t="shared" si="1"/>
        <v>0</v>
      </c>
      <c r="F9" s="1"/>
      <c r="G9" s="1"/>
      <c r="H9" s="1"/>
      <c r="I9" s="1"/>
      <c r="J9" s="1"/>
      <c r="K9" s="1">
        <v>21521</v>
      </c>
      <c r="L9" s="1">
        <v>11344</v>
      </c>
      <c r="M9" s="1">
        <v>11387</v>
      </c>
      <c r="N9" s="1">
        <v>11387</v>
      </c>
      <c r="O9" s="1"/>
      <c r="P9" s="1">
        <f>11387+11387</f>
        <v>22774</v>
      </c>
      <c r="Q9" s="1">
        <v>11387</v>
      </c>
      <c r="R9" s="1"/>
      <c r="S9" s="1"/>
      <c r="T9" s="1">
        <v>16461</v>
      </c>
      <c r="U9" s="1">
        <f>6431+24895</f>
        <v>31326</v>
      </c>
      <c r="V9" s="1">
        <v>4176</v>
      </c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3" ht="15" x14ac:dyDescent="0.25">
      <c r="A10" s="7" t="s">
        <v>14</v>
      </c>
      <c r="B10" s="8" t="s">
        <v>76</v>
      </c>
      <c r="C10" s="1">
        <v>63599</v>
      </c>
      <c r="D10" s="1">
        <f t="shared" si="0"/>
        <v>63599</v>
      </c>
      <c r="E10" s="1">
        <f t="shared" si="1"/>
        <v>0</v>
      </c>
      <c r="F10" s="1"/>
      <c r="G10" s="1"/>
      <c r="H10" s="1"/>
      <c r="I10" s="1"/>
      <c r="J10" s="1"/>
      <c r="K10" s="1"/>
      <c r="L10" s="1" t="s">
        <v>67</v>
      </c>
      <c r="M10" s="1">
        <v>7581</v>
      </c>
      <c r="N10" s="1"/>
      <c r="O10" s="1">
        <v>10936</v>
      </c>
      <c r="P10" s="1"/>
      <c r="Q10" s="1">
        <v>10933</v>
      </c>
      <c r="R10" s="1"/>
      <c r="S10" s="1"/>
      <c r="T10" s="1">
        <v>26744</v>
      </c>
      <c r="U10" s="1">
        <v>7405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3" ht="30" x14ac:dyDescent="0.25">
      <c r="A11" s="7" t="s">
        <v>15</v>
      </c>
      <c r="B11" s="8" t="s">
        <v>77</v>
      </c>
      <c r="C11" s="1">
        <v>190797</v>
      </c>
      <c r="D11" s="1">
        <f t="shared" si="0"/>
        <v>190797</v>
      </c>
      <c r="E11" s="1">
        <f t="shared" si="1"/>
        <v>0</v>
      </c>
      <c r="F11" s="1"/>
      <c r="G11" s="1"/>
      <c r="H11" s="1"/>
      <c r="I11" s="1">
        <v>4214</v>
      </c>
      <c r="J11" s="1">
        <v>8322</v>
      </c>
      <c r="K11" s="1">
        <v>25919</v>
      </c>
      <c r="L11" s="1">
        <v>21422</v>
      </c>
      <c r="M11" s="1">
        <v>14037</v>
      </c>
      <c r="N11" s="1">
        <v>17020</v>
      </c>
      <c r="O11" s="1">
        <v>15198</v>
      </c>
      <c r="P11" s="1">
        <v>15194</v>
      </c>
      <c r="Q11" s="1">
        <v>14221</v>
      </c>
      <c r="R11" s="1"/>
      <c r="S11" s="1"/>
      <c r="T11" s="1">
        <f>30843+19151</f>
        <v>49994</v>
      </c>
      <c r="U11" s="1"/>
      <c r="V11" s="1"/>
      <c r="W11" s="1"/>
      <c r="X11" s="1"/>
      <c r="Y11" s="1">
        <v>5256</v>
      </c>
      <c r="Z11" s="1"/>
      <c r="AA11" s="1"/>
      <c r="AB11" s="1"/>
      <c r="AC11" s="1"/>
      <c r="AD11" s="1"/>
      <c r="AE11" s="1"/>
      <c r="AF11" s="1"/>
    </row>
    <row r="12" spans="1:33" ht="15" x14ac:dyDescent="0.25">
      <c r="A12" s="7" t="s">
        <v>16</v>
      </c>
      <c r="B12" s="8" t="s">
        <v>78</v>
      </c>
      <c r="C12" s="1">
        <v>57773</v>
      </c>
      <c r="D12" s="1">
        <f t="shared" si="0"/>
        <v>57773</v>
      </c>
      <c r="E12" s="1">
        <f t="shared" si="1"/>
        <v>0</v>
      </c>
      <c r="F12" s="1"/>
      <c r="G12" s="1"/>
      <c r="H12" s="1"/>
      <c r="I12" s="1"/>
      <c r="J12" s="1"/>
      <c r="K12" s="1"/>
      <c r="L12" s="1" t="s">
        <v>67</v>
      </c>
      <c r="M12" s="1"/>
      <c r="N12" s="1"/>
      <c r="O12" s="1"/>
      <c r="P12" s="1">
        <v>5797</v>
      </c>
      <c r="Q12" s="1"/>
      <c r="R12" s="1"/>
      <c r="S12" s="1"/>
      <c r="T12" s="1"/>
      <c r="U12" s="1">
        <v>18558</v>
      </c>
      <c r="V12" s="1"/>
      <c r="W12" s="1"/>
      <c r="X12" s="1"/>
      <c r="Y12" s="1">
        <v>29384</v>
      </c>
      <c r="Z12" s="1"/>
      <c r="AA12" s="1"/>
      <c r="AB12" s="1">
        <v>4034</v>
      </c>
      <c r="AC12" s="1"/>
      <c r="AD12" s="1"/>
      <c r="AE12" s="1"/>
      <c r="AF12" s="1"/>
    </row>
    <row r="13" spans="1:33" ht="15" x14ac:dyDescent="0.25">
      <c r="A13" s="7" t="s">
        <v>17</v>
      </c>
      <c r="B13" s="8" t="s">
        <v>79</v>
      </c>
      <c r="C13" s="1">
        <v>112634</v>
      </c>
      <c r="D13" s="1">
        <f t="shared" si="0"/>
        <v>112634</v>
      </c>
      <c r="E13" s="1">
        <f t="shared" si="1"/>
        <v>0</v>
      </c>
      <c r="F13" s="1"/>
      <c r="G13" s="1"/>
      <c r="H13" s="1">
        <f>12214+613</f>
        <v>12827</v>
      </c>
      <c r="I13" s="1">
        <v>10499</v>
      </c>
      <c r="J13" s="1">
        <v>10224</v>
      </c>
      <c r="K13" s="1">
        <v>9935</v>
      </c>
      <c r="L13" s="1">
        <v>8786</v>
      </c>
      <c r="M13" s="1">
        <v>10375</v>
      </c>
      <c r="N13" s="1">
        <v>9651</v>
      </c>
      <c r="O13" s="1">
        <v>10235</v>
      </c>
      <c r="P13" s="1">
        <v>9853</v>
      </c>
      <c r="Q13" s="1">
        <v>10835</v>
      </c>
      <c r="R13" s="1">
        <v>6365</v>
      </c>
      <c r="S13" s="1"/>
      <c r="T13" s="1">
        <v>365</v>
      </c>
      <c r="U13" s="1">
        <v>2684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3" x14ac:dyDescent="0.3">
      <c r="A14" s="7" t="s">
        <v>18</v>
      </c>
      <c r="B14" s="8" t="s">
        <v>80</v>
      </c>
      <c r="C14" s="1">
        <v>43694</v>
      </c>
      <c r="D14" s="1">
        <f>SUM(F14:AG14)</f>
        <v>43694</v>
      </c>
      <c r="E14" s="1">
        <f t="shared" si="1"/>
        <v>0</v>
      </c>
      <c r="F14" s="1"/>
      <c r="G14" s="1"/>
      <c r="H14" s="1"/>
      <c r="I14" s="1"/>
      <c r="J14" s="1"/>
      <c r="K14" s="1"/>
      <c r="L14" s="1" t="s">
        <v>67</v>
      </c>
      <c r="M14" s="1"/>
      <c r="N14" s="1"/>
      <c r="O14" s="1"/>
      <c r="P14" s="1"/>
      <c r="Q14" s="1"/>
      <c r="R14" s="1"/>
      <c r="S14" s="1"/>
      <c r="T14" s="1"/>
      <c r="U14" s="1">
        <v>12602</v>
      </c>
      <c r="V14" s="1"/>
      <c r="W14" s="1"/>
      <c r="X14" s="1"/>
      <c r="Y14" s="1"/>
      <c r="Z14" s="1">
        <v>7973</v>
      </c>
      <c r="AA14" s="1">
        <v>1132</v>
      </c>
      <c r="AB14" s="1"/>
      <c r="AC14" s="1"/>
      <c r="AD14" s="1"/>
      <c r="AE14" s="1"/>
      <c r="AF14" s="1">
        <v>4327</v>
      </c>
      <c r="AG14">
        <v>17660</v>
      </c>
    </row>
    <row r="15" spans="1:33" ht="15" x14ac:dyDescent="0.25">
      <c r="A15" s="7" t="s">
        <v>19</v>
      </c>
      <c r="B15" s="8" t="s">
        <v>81</v>
      </c>
      <c r="C15" s="1">
        <v>370917</v>
      </c>
      <c r="D15" s="1">
        <f t="shared" si="0"/>
        <v>370917</v>
      </c>
      <c r="E15" s="1">
        <f t="shared" si="1"/>
        <v>0</v>
      </c>
      <c r="F15" s="1"/>
      <c r="G15" s="1"/>
      <c r="H15" s="1"/>
      <c r="I15" s="1"/>
      <c r="J15" s="1"/>
      <c r="K15" s="1"/>
      <c r="L15" s="1">
        <v>5443</v>
      </c>
      <c r="M15" s="1">
        <f>56792+33865</f>
        <v>90657</v>
      </c>
      <c r="N15" s="1">
        <v>35636</v>
      </c>
      <c r="O15" s="1"/>
      <c r="P15" s="1"/>
      <c r="Q15" s="1">
        <v>76091</v>
      </c>
      <c r="R15" s="1">
        <f>40827+60387</f>
        <v>101214</v>
      </c>
      <c r="S15" s="1"/>
      <c r="T15" s="1"/>
      <c r="U15" s="1"/>
      <c r="V15" s="1">
        <v>61876</v>
      </c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3" ht="15" x14ac:dyDescent="0.25">
      <c r="A16" s="7" t="s">
        <v>20</v>
      </c>
      <c r="B16" s="8" t="s">
        <v>82</v>
      </c>
      <c r="C16" s="1">
        <v>100982</v>
      </c>
      <c r="D16" s="1">
        <f t="shared" si="0"/>
        <v>100982</v>
      </c>
      <c r="E16" s="1">
        <f t="shared" si="1"/>
        <v>0</v>
      </c>
      <c r="F16" s="1"/>
      <c r="G16" s="1"/>
      <c r="H16" s="1"/>
      <c r="I16" s="1">
        <v>1921</v>
      </c>
      <c r="J16" s="1"/>
      <c r="K16" s="1">
        <f>4766+5882</f>
        <v>10648</v>
      </c>
      <c r="L16" s="1">
        <v>5985</v>
      </c>
      <c r="M16" s="1">
        <v>6006</v>
      </c>
      <c r="N16" s="1">
        <v>37137</v>
      </c>
      <c r="O16" s="1">
        <v>6170</v>
      </c>
      <c r="P16" s="1">
        <v>6169</v>
      </c>
      <c r="Q16" s="1">
        <v>6169</v>
      </c>
      <c r="R16" s="1"/>
      <c r="S16" s="1">
        <f>6169+4846</f>
        <v>11015</v>
      </c>
      <c r="T16" s="1"/>
      <c r="U16" s="1">
        <v>597</v>
      </c>
      <c r="V16" s="1">
        <v>9165</v>
      </c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 x14ac:dyDescent="0.25">
      <c r="A17" s="7" t="s">
        <v>21</v>
      </c>
      <c r="B17" s="8" t="s">
        <v>83</v>
      </c>
      <c r="C17" s="1">
        <v>25033</v>
      </c>
      <c r="D17" s="1">
        <f t="shared" si="0"/>
        <v>25033</v>
      </c>
      <c r="E17" s="1">
        <f t="shared" si="1"/>
        <v>0</v>
      </c>
      <c r="F17" s="1"/>
      <c r="G17" s="1"/>
      <c r="H17" s="1"/>
      <c r="I17" s="1"/>
      <c r="J17" s="1"/>
      <c r="K17" s="1"/>
      <c r="L17" s="1" t="s">
        <v>67</v>
      </c>
      <c r="M17" s="1"/>
      <c r="N17" s="1"/>
      <c r="O17" s="1"/>
      <c r="P17" s="1"/>
      <c r="Q17" s="1">
        <v>25033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 x14ac:dyDescent="0.25">
      <c r="A18" s="7" t="s">
        <v>22</v>
      </c>
      <c r="B18" s="8" t="s">
        <v>84</v>
      </c>
      <c r="C18" s="1">
        <v>17812</v>
      </c>
      <c r="D18" s="1">
        <f t="shared" si="0"/>
        <v>17812</v>
      </c>
      <c r="E18" s="1">
        <f t="shared" si="1"/>
        <v>0</v>
      </c>
      <c r="F18" s="1"/>
      <c r="G18" s="1"/>
      <c r="H18" s="1"/>
      <c r="I18" s="1"/>
      <c r="J18" s="1"/>
      <c r="K18" s="1"/>
      <c r="L18" s="1">
        <v>14070</v>
      </c>
      <c r="M18" s="1"/>
      <c r="N18" s="1"/>
      <c r="O18" s="1">
        <v>3742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 x14ac:dyDescent="0.25">
      <c r="A19" s="7" t="s">
        <v>23</v>
      </c>
      <c r="B19" s="8" t="s">
        <v>85</v>
      </c>
      <c r="C19" s="1">
        <v>83504</v>
      </c>
      <c r="D19" s="1">
        <f t="shared" si="0"/>
        <v>83504</v>
      </c>
      <c r="E19" s="1">
        <f t="shared" si="1"/>
        <v>0</v>
      </c>
      <c r="F19" s="1"/>
      <c r="G19" s="1"/>
      <c r="H19" s="1"/>
      <c r="I19" s="1"/>
      <c r="J19" s="1">
        <v>2636</v>
      </c>
      <c r="K19" s="1">
        <v>6306</v>
      </c>
      <c r="L19" s="1">
        <v>6273</v>
      </c>
      <c r="M19" s="1">
        <v>6316</v>
      </c>
      <c r="N19" s="1">
        <v>6286</v>
      </c>
      <c r="O19" s="1">
        <v>6299</v>
      </c>
      <c r="P19" s="1">
        <v>6288</v>
      </c>
      <c r="Q19" s="1">
        <v>6316</v>
      </c>
      <c r="R19" s="1">
        <v>6609</v>
      </c>
      <c r="S19" s="1"/>
      <c r="T19" s="1"/>
      <c r="U19" s="1"/>
      <c r="V19" s="1"/>
      <c r="W19" s="1">
        <v>11049</v>
      </c>
      <c r="X19" s="1"/>
      <c r="Y19" s="1"/>
      <c r="Z19" s="1"/>
      <c r="AA19" s="1">
        <v>19126</v>
      </c>
      <c r="AB19" s="1"/>
      <c r="AC19" s="1"/>
      <c r="AD19" s="1"/>
      <c r="AE19" s="1"/>
      <c r="AF19" s="1"/>
    </row>
    <row r="20" spans="1:32" x14ac:dyDescent="0.3">
      <c r="A20" s="7" t="s">
        <v>24</v>
      </c>
      <c r="B20" s="8" t="s">
        <v>86</v>
      </c>
      <c r="C20" s="1">
        <v>72338</v>
      </c>
      <c r="D20" s="1">
        <f t="shared" si="0"/>
        <v>72338</v>
      </c>
      <c r="E20" s="1">
        <f t="shared" si="1"/>
        <v>0</v>
      </c>
      <c r="F20" s="1"/>
      <c r="G20" s="1"/>
      <c r="H20" s="1"/>
      <c r="I20" s="1"/>
      <c r="J20" s="1"/>
      <c r="K20" s="1"/>
      <c r="L20" s="1" t="s">
        <v>67</v>
      </c>
      <c r="M20" s="1"/>
      <c r="N20" s="1"/>
      <c r="O20" s="1"/>
      <c r="P20" s="1"/>
      <c r="Q20" s="1"/>
      <c r="R20" s="1"/>
      <c r="S20" s="1">
        <v>58054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>
        <v>14284</v>
      </c>
    </row>
    <row r="21" spans="1:32" ht="15" x14ac:dyDescent="0.25">
      <c r="A21" s="7" t="s">
        <v>25</v>
      </c>
      <c r="B21" s="8" t="s">
        <v>87</v>
      </c>
      <c r="C21" s="1">
        <v>55346</v>
      </c>
      <c r="D21" s="1">
        <f t="shared" si="0"/>
        <v>55346</v>
      </c>
      <c r="E21" s="1">
        <f t="shared" si="1"/>
        <v>0</v>
      </c>
      <c r="F21" s="1"/>
      <c r="G21" s="1"/>
      <c r="H21" s="1"/>
      <c r="I21" s="1">
        <v>10191</v>
      </c>
      <c r="J21" s="1">
        <v>5156</v>
      </c>
      <c r="K21" s="1">
        <v>5156</v>
      </c>
      <c r="L21" s="1">
        <v>5156</v>
      </c>
      <c r="M21" s="1">
        <v>5156</v>
      </c>
      <c r="N21" s="1">
        <v>5156</v>
      </c>
      <c r="O21" s="1">
        <v>5177</v>
      </c>
      <c r="P21" s="1">
        <v>5177</v>
      </c>
      <c r="Q21" s="1">
        <v>9021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30" x14ac:dyDescent="0.25">
      <c r="A22" s="7" t="s">
        <v>26</v>
      </c>
      <c r="B22" s="8" t="s">
        <v>88</v>
      </c>
      <c r="C22" s="1">
        <v>146133</v>
      </c>
      <c r="D22" s="1">
        <f t="shared" si="0"/>
        <v>146133</v>
      </c>
      <c r="E22" s="1">
        <f t="shared" si="1"/>
        <v>0</v>
      </c>
      <c r="F22" s="1"/>
      <c r="G22" s="1"/>
      <c r="H22" s="1">
        <v>2251</v>
      </c>
      <c r="I22" s="1"/>
      <c r="J22" s="1">
        <v>41206</v>
      </c>
      <c r="K22" s="1"/>
      <c r="L22" s="1">
        <f>13785+8081</f>
        <v>21866</v>
      </c>
      <c r="M22" s="1">
        <v>3370</v>
      </c>
      <c r="N22" s="1"/>
      <c r="O22" s="1">
        <v>8165</v>
      </c>
      <c r="P22" s="1">
        <f>8538+8290</f>
        <v>16828</v>
      </c>
      <c r="Q22" s="1"/>
      <c r="R22" s="1"/>
      <c r="S22" s="1">
        <v>12309</v>
      </c>
      <c r="T22" s="1">
        <v>17566</v>
      </c>
      <c r="U22" s="1">
        <v>15093</v>
      </c>
      <c r="V22" s="1">
        <v>7479</v>
      </c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30" x14ac:dyDescent="0.25">
      <c r="A23" s="7" t="s">
        <v>27</v>
      </c>
      <c r="B23" s="8" t="s">
        <v>89</v>
      </c>
      <c r="C23" s="1">
        <v>8686</v>
      </c>
      <c r="D23" s="1">
        <f t="shared" si="0"/>
        <v>8686</v>
      </c>
      <c r="E23" s="1">
        <f t="shared" si="1"/>
        <v>0</v>
      </c>
      <c r="F23" s="1"/>
      <c r="G23" s="1"/>
      <c r="H23" s="1"/>
      <c r="I23" s="1"/>
      <c r="J23" s="1"/>
      <c r="K23" s="1"/>
      <c r="L23" s="1" t="s">
        <v>67</v>
      </c>
      <c r="M23" s="1"/>
      <c r="N23" s="1"/>
      <c r="O23" s="1"/>
      <c r="P23" s="1"/>
      <c r="Q23" s="1">
        <v>5028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>
        <v>3658</v>
      </c>
      <c r="AD23" s="1"/>
      <c r="AE23" s="1"/>
      <c r="AF23" s="1"/>
    </row>
    <row r="24" spans="1:32" x14ac:dyDescent="0.3">
      <c r="A24" s="7" t="s">
        <v>28</v>
      </c>
      <c r="B24" s="8" t="s">
        <v>90</v>
      </c>
      <c r="C24" s="1">
        <v>54860</v>
      </c>
      <c r="D24" s="1">
        <f t="shared" si="0"/>
        <v>54860</v>
      </c>
      <c r="E24" s="1">
        <f t="shared" si="1"/>
        <v>0</v>
      </c>
      <c r="F24" s="1"/>
      <c r="G24" s="1"/>
      <c r="H24" s="1"/>
      <c r="I24" s="1"/>
      <c r="J24" s="1"/>
      <c r="K24" s="1"/>
      <c r="L24" s="1" t="s">
        <v>67</v>
      </c>
      <c r="M24" s="1"/>
      <c r="N24" s="1"/>
      <c r="O24" s="1"/>
      <c r="P24" s="1">
        <v>2384</v>
      </c>
      <c r="Q24" s="1">
        <v>2873</v>
      </c>
      <c r="R24" s="1">
        <v>2863</v>
      </c>
      <c r="S24" s="1"/>
      <c r="T24" s="1">
        <f>2871+3051</f>
        <v>5922</v>
      </c>
      <c r="U24" s="1">
        <v>5143</v>
      </c>
      <c r="V24" s="1">
        <v>2940</v>
      </c>
      <c r="W24" s="1">
        <v>6548</v>
      </c>
      <c r="X24" s="1">
        <v>4744</v>
      </c>
      <c r="Y24" s="1">
        <v>5072</v>
      </c>
      <c r="Z24" s="1">
        <v>4755</v>
      </c>
      <c r="AA24" s="1">
        <v>4761</v>
      </c>
      <c r="AB24" s="1">
        <v>4761</v>
      </c>
      <c r="AC24" s="1">
        <v>2094</v>
      </c>
      <c r="AD24" s="1"/>
      <c r="AE24" s="1"/>
      <c r="AF24" s="1"/>
    </row>
    <row r="25" spans="1:32" ht="15" x14ac:dyDescent="0.25">
      <c r="A25" s="7" t="s">
        <v>29</v>
      </c>
      <c r="B25" s="8" t="s">
        <v>91</v>
      </c>
      <c r="C25" s="1">
        <v>15969</v>
      </c>
      <c r="D25" s="1">
        <f t="shared" si="0"/>
        <v>15969</v>
      </c>
      <c r="E25" s="1">
        <f t="shared" si="1"/>
        <v>0</v>
      </c>
      <c r="F25" s="1"/>
      <c r="G25" s="1"/>
      <c r="H25" s="1"/>
      <c r="I25" s="1"/>
      <c r="J25" s="1"/>
      <c r="K25" s="1">
        <v>2443</v>
      </c>
      <c r="L25" s="1" t="s">
        <v>67</v>
      </c>
      <c r="M25" s="1">
        <v>1499</v>
      </c>
      <c r="N25" s="1">
        <v>1500</v>
      </c>
      <c r="O25" s="1">
        <v>1499</v>
      </c>
      <c r="P25" s="1"/>
      <c r="Q25" s="1">
        <v>2926</v>
      </c>
      <c r="R25" s="1">
        <v>1503</v>
      </c>
      <c r="S25" s="1"/>
      <c r="T25" s="1"/>
      <c r="U25" s="1"/>
      <c r="V25" s="1"/>
      <c r="W25" s="1">
        <v>1600</v>
      </c>
      <c r="X25" s="1">
        <v>2999</v>
      </c>
      <c r="Y25" s="1"/>
      <c r="Z25" s="1"/>
      <c r="AA25" s="1"/>
      <c r="AB25" s="1"/>
      <c r="AC25" s="1"/>
      <c r="AD25" s="1"/>
      <c r="AE25" s="1"/>
      <c r="AF25" s="1"/>
    </row>
    <row r="26" spans="1:32" ht="15" x14ac:dyDescent="0.25">
      <c r="A26" s="7" t="s">
        <v>30</v>
      </c>
      <c r="B26" s="8" t="s">
        <v>92</v>
      </c>
      <c r="C26" s="1">
        <v>26702</v>
      </c>
      <c r="D26" s="1">
        <f t="shared" si="0"/>
        <v>26702</v>
      </c>
      <c r="E26" s="1">
        <f t="shared" si="1"/>
        <v>0</v>
      </c>
      <c r="F26" s="1"/>
      <c r="G26" s="1"/>
      <c r="H26" s="1"/>
      <c r="I26" s="1">
        <v>4956</v>
      </c>
      <c r="J26" s="1">
        <v>1889</v>
      </c>
      <c r="K26" s="1">
        <v>2413</v>
      </c>
      <c r="L26" s="1">
        <v>2471</v>
      </c>
      <c r="M26" s="1">
        <v>2473</v>
      </c>
      <c r="N26" s="1">
        <v>2780</v>
      </c>
      <c r="O26" s="1">
        <v>2624</v>
      </c>
      <c r="P26" s="1"/>
      <c r="Q26" s="1">
        <v>1601</v>
      </c>
      <c r="R26" s="1"/>
      <c r="S26" s="1">
        <v>5121</v>
      </c>
      <c r="T26" s="1">
        <v>374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30" x14ac:dyDescent="0.25">
      <c r="A27" s="7" t="s">
        <v>31</v>
      </c>
      <c r="B27" s="8" t="s">
        <v>93</v>
      </c>
      <c r="C27" s="1">
        <v>21847</v>
      </c>
      <c r="D27" s="1">
        <f t="shared" si="0"/>
        <v>21847</v>
      </c>
      <c r="E27" s="1">
        <f t="shared" si="1"/>
        <v>0</v>
      </c>
      <c r="F27" s="1"/>
      <c r="G27" s="1"/>
      <c r="H27" s="1"/>
      <c r="I27" s="1"/>
      <c r="J27" s="1"/>
      <c r="K27" s="1">
        <v>2670</v>
      </c>
      <c r="L27" s="1" t="s">
        <v>67</v>
      </c>
      <c r="M27" s="1">
        <v>4501</v>
      </c>
      <c r="N27" s="1">
        <v>847</v>
      </c>
      <c r="O27" s="1">
        <v>849</v>
      </c>
      <c r="P27" s="1">
        <v>849</v>
      </c>
      <c r="Q27" s="1">
        <v>10230</v>
      </c>
      <c r="R27" s="1"/>
      <c r="S27" s="1">
        <v>1901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x14ac:dyDescent="0.3">
      <c r="A28" s="7" t="s">
        <v>32</v>
      </c>
      <c r="B28" s="8" t="s">
        <v>94</v>
      </c>
      <c r="C28" s="1">
        <v>43694</v>
      </c>
      <c r="D28" s="1">
        <f t="shared" si="0"/>
        <v>43694</v>
      </c>
      <c r="E28" s="1">
        <f t="shared" si="1"/>
        <v>0</v>
      </c>
      <c r="F28" s="1"/>
      <c r="G28" s="1"/>
      <c r="H28" s="1"/>
      <c r="I28" s="1"/>
      <c r="J28" s="1"/>
      <c r="K28" s="1">
        <v>17157</v>
      </c>
      <c r="L28" s="1" t="s">
        <v>67</v>
      </c>
      <c r="M28" s="1">
        <v>7014</v>
      </c>
      <c r="N28" s="1"/>
      <c r="O28" s="1"/>
      <c r="P28" s="1"/>
      <c r="Q28" s="1"/>
      <c r="R28" s="1"/>
      <c r="S28" s="1">
        <v>19523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3">
      <c r="A29" s="7" t="s">
        <v>33</v>
      </c>
      <c r="B29" s="8" t="s">
        <v>95</v>
      </c>
      <c r="C29" s="1">
        <v>3399</v>
      </c>
      <c r="D29" s="1">
        <f t="shared" si="0"/>
        <v>3399</v>
      </c>
      <c r="E29" s="1">
        <f t="shared" si="1"/>
        <v>0</v>
      </c>
      <c r="F29" s="1"/>
      <c r="G29" s="1"/>
      <c r="H29" s="1"/>
      <c r="I29" s="1"/>
      <c r="J29" s="1"/>
      <c r="K29" s="1"/>
      <c r="L29" s="1" t="s">
        <v>67</v>
      </c>
      <c r="M29" s="1"/>
      <c r="N29" s="1"/>
      <c r="O29" s="1"/>
      <c r="P29" s="1"/>
      <c r="Q29" s="1">
        <v>3399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28.8" x14ac:dyDescent="0.3">
      <c r="A30" s="7" t="s">
        <v>34</v>
      </c>
      <c r="B30" s="8" t="s">
        <v>96</v>
      </c>
      <c r="C30" s="1">
        <v>325764</v>
      </c>
      <c r="D30" s="1">
        <f t="shared" si="0"/>
        <v>325764</v>
      </c>
      <c r="E30" s="1">
        <f t="shared" si="1"/>
        <v>0</v>
      </c>
      <c r="F30" s="1"/>
      <c r="G30" s="1"/>
      <c r="H30" s="1"/>
      <c r="I30" s="1"/>
      <c r="J30" s="1"/>
      <c r="K30" s="1"/>
      <c r="L30" s="1">
        <v>10582</v>
      </c>
      <c r="M30" s="1">
        <v>31366</v>
      </c>
      <c r="N30" s="1">
        <v>25142</v>
      </c>
      <c r="O30" s="1">
        <v>24170</v>
      </c>
      <c r="P30" s="1">
        <v>21094</v>
      </c>
      <c r="Q30" s="1">
        <v>23915</v>
      </c>
      <c r="R30" s="1"/>
      <c r="S30" s="1"/>
      <c r="T30" s="1">
        <v>68306</v>
      </c>
      <c r="U30" s="1"/>
      <c r="V30" s="1">
        <f>27045+27495</f>
        <v>54540</v>
      </c>
      <c r="W30" s="1">
        <v>26936</v>
      </c>
      <c r="X30" s="1">
        <v>27301</v>
      </c>
      <c r="Y30" s="1">
        <v>12412</v>
      </c>
      <c r="Z30" s="1"/>
      <c r="AA30" s="1"/>
      <c r="AB30" s="1"/>
      <c r="AC30" s="1"/>
      <c r="AD30" s="1"/>
      <c r="AE30" s="1"/>
      <c r="AF30" s="1"/>
    </row>
    <row r="31" spans="1:32" x14ac:dyDescent="0.3">
      <c r="A31" s="7" t="s">
        <v>35</v>
      </c>
      <c r="B31" s="8" t="s">
        <v>97</v>
      </c>
      <c r="C31" s="1">
        <v>82670</v>
      </c>
      <c r="D31" s="1">
        <f t="shared" si="0"/>
        <v>82670</v>
      </c>
      <c r="E31" s="1">
        <f t="shared" si="1"/>
        <v>0</v>
      </c>
      <c r="F31" s="1"/>
      <c r="G31" s="1"/>
      <c r="H31" s="1"/>
      <c r="I31" s="1"/>
      <c r="J31" s="1"/>
      <c r="K31" s="1"/>
      <c r="L31" s="1" t="s">
        <v>67</v>
      </c>
      <c r="M31" s="1"/>
      <c r="N31" s="1"/>
      <c r="O31" s="1">
        <v>25475</v>
      </c>
      <c r="P31" s="1"/>
      <c r="Q31" s="1"/>
      <c r="R31" s="1">
        <v>39262</v>
      </c>
      <c r="S31" s="1"/>
      <c r="T31" s="1"/>
      <c r="U31" s="1">
        <v>17933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3">
      <c r="A32" s="7" t="s">
        <v>36</v>
      </c>
      <c r="B32" s="8" t="s">
        <v>98</v>
      </c>
      <c r="C32" s="1">
        <v>74765</v>
      </c>
      <c r="D32" s="1">
        <f t="shared" si="0"/>
        <v>74765</v>
      </c>
      <c r="E32" s="1">
        <f t="shared" si="1"/>
        <v>0</v>
      </c>
      <c r="F32" s="1"/>
      <c r="G32" s="1"/>
      <c r="H32" s="1"/>
      <c r="I32" s="1"/>
      <c r="J32" s="1"/>
      <c r="K32" s="1">
        <v>5736</v>
      </c>
      <c r="L32" s="1">
        <v>5938</v>
      </c>
      <c r="M32" s="1">
        <v>6972</v>
      </c>
      <c r="N32" s="1">
        <v>5848</v>
      </c>
      <c r="O32" s="1">
        <v>5971</v>
      </c>
      <c r="P32" s="1">
        <v>6791</v>
      </c>
      <c r="Q32" s="1">
        <v>5960</v>
      </c>
      <c r="R32" s="1">
        <v>5704</v>
      </c>
      <c r="S32" s="1">
        <v>709</v>
      </c>
      <c r="T32" s="1">
        <v>12374</v>
      </c>
      <c r="U32" s="1"/>
      <c r="V32" s="1"/>
      <c r="W32" s="1">
        <v>12762</v>
      </c>
      <c r="X32" s="1"/>
      <c r="Y32" s="1"/>
      <c r="Z32" s="1"/>
      <c r="AA32" s="1"/>
      <c r="AB32" s="1"/>
      <c r="AC32" s="1"/>
      <c r="AD32" s="1"/>
      <c r="AE32" s="1"/>
      <c r="AF32" s="1"/>
    </row>
    <row r="33" spans="1:33" x14ac:dyDescent="0.3">
      <c r="A33" s="7" t="s">
        <v>37</v>
      </c>
      <c r="B33" s="8" t="s">
        <v>99</v>
      </c>
      <c r="C33" s="1">
        <v>11652</v>
      </c>
      <c r="D33" s="1">
        <f t="shared" si="0"/>
        <v>5145</v>
      </c>
      <c r="E33" s="1">
        <f t="shared" si="1"/>
        <v>6507</v>
      </c>
      <c r="F33" s="1"/>
      <c r="G33" s="1"/>
      <c r="H33" s="1"/>
      <c r="I33" s="1"/>
      <c r="J33" s="1"/>
      <c r="K33" s="1"/>
      <c r="L33" s="1" t="s">
        <v>67</v>
      </c>
      <c r="M33" s="1"/>
      <c r="N33" s="1"/>
      <c r="O33" s="1"/>
      <c r="P33" s="1"/>
      <c r="Q33" s="1"/>
      <c r="R33" s="1">
        <v>1702</v>
      </c>
      <c r="S33" s="1"/>
      <c r="T33" s="1"/>
      <c r="U33" s="1"/>
      <c r="V33" s="1"/>
      <c r="W33" s="1"/>
      <c r="X33" s="1"/>
      <c r="Y33" s="1"/>
      <c r="Z33" s="1"/>
      <c r="AA33" s="1">
        <v>2547</v>
      </c>
      <c r="AB33" s="1">
        <v>304</v>
      </c>
      <c r="AC33" s="1"/>
      <c r="AD33" s="1"/>
      <c r="AE33" s="1">
        <v>592</v>
      </c>
      <c r="AF33" s="1"/>
    </row>
    <row r="34" spans="1:33" x14ac:dyDescent="0.3">
      <c r="A34" s="7" t="s">
        <v>38</v>
      </c>
      <c r="B34" s="8" t="s">
        <v>100</v>
      </c>
      <c r="C34" s="1">
        <v>33984</v>
      </c>
      <c r="D34" s="1">
        <f t="shared" si="0"/>
        <v>33984</v>
      </c>
      <c r="E34" s="1">
        <f t="shared" si="1"/>
        <v>0</v>
      </c>
      <c r="F34" s="1"/>
      <c r="G34" s="1"/>
      <c r="H34" s="1"/>
      <c r="I34" s="1">
        <v>46</v>
      </c>
      <c r="J34" s="1"/>
      <c r="K34" s="1">
        <v>8523</v>
      </c>
      <c r="L34" s="1">
        <v>6923</v>
      </c>
      <c r="M34" s="1">
        <v>7003</v>
      </c>
      <c r="N34" s="1">
        <v>7027</v>
      </c>
      <c r="O34" s="1">
        <v>4462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3" x14ac:dyDescent="0.3">
      <c r="A35" s="7" t="s">
        <v>39</v>
      </c>
      <c r="B35" s="8" t="s">
        <v>101</v>
      </c>
      <c r="C35" s="1">
        <v>165066</v>
      </c>
      <c r="D35" s="1">
        <f t="shared" si="0"/>
        <v>165066</v>
      </c>
      <c r="E35" s="1">
        <f t="shared" si="1"/>
        <v>0</v>
      </c>
      <c r="F35" s="1"/>
      <c r="G35" s="1"/>
      <c r="H35" s="1"/>
      <c r="I35" s="1">
        <v>10187</v>
      </c>
      <c r="J35" s="1">
        <v>13174</v>
      </c>
      <c r="K35" s="1">
        <v>13163</v>
      </c>
      <c r="L35" s="1" t="s">
        <v>67</v>
      </c>
      <c r="M35" s="1">
        <v>13149</v>
      </c>
      <c r="N35" s="1">
        <v>13196</v>
      </c>
      <c r="O35" s="1">
        <v>13196</v>
      </c>
      <c r="P35" s="1">
        <v>13196</v>
      </c>
      <c r="Q35" s="1">
        <v>26415</v>
      </c>
      <c r="R35" s="1"/>
      <c r="S35" s="1">
        <v>36225</v>
      </c>
      <c r="T35" s="1"/>
      <c r="U35" s="1">
        <v>13165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3" x14ac:dyDescent="0.3">
      <c r="A36" s="7" t="s">
        <v>40</v>
      </c>
      <c r="B36" s="8" t="s">
        <v>102</v>
      </c>
      <c r="C36" s="1">
        <v>21361</v>
      </c>
      <c r="D36" s="1">
        <f t="shared" si="0"/>
        <v>21361</v>
      </c>
      <c r="E36" s="1">
        <f t="shared" si="1"/>
        <v>0</v>
      </c>
      <c r="F36" s="1"/>
      <c r="G36" s="1"/>
      <c r="H36" s="1"/>
      <c r="I36" s="1"/>
      <c r="J36" s="1"/>
      <c r="K36" s="1"/>
      <c r="L36" s="1" t="s">
        <v>67</v>
      </c>
      <c r="M36" s="1"/>
      <c r="N36" s="1"/>
      <c r="O36" s="1"/>
      <c r="P36" s="1"/>
      <c r="Q36" s="1">
        <v>21361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>
        <v>4991</v>
      </c>
    </row>
    <row r="37" spans="1:33" x14ac:dyDescent="0.3">
      <c r="A37" s="7" t="s">
        <v>41</v>
      </c>
      <c r="B37" s="8" t="s">
        <v>103</v>
      </c>
      <c r="C37" s="1">
        <v>29614</v>
      </c>
      <c r="D37" s="1">
        <f t="shared" si="0"/>
        <v>29614</v>
      </c>
      <c r="E37" s="1">
        <f t="shared" si="1"/>
        <v>0</v>
      </c>
      <c r="F37" s="1"/>
      <c r="G37" s="1"/>
      <c r="H37" s="1"/>
      <c r="I37" s="1"/>
      <c r="J37" s="1"/>
      <c r="K37" s="1"/>
      <c r="L37" s="1" t="s">
        <v>67</v>
      </c>
      <c r="M37" s="1"/>
      <c r="N37" s="1"/>
      <c r="O37" s="1"/>
      <c r="P37" s="1"/>
      <c r="Q37" s="1"/>
      <c r="R37" s="1"/>
      <c r="S37" s="1"/>
      <c r="T37" s="1"/>
      <c r="U37" s="1">
        <v>10744</v>
      </c>
      <c r="V37" s="1"/>
      <c r="W37" s="1"/>
      <c r="X37" s="1"/>
      <c r="Y37" s="1">
        <f>4991+13879</f>
        <v>18870</v>
      </c>
      <c r="Z37" s="1"/>
      <c r="AA37" s="1"/>
      <c r="AB37" s="1"/>
      <c r="AC37" s="1"/>
      <c r="AD37" s="1"/>
      <c r="AE37" s="1"/>
      <c r="AF37" s="1"/>
    </row>
    <row r="38" spans="1:33" x14ac:dyDescent="0.3">
      <c r="A38" s="7" t="s">
        <v>42</v>
      </c>
      <c r="B38" s="8" t="s">
        <v>104</v>
      </c>
      <c r="C38" s="1">
        <v>26702</v>
      </c>
      <c r="D38" s="1">
        <f t="shared" si="0"/>
        <v>26702</v>
      </c>
      <c r="E38" s="1">
        <f t="shared" si="1"/>
        <v>0</v>
      </c>
      <c r="F38" s="1"/>
      <c r="G38" s="1"/>
      <c r="H38" s="1"/>
      <c r="I38" s="1"/>
      <c r="J38" s="1"/>
      <c r="K38" s="1">
        <v>7205</v>
      </c>
      <c r="L38" s="1" t="s">
        <v>67</v>
      </c>
      <c r="M38" s="1"/>
      <c r="N38" s="1">
        <f>2398+2407</f>
        <v>4805</v>
      </c>
      <c r="O38" s="1"/>
      <c r="P38" s="1"/>
      <c r="Q38" s="1"/>
      <c r="R38" s="1">
        <f>7224+2408</f>
        <v>9632</v>
      </c>
      <c r="S38" s="1"/>
      <c r="T38" s="1"/>
      <c r="U38" s="1"/>
      <c r="V38" s="1">
        <v>5060</v>
      </c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3" x14ac:dyDescent="0.3">
      <c r="A39" s="7" t="s">
        <v>43</v>
      </c>
      <c r="B39" s="8" t="s">
        <v>127</v>
      </c>
      <c r="C39" s="1">
        <v>5026</v>
      </c>
      <c r="D39" s="1">
        <f t="shared" si="0"/>
        <v>5026</v>
      </c>
      <c r="E39" s="1">
        <f t="shared" si="1"/>
        <v>0</v>
      </c>
      <c r="F39" s="1"/>
      <c r="G39" s="1"/>
      <c r="H39" s="1"/>
      <c r="I39" s="1"/>
      <c r="J39" s="1"/>
      <c r="K39" s="1"/>
      <c r="L39" s="1" t="s">
        <v>67</v>
      </c>
      <c r="M39" s="1"/>
      <c r="N39" s="1"/>
      <c r="O39" s="1"/>
      <c r="P39" s="1"/>
      <c r="Q39" s="1">
        <v>5026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3" x14ac:dyDescent="0.3">
      <c r="A40" s="7" t="s">
        <v>44</v>
      </c>
      <c r="B40" s="8" t="s">
        <v>105</v>
      </c>
      <c r="C40" s="1">
        <v>73794</v>
      </c>
      <c r="D40" s="1">
        <f t="shared" si="0"/>
        <v>73794</v>
      </c>
      <c r="E40" s="1">
        <f t="shared" si="1"/>
        <v>0</v>
      </c>
      <c r="F40" s="1"/>
      <c r="G40" s="1"/>
      <c r="H40" s="1"/>
      <c r="I40" s="1"/>
      <c r="J40" s="1"/>
      <c r="K40" s="1"/>
      <c r="L40" s="1" t="s">
        <v>67</v>
      </c>
      <c r="M40" s="1"/>
      <c r="N40" s="1">
        <v>40217</v>
      </c>
      <c r="O40" s="1">
        <v>6740</v>
      </c>
      <c r="P40" s="1"/>
      <c r="Q40" s="1">
        <v>12990</v>
      </c>
      <c r="R40" s="1">
        <v>10179</v>
      </c>
      <c r="S40" s="1">
        <v>3668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3" x14ac:dyDescent="0.3">
      <c r="A41" s="7" t="s">
        <v>45</v>
      </c>
      <c r="B41" s="8" t="s">
        <v>106</v>
      </c>
      <c r="C41" s="1">
        <v>16507</v>
      </c>
      <c r="D41" s="1">
        <f t="shared" si="0"/>
        <v>16507</v>
      </c>
      <c r="E41" s="1">
        <f t="shared" si="1"/>
        <v>0</v>
      </c>
      <c r="F41" s="1"/>
      <c r="G41" s="1"/>
      <c r="H41" s="1">
        <v>1318</v>
      </c>
      <c r="I41" s="1">
        <v>2721</v>
      </c>
      <c r="J41" s="1">
        <v>1356</v>
      </c>
      <c r="K41" s="1">
        <v>1385</v>
      </c>
      <c r="L41" s="1">
        <v>1356</v>
      </c>
      <c r="M41" s="1">
        <v>1487</v>
      </c>
      <c r="N41" s="1">
        <v>1415</v>
      </c>
      <c r="O41" s="1">
        <v>1386</v>
      </c>
      <c r="P41" s="1">
        <v>1453</v>
      </c>
      <c r="Q41" s="1">
        <v>1438</v>
      </c>
      <c r="R41" s="1">
        <v>696</v>
      </c>
      <c r="S41" s="1"/>
      <c r="T41" s="1"/>
      <c r="U41" s="1"/>
      <c r="V41" s="1">
        <v>496</v>
      </c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3" x14ac:dyDescent="0.3">
      <c r="A42" s="7" t="s">
        <v>46</v>
      </c>
      <c r="B42" s="8" t="s">
        <v>128</v>
      </c>
      <c r="C42" s="1">
        <v>12765</v>
      </c>
      <c r="D42" s="1">
        <f t="shared" si="0"/>
        <v>12765</v>
      </c>
      <c r="E42" s="1">
        <f t="shared" si="1"/>
        <v>0</v>
      </c>
      <c r="F42" s="1"/>
      <c r="G42" s="1"/>
      <c r="H42" s="1"/>
      <c r="I42" s="1">
        <v>1046</v>
      </c>
      <c r="J42" s="1">
        <v>1046</v>
      </c>
      <c r="K42" s="1">
        <v>1046</v>
      </c>
      <c r="L42" s="1">
        <v>1047</v>
      </c>
      <c r="M42" s="1">
        <v>1051</v>
      </c>
      <c r="N42" s="1">
        <v>1051</v>
      </c>
      <c r="O42" s="1">
        <v>1051</v>
      </c>
      <c r="P42" s="1">
        <v>1051</v>
      </c>
      <c r="Q42" s="1">
        <v>1050</v>
      </c>
      <c r="R42" s="1">
        <v>1047</v>
      </c>
      <c r="S42" s="1"/>
      <c r="T42" s="1">
        <v>2279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3" x14ac:dyDescent="0.3">
      <c r="A43" s="7" t="s">
        <v>47</v>
      </c>
      <c r="B43" s="8" t="s">
        <v>107</v>
      </c>
      <c r="C43" s="1">
        <v>16507</v>
      </c>
      <c r="D43" s="1">
        <f t="shared" si="0"/>
        <v>16507</v>
      </c>
      <c r="E43" s="1">
        <f t="shared" si="1"/>
        <v>0</v>
      </c>
      <c r="F43" s="1"/>
      <c r="G43" s="1"/>
      <c r="H43" s="1"/>
      <c r="I43" s="1"/>
      <c r="J43" s="1"/>
      <c r="K43" s="1">
        <v>6013</v>
      </c>
      <c r="L43" s="1" t="s">
        <v>67</v>
      </c>
      <c r="M43" s="1">
        <v>3449</v>
      </c>
      <c r="N43" s="1">
        <v>3453</v>
      </c>
      <c r="O43" s="1"/>
      <c r="P43" s="1">
        <v>3592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3" x14ac:dyDescent="0.3">
      <c r="A44" s="7" t="s">
        <v>48</v>
      </c>
      <c r="B44" s="8" t="s">
        <v>108</v>
      </c>
      <c r="C44" s="1">
        <v>14004</v>
      </c>
      <c r="D44" s="1">
        <f t="shared" si="0"/>
        <v>14004</v>
      </c>
      <c r="E44" s="1">
        <f t="shared" si="1"/>
        <v>0</v>
      </c>
      <c r="F44" s="1"/>
      <c r="G44" s="1"/>
      <c r="H44" s="1"/>
      <c r="I44" s="1"/>
      <c r="J44" s="1"/>
      <c r="K44" s="1"/>
      <c r="L44" s="1" t="s">
        <v>67</v>
      </c>
      <c r="M44" s="1"/>
      <c r="N44" s="1"/>
      <c r="O44" s="1">
        <v>13999</v>
      </c>
      <c r="P44" s="1"/>
      <c r="Q44" s="1"/>
      <c r="R44" s="1"/>
      <c r="S44" s="1"/>
      <c r="T44" s="1"/>
      <c r="U44" s="1"/>
      <c r="V44" s="1"/>
      <c r="W44" s="1">
        <v>5</v>
      </c>
      <c r="X44" s="1"/>
      <c r="Y44" s="1"/>
      <c r="Z44" s="1"/>
      <c r="AA44" s="1"/>
      <c r="AB44" s="1"/>
      <c r="AC44" s="1"/>
      <c r="AD44" s="1"/>
      <c r="AE44" s="1"/>
      <c r="AF44" s="1"/>
    </row>
    <row r="45" spans="1:33" x14ac:dyDescent="0.3">
      <c r="A45" s="7" t="s">
        <v>49</v>
      </c>
      <c r="B45" s="8" t="s">
        <v>109</v>
      </c>
      <c r="C45" s="1">
        <v>87874</v>
      </c>
      <c r="D45" s="1">
        <f t="shared" si="0"/>
        <v>87874</v>
      </c>
      <c r="E45" s="1">
        <f t="shared" si="1"/>
        <v>0</v>
      </c>
      <c r="F45" s="1"/>
      <c r="G45" s="1"/>
      <c r="H45" s="1"/>
      <c r="I45" s="1"/>
      <c r="J45" s="1">
        <v>7294</v>
      </c>
      <c r="K45" s="1">
        <v>7868</v>
      </c>
      <c r="L45" s="1">
        <v>7868</v>
      </c>
      <c r="M45" s="1">
        <v>15766</v>
      </c>
      <c r="N45" s="1">
        <v>7898</v>
      </c>
      <c r="O45" s="1">
        <v>7899</v>
      </c>
      <c r="P45" s="1">
        <v>8469</v>
      </c>
      <c r="Q45" s="1">
        <v>8469</v>
      </c>
      <c r="R45" s="1"/>
      <c r="S45" s="1"/>
      <c r="T45" s="1">
        <v>16102</v>
      </c>
      <c r="U45" s="1"/>
      <c r="V45" s="1">
        <v>241</v>
      </c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3" x14ac:dyDescent="0.3">
      <c r="A46" s="7" t="s">
        <v>50</v>
      </c>
      <c r="B46" s="8" t="s">
        <v>110</v>
      </c>
      <c r="C46" s="1">
        <v>41926</v>
      </c>
      <c r="D46" s="1">
        <f t="shared" si="0"/>
        <v>41926</v>
      </c>
      <c r="E46" s="1">
        <f t="shared" si="1"/>
        <v>0</v>
      </c>
      <c r="F46" s="1"/>
      <c r="G46" s="1"/>
      <c r="H46" s="1"/>
      <c r="I46" s="1"/>
      <c r="J46" s="1"/>
      <c r="K46" s="1">
        <v>10028</v>
      </c>
      <c r="L46" s="1">
        <v>4323</v>
      </c>
      <c r="M46" s="1">
        <v>3981</v>
      </c>
      <c r="N46" s="1">
        <v>3494</v>
      </c>
      <c r="O46" s="1">
        <v>3305</v>
      </c>
      <c r="P46" s="1">
        <v>3300</v>
      </c>
      <c r="Q46" s="1">
        <v>3304</v>
      </c>
      <c r="R46" s="1">
        <v>3304</v>
      </c>
      <c r="S46" s="1">
        <v>6665</v>
      </c>
      <c r="T46" s="1"/>
      <c r="U46" s="1">
        <v>222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3" ht="28.8" x14ac:dyDescent="0.3">
      <c r="A47" s="7" t="s">
        <v>51</v>
      </c>
      <c r="B47" s="8" t="s">
        <v>111</v>
      </c>
      <c r="C47" s="1">
        <v>26702</v>
      </c>
      <c r="D47" s="1">
        <f t="shared" si="0"/>
        <v>26702</v>
      </c>
      <c r="E47" s="1">
        <f t="shared" si="1"/>
        <v>0</v>
      </c>
      <c r="F47" s="1"/>
      <c r="G47" s="1"/>
      <c r="H47" s="1"/>
      <c r="I47" s="1"/>
      <c r="J47" s="1"/>
      <c r="K47" s="1"/>
      <c r="L47" s="1">
        <v>10239</v>
      </c>
      <c r="M47" s="1"/>
      <c r="N47" s="1"/>
      <c r="O47" s="1"/>
      <c r="P47" s="1">
        <v>8579</v>
      </c>
      <c r="Q47" s="1"/>
      <c r="R47" s="1">
        <v>6103</v>
      </c>
      <c r="S47" s="1"/>
      <c r="T47" s="1"/>
      <c r="U47" s="1"/>
      <c r="V47" s="1">
        <v>1781</v>
      </c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3" x14ac:dyDescent="0.3">
      <c r="A48" s="7" t="s">
        <v>52</v>
      </c>
      <c r="B48" s="8" t="s">
        <v>112</v>
      </c>
      <c r="C48" s="1">
        <v>53554</v>
      </c>
      <c r="D48" s="1">
        <f t="shared" si="0"/>
        <v>53554</v>
      </c>
      <c r="E48" s="1">
        <f t="shared" si="1"/>
        <v>0</v>
      </c>
      <c r="F48" s="1"/>
      <c r="G48" s="1"/>
      <c r="H48" s="1"/>
      <c r="I48" s="1"/>
      <c r="J48" s="1"/>
      <c r="K48" s="1">
        <v>5467</v>
      </c>
      <c r="L48" s="1">
        <v>6833</v>
      </c>
      <c r="M48" s="1">
        <v>4080</v>
      </c>
      <c r="N48" s="1">
        <v>8339</v>
      </c>
      <c r="O48" s="1">
        <v>6602</v>
      </c>
      <c r="P48" s="1">
        <v>5171</v>
      </c>
      <c r="Q48" s="1">
        <v>6322</v>
      </c>
      <c r="R48" s="1">
        <v>6713</v>
      </c>
      <c r="S48" s="1">
        <v>1088</v>
      </c>
      <c r="T48" s="1">
        <f>2939+199</f>
        <v>3138</v>
      </c>
      <c r="U48" s="1"/>
      <c r="V48" s="1"/>
      <c r="W48" s="1"/>
      <c r="X48" s="1"/>
      <c r="Y48" s="1"/>
      <c r="Z48" s="1"/>
      <c r="AA48" s="1">
        <v>-199</v>
      </c>
      <c r="AB48" s="1"/>
      <c r="AC48" s="1"/>
      <c r="AD48" s="1"/>
      <c r="AE48" s="1"/>
      <c r="AF48" s="1"/>
    </row>
    <row r="49" spans="1:33" x14ac:dyDescent="0.3">
      <c r="A49" s="7" t="s">
        <v>53</v>
      </c>
      <c r="B49" s="8" t="s">
        <v>113</v>
      </c>
      <c r="C49" s="1">
        <v>40559</v>
      </c>
      <c r="D49" s="1">
        <f t="shared" si="0"/>
        <v>40559</v>
      </c>
      <c r="E49" s="1">
        <f t="shared" si="1"/>
        <v>0</v>
      </c>
      <c r="F49" s="1"/>
      <c r="G49" s="1"/>
      <c r="H49" s="1"/>
      <c r="I49" s="1"/>
      <c r="J49" s="1">
        <v>7504</v>
      </c>
      <c r="K49" s="1">
        <v>3964</v>
      </c>
      <c r="L49" s="1">
        <v>3964</v>
      </c>
      <c r="M49" s="1">
        <v>3980</v>
      </c>
      <c r="N49" s="1">
        <v>3979</v>
      </c>
      <c r="O49" s="1">
        <v>3979</v>
      </c>
      <c r="P49" s="1">
        <v>3979</v>
      </c>
      <c r="Q49" s="1">
        <v>4069</v>
      </c>
      <c r="R49" s="1">
        <v>210</v>
      </c>
      <c r="S49" s="1">
        <v>210</v>
      </c>
      <c r="T49" s="1">
        <v>4720</v>
      </c>
      <c r="U49" s="1">
        <v>1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3" ht="28.8" x14ac:dyDescent="0.3">
      <c r="A50" s="7" t="s">
        <v>54</v>
      </c>
      <c r="B50" s="8" t="s">
        <v>114</v>
      </c>
      <c r="C50" s="1">
        <v>30586</v>
      </c>
      <c r="D50" s="1">
        <f t="shared" si="0"/>
        <v>30586</v>
      </c>
      <c r="E50" s="1">
        <f t="shared" si="1"/>
        <v>0</v>
      </c>
      <c r="F50" s="1"/>
      <c r="G50" s="1"/>
      <c r="H50" s="1"/>
      <c r="I50" s="1"/>
      <c r="J50" s="1"/>
      <c r="K50" s="1"/>
      <c r="L50" s="1" t="s">
        <v>67</v>
      </c>
      <c r="M50" s="1"/>
      <c r="N50" s="1"/>
      <c r="O50" s="1"/>
      <c r="P50" s="1"/>
      <c r="Q50" s="1"/>
      <c r="R50" s="1">
        <v>30586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3" ht="28.8" x14ac:dyDescent="0.3">
      <c r="A51" s="7" t="s">
        <v>55</v>
      </c>
      <c r="B51" s="8" t="s">
        <v>115</v>
      </c>
      <c r="C51" s="1">
        <v>32600</v>
      </c>
      <c r="D51" s="1">
        <f t="shared" si="0"/>
        <v>32600</v>
      </c>
      <c r="E51" s="1">
        <f t="shared" si="1"/>
        <v>0</v>
      </c>
      <c r="F51" s="1"/>
      <c r="G51" s="1"/>
      <c r="H51" s="1"/>
      <c r="I51" s="1"/>
      <c r="J51" s="1"/>
      <c r="K51" s="1"/>
      <c r="L51" s="1" t="s">
        <v>67</v>
      </c>
      <c r="M51" s="1">
        <v>19013</v>
      </c>
      <c r="N51" s="1">
        <v>5433</v>
      </c>
      <c r="O51" s="1"/>
      <c r="P51" s="1">
        <v>5433</v>
      </c>
      <c r="Q51" s="1"/>
      <c r="R51" s="1">
        <v>2716</v>
      </c>
      <c r="S51" s="1"/>
      <c r="T51" s="1"/>
      <c r="U51" s="1"/>
      <c r="V51" s="1">
        <v>5</v>
      </c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3" x14ac:dyDescent="0.3">
      <c r="A52" s="7" t="s">
        <v>56</v>
      </c>
      <c r="B52" s="8" t="s">
        <v>116</v>
      </c>
      <c r="C52" s="1">
        <v>51948</v>
      </c>
      <c r="D52" s="1">
        <f t="shared" si="0"/>
        <v>51948</v>
      </c>
      <c r="E52" s="1">
        <f t="shared" si="1"/>
        <v>0</v>
      </c>
      <c r="F52" s="1"/>
      <c r="G52" s="1"/>
      <c r="H52" s="1">
        <v>4485</v>
      </c>
      <c r="I52" s="1">
        <v>3869</v>
      </c>
      <c r="J52" s="1">
        <v>3858</v>
      </c>
      <c r="K52" s="1">
        <v>3857</v>
      </c>
      <c r="L52" s="1">
        <v>3846</v>
      </c>
      <c r="M52" s="1">
        <v>3885</v>
      </c>
      <c r="N52" s="1">
        <v>3874</v>
      </c>
      <c r="O52" s="1">
        <v>3873</v>
      </c>
      <c r="P52" s="1">
        <v>3874</v>
      </c>
      <c r="Q52" s="1">
        <v>3861</v>
      </c>
      <c r="R52" s="1">
        <v>7732</v>
      </c>
      <c r="S52" s="1"/>
      <c r="T52" s="1"/>
      <c r="U52" s="1">
        <f>3552+1382</f>
        <v>4934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3" x14ac:dyDescent="0.3">
      <c r="A53" s="7" t="s">
        <v>57</v>
      </c>
      <c r="B53" s="8" t="s">
        <v>117</v>
      </c>
      <c r="C53" s="1">
        <v>35441</v>
      </c>
      <c r="D53" s="1">
        <f t="shared" si="0"/>
        <v>35441</v>
      </c>
      <c r="E53" s="1">
        <f t="shared" si="1"/>
        <v>0</v>
      </c>
      <c r="F53" s="1"/>
      <c r="G53" s="1"/>
      <c r="H53" s="1"/>
      <c r="I53" s="1">
        <v>2698</v>
      </c>
      <c r="J53" s="1"/>
      <c r="K53" s="1"/>
      <c r="L53" s="1">
        <v>4996</v>
      </c>
      <c r="M53" s="1">
        <v>3818</v>
      </c>
      <c r="N53" s="1">
        <v>2712</v>
      </c>
      <c r="O53" s="1">
        <v>3547</v>
      </c>
      <c r="P53" s="1">
        <v>2711</v>
      </c>
      <c r="Q53" s="1">
        <v>2712</v>
      </c>
      <c r="R53" s="1">
        <v>2723</v>
      </c>
      <c r="S53" s="1">
        <v>3560</v>
      </c>
      <c r="T53" s="1">
        <v>3010</v>
      </c>
      <c r="U53" s="1">
        <v>2835</v>
      </c>
      <c r="V53" s="1">
        <v>119</v>
      </c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3" x14ac:dyDescent="0.3">
      <c r="A54" s="7" t="s">
        <v>58</v>
      </c>
      <c r="B54" s="8" t="s">
        <v>118</v>
      </c>
      <c r="C54" s="1">
        <v>23789</v>
      </c>
      <c r="D54" s="1">
        <f t="shared" si="0"/>
        <v>23789</v>
      </c>
      <c r="E54" s="1">
        <f t="shared" si="1"/>
        <v>0</v>
      </c>
      <c r="F54" s="1"/>
      <c r="G54" s="1"/>
      <c r="H54" s="1"/>
      <c r="I54" s="1"/>
      <c r="J54" s="1"/>
      <c r="K54" s="1"/>
      <c r="L54" s="1" t="s">
        <v>67</v>
      </c>
      <c r="M54" s="1"/>
      <c r="N54" s="1"/>
      <c r="O54" s="1"/>
      <c r="P54" s="1">
        <v>13424</v>
      </c>
      <c r="Q54" s="1">
        <v>3844</v>
      </c>
      <c r="R54" s="1">
        <v>6521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3" x14ac:dyDescent="0.3">
      <c r="A55" s="7" t="s">
        <v>59</v>
      </c>
      <c r="B55" s="8" t="s">
        <v>119</v>
      </c>
      <c r="C55" s="1">
        <v>35128</v>
      </c>
      <c r="D55" s="1">
        <f t="shared" si="0"/>
        <v>35128</v>
      </c>
      <c r="E55" s="1">
        <f t="shared" si="1"/>
        <v>0</v>
      </c>
      <c r="F55" s="1"/>
      <c r="G55" s="1"/>
      <c r="H55" s="1"/>
      <c r="I55" s="1"/>
      <c r="J55" s="1"/>
      <c r="K55" s="1">
        <f>1+2907</f>
        <v>2908</v>
      </c>
      <c r="L55" s="1" t="s">
        <v>67</v>
      </c>
      <c r="M55" s="1">
        <v>3091</v>
      </c>
      <c r="N55" s="1">
        <v>3103</v>
      </c>
      <c r="O55" s="1"/>
      <c r="P55" s="1"/>
      <c r="Q55" s="1">
        <v>11465</v>
      </c>
      <c r="R55" s="1"/>
      <c r="S55" s="1"/>
      <c r="T55" s="1"/>
      <c r="U55" s="1">
        <v>5944</v>
      </c>
      <c r="V55" s="1">
        <v>7922</v>
      </c>
      <c r="W55" s="1"/>
      <c r="X55" s="1">
        <v>695</v>
      </c>
      <c r="Y55" s="1"/>
      <c r="Z55" s="1"/>
      <c r="AA55" s="1"/>
      <c r="AB55" s="1"/>
      <c r="AC55" s="1"/>
      <c r="AD55" s="1"/>
      <c r="AE55" s="1"/>
      <c r="AF55" s="1"/>
    </row>
    <row r="56" spans="1:33" x14ac:dyDescent="0.3">
      <c r="A56" s="7" t="s">
        <v>60</v>
      </c>
      <c r="B56" s="8" t="s">
        <v>120</v>
      </c>
      <c r="C56" s="1">
        <v>44180</v>
      </c>
      <c r="D56" s="1">
        <f t="shared" si="0"/>
        <v>44180</v>
      </c>
      <c r="E56" s="1">
        <f t="shared" si="1"/>
        <v>0</v>
      </c>
      <c r="F56" s="1"/>
      <c r="G56" s="1"/>
      <c r="H56" s="1"/>
      <c r="I56" s="1">
        <v>10004</v>
      </c>
      <c r="J56" s="1"/>
      <c r="K56" s="1"/>
      <c r="L56" s="1">
        <v>7010</v>
      </c>
      <c r="M56" s="1">
        <v>7411</v>
      </c>
      <c r="N56" s="1"/>
      <c r="O56" s="1"/>
      <c r="P56" s="1">
        <f>14415+2215</f>
        <v>16630</v>
      </c>
      <c r="Q56" s="1"/>
      <c r="R56" s="1"/>
      <c r="S56" s="1"/>
      <c r="T56" s="1"/>
      <c r="U56" s="1">
        <v>3125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3" x14ac:dyDescent="0.3">
      <c r="A57" s="7" t="s">
        <v>61</v>
      </c>
      <c r="B57" s="8" t="s">
        <v>121</v>
      </c>
      <c r="C57" s="1">
        <v>10196</v>
      </c>
      <c r="D57" s="1">
        <f t="shared" si="0"/>
        <v>10196</v>
      </c>
      <c r="E57" s="1">
        <f t="shared" si="1"/>
        <v>0</v>
      </c>
      <c r="F57" s="1"/>
      <c r="G57" s="1"/>
      <c r="H57" s="1"/>
      <c r="I57" s="1"/>
      <c r="J57" s="1"/>
      <c r="K57" s="1"/>
      <c r="L57" s="1" t="s">
        <v>67</v>
      </c>
      <c r="M57" s="1">
        <v>5795</v>
      </c>
      <c r="N57" s="1"/>
      <c r="O57" s="1"/>
      <c r="P57" s="1">
        <v>2453</v>
      </c>
      <c r="Q57" s="1"/>
      <c r="R57" s="1"/>
      <c r="S57" s="1"/>
      <c r="T57" s="1"/>
      <c r="U57" s="1">
        <v>1948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3" x14ac:dyDescent="0.3">
      <c r="A58" s="7" t="s">
        <v>62</v>
      </c>
      <c r="B58" s="8" t="s">
        <v>122</v>
      </c>
      <c r="C58" s="1">
        <v>36972</v>
      </c>
      <c r="D58" s="1">
        <f t="shared" si="0"/>
        <v>36972</v>
      </c>
      <c r="E58" s="1">
        <f t="shared" si="1"/>
        <v>0</v>
      </c>
      <c r="F58" s="1"/>
      <c r="G58" s="1"/>
      <c r="H58" s="1"/>
      <c r="I58" s="1">
        <v>1563</v>
      </c>
      <c r="J58" s="1">
        <v>3562</v>
      </c>
      <c r="K58" s="1">
        <v>3563</v>
      </c>
      <c r="L58" s="1">
        <v>3563</v>
      </c>
      <c r="M58" s="1">
        <v>3592</v>
      </c>
      <c r="N58" s="1">
        <v>3591</v>
      </c>
      <c r="O58" s="1">
        <v>3185</v>
      </c>
      <c r="P58" s="1">
        <v>3412</v>
      </c>
      <c r="Q58" s="1">
        <v>4367</v>
      </c>
      <c r="R58" s="1">
        <v>3423</v>
      </c>
      <c r="S58" s="1"/>
      <c r="T58" s="1">
        <v>3151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3" x14ac:dyDescent="0.3">
      <c r="A59" s="7" t="s">
        <v>63</v>
      </c>
      <c r="B59" s="8" t="s">
        <v>123</v>
      </c>
      <c r="C59" s="1">
        <v>22877</v>
      </c>
      <c r="D59" s="1">
        <f t="shared" si="0"/>
        <v>22877</v>
      </c>
      <c r="E59" s="1">
        <f t="shared" si="1"/>
        <v>0</v>
      </c>
      <c r="F59" s="1"/>
      <c r="G59" s="1"/>
      <c r="H59" s="1"/>
      <c r="I59" s="1"/>
      <c r="J59" s="1"/>
      <c r="K59" s="1"/>
      <c r="L59" s="1" t="s">
        <v>67</v>
      </c>
      <c r="M59" s="1">
        <v>13995</v>
      </c>
      <c r="N59" s="1"/>
      <c r="O59" s="1"/>
      <c r="P59" s="1">
        <v>7671</v>
      </c>
      <c r="Q59" s="1">
        <v>1211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3" x14ac:dyDescent="0.3">
      <c r="A60" s="7" t="s">
        <v>64</v>
      </c>
      <c r="B60" s="8" t="s">
        <v>124</v>
      </c>
      <c r="C60" s="1">
        <v>13593</v>
      </c>
      <c r="D60" s="1">
        <f t="shared" si="0"/>
        <v>13593</v>
      </c>
      <c r="E60" s="1">
        <f t="shared" si="1"/>
        <v>0</v>
      </c>
      <c r="F60" s="1"/>
      <c r="G60" s="1"/>
      <c r="H60" s="1"/>
      <c r="I60" s="1"/>
      <c r="J60" s="1"/>
      <c r="K60" s="1"/>
      <c r="L60" s="1" t="s">
        <v>67</v>
      </c>
      <c r="M60" s="1"/>
      <c r="N60" s="1"/>
      <c r="O60" s="1"/>
      <c r="P60" s="1">
        <v>13258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>
        <v>335</v>
      </c>
      <c r="AC60" s="1"/>
      <c r="AD60" s="1"/>
      <c r="AE60" s="1"/>
      <c r="AF60" s="1"/>
    </row>
    <row r="61" spans="1:33" ht="28.8" x14ac:dyDescent="0.3">
      <c r="A61" s="7" t="s">
        <v>65</v>
      </c>
      <c r="B61" s="8" t="s">
        <v>125</v>
      </c>
      <c r="C61" s="1">
        <v>10681</v>
      </c>
      <c r="D61" s="1">
        <f>SUM(F61:AG61)</f>
        <v>10681</v>
      </c>
      <c r="E61" s="1">
        <f t="shared" si="1"/>
        <v>0</v>
      </c>
      <c r="F61" s="1"/>
      <c r="G61" s="1"/>
      <c r="H61" s="1"/>
      <c r="I61" s="1"/>
      <c r="J61" s="1"/>
      <c r="K61" s="1"/>
      <c r="L61" s="1" t="s">
        <v>67</v>
      </c>
      <c r="M61" s="1"/>
      <c r="N61" s="1"/>
      <c r="O61" s="1"/>
      <c r="P61" s="1"/>
      <c r="Q61" s="1"/>
      <c r="R61" s="1">
        <v>3372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>
        <v>7263</v>
      </c>
      <c r="AE61" s="1"/>
      <c r="AF61" s="1"/>
      <c r="AG61">
        <v>46</v>
      </c>
    </row>
    <row r="62" spans="1:33" x14ac:dyDescent="0.3">
      <c r="A62" s="7" t="s">
        <v>66</v>
      </c>
      <c r="B62" s="8" t="s">
        <v>126</v>
      </c>
      <c r="C62" s="1">
        <v>5251</v>
      </c>
      <c r="D62" s="1">
        <f t="shared" si="0"/>
        <v>5251</v>
      </c>
      <c r="E62" s="1">
        <f t="shared" si="1"/>
        <v>0</v>
      </c>
      <c r="F62" s="1"/>
      <c r="G62" s="1"/>
      <c r="H62" s="1"/>
      <c r="I62" s="1"/>
      <c r="J62" s="1"/>
      <c r="K62" s="1"/>
      <c r="L62" s="1" t="s">
        <v>67</v>
      </c>
      <c r="M62" s="1"/>
      <c r="N62" s="1"/>
      <c r="O62" s="1"/>
      <c r="P62" s="1"/>
      <c r="Q62" s="1"/>
      <c r="R62" s="1">
        <v>5251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3" x14ac:dyDescent="0.3">
      <c r="A63" s="7" t="s">
        <v>67</v>
      </c>
      <c r="L63" s="1" t="str">
        <f>IFERROR(VLOOKUP(A63,[1]Sheet1!$A$9:$C$38,3,FALSE),"")</f>
        <v/>
      </c>
    </row>
    <row r="64" spans="1:33" ht="15" thickBot="1" x14ac:dyDescent="0.35">
      <c r="A64" s="4" t="s">
        <v>5</v>
      </c>
      <c r="B64" s="5"/>
      <c r="C64" s="6">
        <f>SUM(C2:C63)</f>
        <v>3519254</v>
      </c>
      <c r="D64" s="6">
        <f t="shared" ref="D64:AF64" si="2">SUM(D2:D63)</f>
        <v>3512747</v>
      </c>
      <c r="E64" s="6">
        <f t="shared" si="2"/>
        <v>6507</v>
      </c>
      <c r="F64" s="6">
        <f t="shared" si="2"/>
        <v>0</v>
      </c>
      <c r="G64" s="6">
        <f t="shared" si="2"/>
        <v>0</v>
      </c>
      <c r="H64" s="6">
        <f t="shared" si="2"/>
        <v>20881</v>
      </c>
      <c r="I64" s="6">
        <f t="shared" si="2"/>
        <v>67931</v>
      </c>
      <c r="J64" s="6">
        <f t="shared" si="2"/>
        <v>137299</v>
      </c>
      <c r="K64" s="6">
        <f t="shared" si="2"/>
        <v>209566</v>
      </c>
      <c r="L64" s="6">
        <f t="shared" si="2"/>
        <v>202667</v>
      </c>
      <c r="M64" s="6">
        <f t="shared" si="2"/>
        <v>332357</v>
      </c>
      <c r="N64" s="6">
        <f t="shared" si="2"/>
        <v>303588</v>
      </c>
      <c r="O64" s="6">
        <f t="shared" si="2"/>
        <v>219250</v>
      </c>
      <c r="P64" s="6">
        <f t="shared" si="2"/>
        <v>283197</v>
      </c>
      <c r="Q64" s="6">
        <f t="shared" si="2"/>
        <v>367929</v>
      </c>
      <c r="R64" s="6">
        <f t="shared" si="2"/>
        <v>281328</v>
      </c>
      <c r="S64" s="6">
        <f t="shared" si="2"/>
        <v>202596</v>
      </c>
      <c r="T64" s="6">
        <f t="shared" si="2"/>
        <v>242214</v>
      </c>
      <c r="U64" s="6">
        <f t="shared" si="2"/>
        <v>164787</v>
      </c>
      <c r="V64" s="6">
        <f t="shared" si="2"/>
        <v>167480</v>
      </c>
      <c r="W64" s="6">
        <f t="shared" si="2"/>
        <v>71756</v>
      </c>
      <c r="X64" s="6">
        <f t="shared" si="2"/>
        <v>42445</v>
      </c>
      <c r="Y64" s="6">
        <f t="shared" si="2"/>
        <v>79056</v>
      </c>
      <c r="Z64" s="6">
        <f t="shared" si="2"/>
        <v>18293</v>
      </c>
      <c r="AA64" s="6">
        <f t="shared" si="2"/>
        <v>27367</v>
      </c>
      <c r="AB64" s="6">
        <f t="shared" si="2"/>
        <v>9434</v>
      </c>
      <c r="AC64" s="6">
        <f t="shared" si="2"/>
        <v>5752</v>
      </c>
      <c r="AD64" s="6">
        <f t="shared" si="2"/>
        <v>7263</v>
      </c>
      <c r="AE64" s="6">
        <f t="shared" si="2"/>
        <v>592</v>
      </c>
      <c r="AF64" s="6">
        <f t="shared" si="2"/>
        <v>26187</v>
      </c>
    </row>
    <row r="66" spans="4:5" x14ac:dyDescent="0.3">
      <c r="E66" s="22"/>
    </row>
    <row r="67" spans="4:5" x14ac:dyDescent="0.3">
      <c r="D67" s="22"/>
    </row>
  </sheetData>
  <sheetProtection algorithmName="SHA-512" hashValue="dL/EXvnaPZarwq3pzRJ/S5MuQCDEjhnPRjW5M4RTfUJuxG4Lwhz3/f/0Es+bVn1dp8BgeW8LeRRZoYoXYyhB2Q==" saltValue="KXeLUa+dF5DEqZ0G6sJI7w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61"/>
  <sheetViews>
    <sheetView topLeftCell="A31" workbookViewId="0">
      <selection activeCell="F60" sqref="F60"/>
    </sheetView>
  </sheetViews>
  <sheetFormatPr defaultRowHeight="14.4" x14ac:dyDescent="0.3"/>
  <cols>
    <col min="1" max="1" width="7" bestFit="1" customWidth="1"/>
    <col min="2" max="2" width="7.109375" customWidth="1"/>
    <col min="3" max="3" width="7" bestFit="1" customWidth="1"/>
    <col min="4" max="4" width="15" style="15" bestFit="1" customWidth="1"/>
    <col min="5" max="5" width="18.109375" bestFit="1" customWidth="1"/>
    <col min="6" max="6" width="13.33203125" bestFit="1" customWidth="1"/>
    <col min="7" max="7" width="14" bestFit="1" customWidth="1"/>
  </cols>
  <sheetData>
    <row r="1" spans="1:7" x14ac:dyDescent="0.25">
      <c r="A1" s="16" t="s">
        <v>156</v>
      </c>
      <c r="B1" s="16" t="s">
        <v>157</v>
      </c>
      <c r="C1" s="16" t="s">
        <v>158</v>
      </c>
      <c r="D1" s="19" t="s">
        <v>159</v>
      </c>
      <c r="E1" s="16" t="s">
        <v>160</v>
      </c>
    </row>
    <row r="2" spans="1:7" x14ac:dyDescent="0.25">
      <c r="A2" s="17" t="s">
        <v>161</v>
      </c>
      <c r="B2" s="17" t="s">
        <v>163</v>
      </c>
      <c r="C2" s="17" t="s">
        <v>6</v>
      </c>
      <c r="D2" s="20">
        <v>36200</v>
      </c>
      <c r="E2" s="17" t="s">
        <v>162</v>
      </c>
      <c r="F2" s="12">
        <f>VLOOKUP(C2,'IDEA PRESCHOOL FY16-17'!A:D,4,0)</f>
        <v>39810</v>
      </c>
      <c r="G2" s="13">
        <f>+F2-D2</f>
        <v>3610</v>
      </c>
    </row>
    <row r="3" spans="1:7" x14ac:dyDescent="0.25">
      <c r="A3" s="17" t="s">
        <v>161</v>
      </c>
      <c r="B3" s="17" t="s">
        <v>163</v>
      </c>
      <c r="C3" s="17" t="s">
        <v>7</v>
      </c>
      <c r="D3" s="20">
        <v>126475</v>
      </c>
      <c r="E3" s="17" t="s">
        <v>162</v>
      </c>
      <c r="F3" s="12">
        <f>VLOOKUP(C3,'IDEA PRESCHOOL FY16-17'!A:D,4,0)</f>
        <v>126475</v>
      </c>
      <c r="G3" s="13">
        <f t="shared" ref="G3:G60" si="0">+F3-D3</f>
        <v>0</v>
      </c>
    </row>
    <row r="4" spans="1:7" x14ac:dyDescent="0.25">
      <c r="A4" s="17" t="s">
        <v>161</v>
      </c>
      <c r="B4" s="17" t="s">
        <v>163</v>
      </c>
      <c r="C4" s="17" t="s">
        <v>8</v>
      </c>
      <c r="D4" s="20">
        <v>53061</v>
      </c>
      <c r="E4" s="17" t="s">
        <v>162</v>
      </c>
      <c r="F4" s="12">
        <f>VLOOKUP(C4,'IDEA PRESCHOOL FY16-17'!A:D,4,0)</f>
        <v>49520</v>
      </c>
      <c r="G4" s="13">
        <f t="shared" si="0"/>
        <v>-3541</v>
      </c>
    </row>
    <row r="5" spans="1:7" x14ac:dyDescent="0.25">
      <c r="A5" s="17" t="s">
        <v>161</v>
      </c>
      <c r="B5" s="17" t="s">
        <v>163</v>
      </c>
      <c r="C5" s="17" t="s">
        <v>10</v>
      </c>
      <c r="D5" s="20">
        <v>34927</v>
      </c>
      <c r="E5" s="17" t="s">
        <v>162</v>
      </c>
      <c r="F5" s="12">
        <f>VLOOKUP(C5,'IDEA PRESCHOOL FY16-17'!A:D,4,0)</f>
        <v>54860</v>
      </c>
      <c r="G5" s="13">
        <f t="shared" si="0"/>
        <v>19933</v>
      </c>
    </row>
    <row r="6" spans="1:7" x14ac:dyDescent="0.25">
      <c r="A6" s="17" t="s">
        <v>161</v>
      </c>
      <c r="B6" s="17" t="s">
        <v>163</v>
      </c>
      <c r="C6" s="17" t="s">
        <v>11</v>
      </c>
      <c r="D6" s="20">
        <v>21191</v>
      </c>
      <c r="E6" s="17" t="s">
        <v>162</v>
      </c>
      <c r="F6" s="12">
        <f>VLOOKUP(C6,'IDEA PRESCHOOL FY16-17'!A:D,4,0)</f>
        <v>32528</v>
      </c>
      <c r="G6" s="13">
        <f t="shared" si="0"/>
        <v>11337</v>
      </c>
    </row>
    <row r="7" spans="1:7" x14ac:dyDescent="0.25">
      <c r="A7" s="17" t="s">
        <v>161</v>
      </c>
      <c r="B7" s="17" t="s">
        <v>163</v>
      </c>
      <c r="C7" s="17" t="s">
        <v>12</v>
      </c>
      <c r="D7" s="20">
        <v>12622</v>
      </c>
      <c r="E7" s="17" t="s">
        <v>162</v>
      </c>
      <c r="F7" s="12">
        <f>VLOOKUP(C7,'IDEA PRESCHOOL FY16-17'!A:D,4,0)</f>
        <v>12623</v>
      </c>
      <c r="G7" s="13">
        <f t="shared" si="0"/>
        <v>1</v>
      </c>
    </row>
    <row r="8" spans="1:7" x14ac:dyDescent="0.25">
      <c r="A8" s="17" t="s">
        <v>161</v>
      </c>
      <c r="B8" s="17" t="s">
        <v>163</v>
      </c>
      <c r="C8" s="17" t="s">
        <v>13</v>
      </c>
      <c r="D8" s="20">
        <v>106261</v>
      </c>
      <c r="E8" s="17" t="s">
        <v>162</v>
      </c>
      <c r="F8" s="12">
        <f>VLOOKUP(C8,'IDEA PRESCHOOL FY16-17'!A:D,4,0)</f>
        <v>141763</v>
      </c>
      <c r="G8" s="13">
        <f t="shared" si="0"/>
        <v>35502</v>
      </c>
    </row>
    <row r="9" spans="1:7" x14ac:dyDescent="0.25">
      <c r="A9" s="17" t="s">
        <v>161</v>
      </c>
      <c r="B9" s="17" t="s">
        <v>163</v>
      </c>
      <c r="C9" s="17" t="s">
        <v>14</v>
      </c>
      <c r="D9" s="20">
        <v>56194</v>
      </c>
      <c r="E9" s="17" t="s">
        <v>162</v>
      </c>
      <c r="F9" s="12">
        <f>VLOOKUP(C9,'IDEA PRESCHOOL FY16-17'!A:D,4,0)</f>
        <v>63599</v>
      </c>
      <c r="G9" s="13">
        <f t="shared" si="0"/>
        <v>7405</v>
      </c>
    </row>
    <row r="10" spans="1:7" x14ac:dyDescent="0.25">
      <c r="A10" s="17" t="s">
        <v>161</v>
      </c>
      <c r="B10" s="17" t="s">
        <v>163</v>
      </c>
      <c r="C10" s="17" t="s">
        <v>15</v>
      </c>
      <c r="D10" s="20">
        <v>185541</v>
      </c>
      <c r="E10" s="17" t="s">
        <v>162</v>
      </c>
      <c r="F10" s="12">
        <f>VLOOKUP(C10,'IDEA PRESCHOOL FY16-17'!A:D,4,0)</f>
        <v>190797</v>
      </c>
      <c r="G10" s="13">
        <f t="shared" si="0"/>
        <v>5256</v>
      </c>
    </row>
    <row r="11" spans="1:7" x14ac:dyDescent="0.25">
      <c r="A11" s="17" t="s">
        <v>161</v>
      </c>
      <c r="B11" s="17" t="s">
        <v>163</v>
      </c>
      <c r="C11" s="17" t="s">
        <v>16</v>
      </c>
      <c r="D11" s="20">
        <v>5797</v>
      </c>
      <c r="E11" s="17" t="s">
        <v>162</v>
      </c>
      <c r="F11" s="12">
        <f>VLOOKUP(C11,'IDEA PRESCHOOL FY16-17'!A:D,4,0)</f>
        <v>57773</v>
      </c>
      <c r="G11" s="13">
        <f t="shared" si="0"/>
        <v>51976</v>
      </c>
    </row>
    <row r="12" spans="1:7" x14ac:dyDescent="0.25">
      <c r="A12" s="17" t="s">
        <v>161</v>
      </c>
      <c r="B12" s="17" t="s">
        <v>163</v>
      </c>
      <c r="C12" s="17" t="s">
        <v>17</v>
      </c>
      <c r="D12" s="20">
        <v>109950</v>
      </c>
      <c r="E12" s="17" t="s">
        <v>162</v>
      </c>
      <c r="F12" s="12">
        <f>VLOOKUP(C12,'IDEA PRESCHOOL FY16-17'!A:D,4,0)</f>
        <v>112634</v>
      </c>
      <c r="G12" s="13">
        <f t="shared" si="0"/>
        <v>2684</v>
      </c>
    </row>
    <row r="13" spans="1:7" x14ac:dyDescent="0.25">
      <c r="A13" s="17" t="s">
        <v>161</v>
      </c>
      <c r="B13" s="17" t="s">
        <v>163</v>
      </c>
      <c r="C13" s="17" t="s">
        <v>19</v>
      </c>
      <c r="D13" s="20">
        <v>309041</v>
      </c>
      <c r="E13" s="17" t="s">
        <v>162</v>
      </c>
      <c r="F13" s="12">
        <f>VLOOKUP(C13,'IDEA PRESCHOOL FY16-17'!A:D,4,0)</f>
        <v>370917</v>
      </c>
      <c r="G13" s="13">
        <f t="shared" si="0"/>
        <v>61876</v>
      </c>
    </row>
    <row r="14" spans="1:7" x14ac:dyDescent="0.25">
      <c r="A14" s="17" t="s">
        <v>161</v>
      </c>
      <c r="B14" s="17" t="s">
        <v>163</v>
      </c>
      <c r="C14" s="17" t="s">
        <v>20</v>
      </c>
      <c r="D14" s="20">
        <v>91220</v>
      </c>
      <c r="E14" s="17" t="s">
        <v>162</v>
      </c>
      <c r="F14" s="12">
        <f>VLOOKUP(C14,'IDEA PRESCHOOL FY16-17'!A:D,4,0)</f>
        <v>100982</v>
      </c>
      <c r="G14" s="13">
        <f t="shared" si="0"/>
        <v>9762</v>
      </c>
    </row>
    <row r="15" spans="1:7" x14ac:dyDescent="0.25">
      <c r="A15" s="17" t="s">
        <v>161</v>
      </c>
      <c r="B15" s="17" t="s">
        <v>163</v>
      </c>
      <c r="C15" s="17" t="s">
        <v>21</v>
      </c>
      <c r="D15" s="20">
        <v>25033</v>
      </c>
      <c r="E15" s="17" t="s">
        <v>162</v>
      </c>
      <c r="F15" s="12">
        <f>VLOOKUP(C15,'IDEA PRESCHOOL FY16-17'!A:D,4,0)</f>
        <v>25033</v>
      </c>
      <c r="G15" s="13">
        <f t="shared" si="0"/>
        <v>0</v>
      </c>
    </row>
    <row r="16" spans="1:7" x14ac:dyDescent="0.25">
      <c r="A16" s="17" t="s">
        <v>161</v>
      </c>
      <c r="B16" s="17" t="s">
        <v>163</v>
      </c>
      <c r="C16" s="17" t="s">
        <v>22</v>
      </c>
      <c r="D16" s="20">
        <v>17812</v>
      </c>
      <c r="E16" s="17" t="s">
        <v>162</v>
      </c>
      <c r="F16" s="12">
        <f>VLOOKUP(C16,'IDEA PRESCHOOL FY16-17'!A:D,4,0)</f>
        <v>17812</v>
      </c>
      <c r="G16" s="13">
        <f t="shared" si="0"/>
        <v>0</v>
      </c>
    </row>
    <row r="17" spans="1:7" x14ac:dyDescent="0.25">
      <c r="A17" s="17" t="s">
        <v>161</v>
      </c>
      <c r="B17" s="17" t="s">
        <v>163</v>
      </c>
      <c r="C17" s="17" t="s">
        <v>23</v>
      </c>
      <c r="D17" s="20">
        <v>53329</v>
      </c>
      <c r="E17" s="17" t="s">
        <v>162</v>
      </c>
      <c r="F17" s="12">
        <f>VLOOKUP(C17,'IDEA PRESCHOOL FY16-17'!A:D,4,0)</f>
        <v>83504</v>
      </c>
      <c r="G17" s="13">
        <f t="shared" si="0"/>
        <v>30175</v>
      </c>
    </row>
    <row r="18" spans="1:7" x14ac:dyDescent="0.25">
      <c r="A18" s="17" t="s">
        <v>161</v>
      </c>
      <c r="B18" s="17" t="s">
        <v>163</v>
      </c>
      <c r="C18" s="17" t="s">
        <v>24</v>
      </c>
      <c r="D18" s="20">
        <v>58054</v>
      </c>
      <c r="E18" s="17" t="s">
        <v>162</v>
      </c>
      <c r="F18" s="12">
        <f>VLOOKUP(C18,'IDEA PRESCHOOL FY16-17'!A:D,4,0)</f>
        <v>72338</v>
      </c>
      <c r="G18" s="13">
        <f t="shared" si="0"/>
        <v>14284</v>
      </c>
    </row>
    <row r="19" spans="1:7" x14ac:dyDescent="0.25">
      <c r="A19" s="17" t="s">
        <v>161</v>
      </c>
      <c r="B19" s="17" t="s">
        <v>163</v>
      </c>
      <c r="C19" s="17" t="s">
        <v>25</v>
      </c>
      <c r="D19" s="20">
        <v>55346</v>
      </c>
      <c r="E19" s="17" t="s">
        <v>162</v>
      </c>
      <c r="F19" s="12">
        <f>VLOOKUP(C19,'IDEA PRESCHOOL FY16-17'!A:D,4,0)</f>
        <v>55346</v>
      </c>
      <c r="G19" s="13">
        <f t="shared" si="0"/>
        <v>0</v>
      </c>
    </row>
    <row r="20" spans="1:7" x14ac:dyDescent="0.25">
      <c r="A20" s="17" t="s">
        <v>161</v>
      </c>
      <c r="B20" s="17" t="s">
        <v>163</v>
      </c>
      <c r="C20" s="17" t="s">
        <v>26</v>
      </c>
      <c r="D20" s="20">
        <v>123561</v>
      </c>
      <c r="E20" s="17" t="s">
        <v>162</v>
      </c>
      <c r="F20" s="12">
        <f>VLOOKUP(C20,'IDEA PRESCHOOL FY16-17'!A:D,4,0)</f>
        <v>146133</v>
      </c>
      <c r="G20" s="13">
        <f t="shared" si="0"/>
        <v>22572</v>
      </c>
    </row>
    <row r="21" spans="1:7" x14ac:dyDescent="0.25">
      <c r="A21" s="17" t="s">
        <v>161</v>
      </c>
      <c r="B21" s="17" t="s">
        <v>163</v>
      </c>
      <c r="C21" s="17" t="s">
        <v>27</v>
      </c>
      <c r="D21" s="20">
        <v>5028</v>
      </c>
      <c r="E21" s="17" t="s">
        <v>162</v>
      </c>
      <c r="F21" s="12">
        <f>VLOOKUP(C21,'IDEA PRESCHOOL FY16-17'!A:D,4,0)</f>
        <v>8686</v>
      </c>
      <c r="G21" s="13">
        <f t="shared" si="0"/>
        <v>3658</v>
      </c>
    </row>
    <row r="22" spans="1:7" x14ac:dyDescent="0.25">
      <c r="A22" s="17" t="s">
        <v>161</v>
      </c>
      <c r="B22" s="17" t="s">
        <v>163</v>
      </c>
      <c r="C22" s="17" t="s">
        <v>28</v>
      </c>
      <c r="D22" s="20">
        <v>14042</v>
      </c>
      <c r="E22" s="17" t="s">
        <v>162</v>
      </c>
      <c r="F22" s="12">
        <f>VLOOKUP(C22,'IDEA PRESCHOOL FY16-17'!A:D,4,0)</f>
        <v>54860</v>
      </c>
      <c r="G22" s="13">
        <f t="shared" si="0"/>
        <v>40818</v>
      </c>
    </row>
    <row r="23" spans="1:7" x14ac:dyDescent="0.25">
      <c r="A23" s="17" t="s">
        <v>161</v>
      </c>
      <c r="B23" s="17" t="s">
        <v>163</v>
      </c>
      <c r="C23" s="17" t="s">
        <v>29</v>
      </c>
      <c r="D23" s="20">
        <v>11370</v>
      </c>
      <c r="E23" s="17" t="s">
        <v>162</v>
      </c>
      <c r="F23" s="12">
        <f>VLOOKUP(C23,'IDEA PRESCHOOL FY16-17'!A:D,4,0)</f>
        <v>15969</v>
      </c>
      <c r="G23" s="13">
        <f t="shared" si="0"/>
        <v>4599</v>
      </c>
    </row>
    <row r="24" spans="1:7" x14ac:dyDescent="0.25">
      <c r="A24" s="17" t="s">
        <v>161</v>
      </c>
      <c r="B24" s="17" t="s">
        <v>163</v>
      </c>
      <c r="C24" s="17" t="s">
        <v>30</v>
      </c>
      <c r="D24" s="20">
        <v>26702</v>
      </c>
      <c r="E24" s="17" t="s">
        <v>162</v>
      </c>
      <c r="F24" s="12">
        <f>VLOOKUP(C24,'IDEA PRESCHOOL FY16-17'!A:D,4,0)</f>
        <v>26702</v>
      </c>
      <c r="G24" s="13">
        <f t="shared" si="0"/>
        <v>0</v>
      </c>
    </row>
    <row r="25" spans="1:7" x14ac:dyDescent="0.25">
      <c r="A25" s="17" t="s">
        <v>161</v>
      </c>
      <c r="B25" s="17" t="s">
        <v>163</v>
      </c>
      <c r="C25" s="17" t="s">
        <v>31</v>
      </c>
      <c r="D25" s="20">
        <v>21847</v>
      </c>
      <c r="E25" s="17" t="s">
        <v>162</v>
      </c>
      <c r="F25" s="12">
        <f>VLOOKUP(C25,'IDEA PRESCHOOL FY16-17'!A:D,4,0)</f>
        <v>21847</v>
      </c>
      <c r="G25" s="13">
        <f t="shared" si="0"/>
        <v>0</v>
      </c>
    </row>
    <row r="26" spans="1:7" x14ac:dyDescent="0.25">
      <c r="A26" s="17" t="s">
        <v>161</v>
      </c>
      <c r="B26" s="17" t="s">
        <v>163</v>
      </c>
      <c r="C26" s="17" t="s">
        <v>32</v>
      </c>
      <c r="D26" s="20">
        <v>43694</v>
      </c>
      <c r="E26" s="17" t="s">
        <v>162</v>
      </c>
      <c r="F26" s="12">
        <f>VLOOKUP(C26,'IDEA PRESCHOOL FY16-17'!A:D,4,0)</f>
        <v>43694</v>
      </c>
      <c r="G26" s="13">
        <f t="shared" si="0"/>
        <v>0</v>
      </c>
    </row>
    <row r="27" spans="1:7" x14ac:dyDescent="0.25">
      <c r="A27" s="17" t="s">
        <v>161</v>
      </c>
      <c r="B27" s="17" t="s">
        <v>163</v>
      </c>
      <c r="C27" s="17" t="s">
        <v>33</v>
      </c>
      <c r="D27" s="20">
        <v>3399</v>
      </c>
      <c r="E27" s="17" t="s">
        <v>162</v>
      </c>
      <c r="F27" s="12">
        <f>VLOOKUP(C27,'IDEA PRESCHOOL FY16-17'!A:D,4,0)</f>
        <v>3399</v>
      </c>
      <c r="G27" s="13">
        <f t="shared" si="0"/>
        <v>0</v>
      </c>
    </row>
    <row r="28" spans="1:7" x14ac:dyDescent="0.25">
      <c r="A28" s="17" t="s">
        <v>161</v>
      </c>
      <c r="B28" s="17" t="s">
        <v>163</v>
      </c>
      <c r="C28" s="17" t="s">
        <v>34</v>
      </c>
      <c r="D28" s="20">
        <v>204575</v>
      </c>
      <c r="E28" s="17" t="s">
        <v>162</v>
      </c>
      <c r="F28" s="12">
        <f>VLOOKUP(C28,'IDEA PRESCHOOL FY16-17'!A:D,4,0)</f>
        <v>325764</v>
      </c>
      <c r="G28" s="13">
        <f t="shared" si="0"/>
        <v>121189</v>
      </c>
    </row>
    <row r="29" spans="1:7" x14ac:dyDescent="0.25">
      <c r="A29" s="17" t="s">
        <v>161</v>
      </c>
      <c r="B29" s="17" t="s">
        <v>163</v>
      </c>
      <c r="C29" s="17" t="s">
        <v>35</v>
      </c>
      <c r="D29" s="20">
        <v>64737</v>
      </c>
      <c r="E29" s="17" t="s">
        <v>162</v>
      </c>
      <c r="F29" s="12">
        <f>VLOOKUP(C29,'IDEA PRESCHOOL FY16-17'!A:D,4,0)</f>
        <v>82670</v>
      </c>
      <c r="G29" s="13">
        <f t="shared" si="0"/>
        <v>17933</v>
      </c>
    </row>
    <row r="30" spans="1:7" x14ac:dyDescent="0.25">
      <c r="A30" s="17" t="s">
        <v>161</v>
      </c>
      <c r="B30" s="17" t="s">
        <v>163</v>
      </c>
      <c r="C30" s="17" t="s">
        <v>36</v>
      </c>
      <c r="D30" s="20">
        <v>62003</v>
      </c>
      <c r="E30" s="17" t="s">
        <v>162</v>
      </c>
      <c r="F30" s="12">
        <f>VLOOKUP(C30,'IDEA PRESCHOOL FY16-17'!A:D,4,0)</f>
        <v>74765</v>
      </c>
      <c r="G30" s="13">
        <f t="shared" si="0"/>
        <v>12762</v>
      </c>
    </row>
    <row r="31" spans="1:7" x14ac:dyDescent="0.25">
      <c r="A31" s="17" t="s">
        <v>161</v>
      </c>
      <c r="B31" s="17" t="s">
        <v>163</v>
      </c>
      <c r="C31" s="17" t="s">
        <v>37</v>
      </c>
      <c r="D31" s="20">
        <v>1702</v>
      </c>
      <c r="E31" s="17" t="s">
        <v>162</v>
      </c>
      <c r="F31" s="12">
        <f>VLOOKUP(C31,'IDEA PRESCHOOL FY16-17'!A:D,4,0)</f>
        <v>5145</v>
      </c>
      <c r="G31" s="13">
        <f t="shared" si="0"/>
        <v>3443</v>
      </c>
    </row>
    <row r="32" spans="1:7" x14ac:dyDescent="0.25">
      <c r="A32" s="17" t="s">
        <v>161</v>
      </c>
      <c r="B32" s="17" t="s">
        <v>163</v>
      </c>
      <c r="C32" s="17" t="s">
        <v>38</v>
      </c>
      <c r="D32" s="20">
        <v>33984</v>
      </c>
      <c r="E32" s="17" t="s">
        <v>162</v>
      </c>
      <c r="F32" s="12">
        <f>VLOOKUP(C32,'IDEA PRESCHOOL FY16-17'!A:D,4,0)</f>
        <v>33984</v>
      </c>
      <c r="G32" s="13">
        <f t="shared" si="0"/>
        <v>0</v>
      </c>
    </row>
    <row r="33" spans="1:7" x14ac:dyDescent="0.25">
      <c r="A33" s="17" t="s">
        <v>161</v>
      </c>
      <c r="B33" s="17" t="s">
        <v>163</v>
      </c>
      <c r="C33" s="17" t="s">
        <v>39</v>
      </c>
      <c r="D33" s="20">
        <v>151901</v>
      </c>
      <c r="E33" s="17" t="s">
        <v>162</v>
      </c>
      <c r="F33" s="12">
        <f>VLOOKUP(C33,'IDEA PRESCHOOL FY16-17'!A:D,4,0)</f>
        <v>165066</v>
      </c>
      <c r="G33" s="13">
        <f t="shared" si="0"/>
        <v>13165</v>
      </c>
    </row>
    <row r="34" spans="1:7" x14ac:dyDescent="0.25">
      <c r="A34" s="17" t="s">
        <v>161</v>
      </c>
      <c r="B34" s="17" t="s">
        <v>163</v>
      </c>
      <c r="C34" s="17" t="s">
        <v>40</v>
      </c>
      <c r="D34" s="20">
        <v>21361</v>
      </c>
      <c r="E34" s="17" t="s">
        <v>162</v>
      </c>
      <c r="F34" s="12">
        <f>VLOOKUP(C34,'IDEA PRESCHOOL FY16-17'!A:D,4,0)</f>
        <v>21361</v>
      </c>
      <c r="G34" s="13">
        <f t="shared" si="0"/>
        <v>0</v>
      </c>
    </row>
    <row r="35" spans="1:7" x14ac:dyDescent="0.25">
      <c r="A35" s="17" t="s">
        <v>161</v>
      </c>
      <c r="B35" s="17" t="s">
        <v>163</v>
      </c>
      <c r="C35" s="17" t="s">
        <v>42</v>
      </c>
      <c r="D35" s="20">
        <v>21642</v>
      </c>
      <c r="E35" s="17" t="s">
        <v>162</v>
      </c>
      <c r="F35" s="12">
        <f>VLOOKUP(C35,'IDEA PRESCHOOL FY16-17'!A:D,4,0)</f>
        <v>26702</v>
      </c>
      <c r="G35" s="13">
        <f t="shared" si="0"/>
        <v>5060</v>
      </c>
    </row>
    <row r="36" spans="1:7" x14ac:dyDescent="0.25">
      <c r="A36" s="17" t="s">
        <v>161</v>
      </c>
      <c r="B36" s="17" t="s">
        <v>163</v>
      </c>
      <c r="C36" s="17" t="s">
        <v>43</v>
      </c>
      <c r="D36" s="20">
        <v>5026</v>
      </c>
      <c r="E36" s="17" t="s">
        <v>162</v>
      </c>
      <c r="F36" s="12">
        <f>VLOOKUP(C36,'IDEA PRESCHOOL FY16-17'!A:D,4,0)</f>
        <v>5026</v>
      </c>
      <c r="G36" s="13">
        <f t="shared" si="0"/>
        <v>0</v>
      </c>
    </row>
    <row r="37" spans="1:7" x14ac:dyDescent="0.25">
      <c r="A37" s="17" t="s">
        <v>161</v>
      </c>
      <c r="B37" s="17" t="s">
        <v>163</v>
      </c>
      <c r="C37" s="17" t="s">
        <v>44</v>
      </c>
      <c r="D37" s="20">
        <v>73794</v>
      </c>
      <c r="E37" s="17" t="s">
        <v>162</v>
      </c>
      <c r="F37" s="12">
        <f>VLOOKUP(C37,'IDEA PRESCHOOL FY16-17'!A:D,4,0)</f>
        <v>73794</v>
      </c>
      <c r="G37" s="13">
        <f t="shared" si="0"/>
        <v>0</v>
      </c>
    </row>
    <row r="38" spans="1:7" x14ac:dyDescent="0.25">
      <c r="A38" s="17" t="s">
        <v>161</v>
      </c>
      <c r="B38" s="17" t="s">
        <v>163</v>
      </c>
      <c r="C38" s="17" t="s">
        <v>45</v>
      </c>
      <c r="D38" s="20">
        <v>16011</v>
      </c>
      <c r="E38" s="17" t="s">
        <v>162</v>
      </c>
      <c r="F38" s="12">
        <f>VLOOKUP(C38,'IDEA PRESCHOOL FY16-17'!A:D,4,0)</f>
        <v>16507</v>
      </c>
      <c r="G38" s="13">
        <f t="shared" si="0"/>
        <v>496</v>
      </c>
    </row>
    <row r="39" spans="1:7" x14ac:dyDescent="0.25">
      <c r="A39" s="17" t="s">
        <v>161</v>
      </c>
      <c r="B39" s="17" t="s">
        <v>163</v>
      </c>
      <c r="C39" s="17" t="s">
        <v>46</v>
      </c>
      <c r="D39" s="20">
        <v>12765</v>
      </c>
      <c r="E39" s="17" t="s">
        <v>162</v>
      </c>
      <c r="F39" s="12">
        <f>VLOOKUP(C39,'IDEA PRESCHOOL FY16-17'!A:D,4,0)</f>
        <v>12765</v>
      </c>
      <c r="G39" s="13">
        <f t="shared" si="0"/>
        <v>0</v>
      </c>
    </row>
    <row r="40" spans="1:7" x14ac:dyDescent="0.25">
      <c r="A40" s="17" t="s">
        <v>161</v>
      </c>
      <c r="B40" s="17" t="s">
        <v>163</v>
      </c>
      <c r="C40" s="17" t="s">
        <v>47</v>
      </c>
      <c r="D40" s="20">
        <v>16507</v>
      </c>
      <c r="E40" s="17" t="s">
        <v>162</v>
      </c>
      <c r="F40" s="12">
        <f>VLOOKUP(C40,'IDEA PRESCHOOL FY16-17'!A:D,4,0)</f>
        <v>16507</v>
      </c>
      <c r="G40" s="13">
        <f t="shared" si="0"/>
        <v>0</v>
      </c>
    </row>
    <row r="41" spans="1:7" x14ac:dyDescent="0.25">
      <c r="A41" s="17" t="s">
        <v>161</v>
      </c>
      <c r="B41" s="17" t="s">
        <v>163</v>
      </c>
      <c r="C41" s="17" t="s">
        <v>48</v>
      </c>
      <c r="D41" s="20">
        <v>13999</v>
      </c>
      <c r="E41" s="17" t="s">
        <v>162</v>
      </c>
      <c r="F41" s="12">
        <f>VLOOKUP(C41,'IDEA PRESCHOOL FY16-17'!A:D,4,0)</f>
        <v>14004</v>
      </c>
      <c r="G41" s="13">
        <f t="shared" si="0"/>
        <v>5</v>
      </c>
    </row>
    <row r="42" spans="1:7" x14ac:dyDescent="0.25">
      <c r="A42" s="17" t="s">
        <v>161</v>
      </c>
      <c r="B42" s="17" t="s">
        <v>163</v>
      </c>
      <c r="C42" s="17" t="s">
        <v>49</v>
      </c>
      <c r="D42" s="20">
        <v>87633</v>
      </c>
      <c r="E42" s="17" t="s">
        <v>162</v>
      </c>
      <c r="F42" s="12">
        <f>VLOOKUP(C42,'IDEA PRESCHOOL FY16-17'!A:D,4,0)</f>
        <v>87874</v>
      </c>
      <c r="G42" s="13">
        <f t="shared" si="0"/>
        <v>241</v>
      </c>
    </row>
    <row r="43" spans="1:7" x14ac:dyDescent="0.25">
      <c r="A43" s="17" t="s">
        <v>161</v>
      </c>
      <c r="B43" s="17" t="s">
        <v>163</v>
      </c>
      <c r="C43" s="17" t="s">
        <v>50</v>
      </c>
      <c r="D43" s="20">
        <v>41704</v>
      </c>
      <c r="E43" s="17" t="s">
        <v>162</v>
      </c>
      <c r="F43" s="12">
        <f>VLOOKUP(C43,'IDEA PRESCHOOL FY16-17'!A:D,4,0)</f>
        <v>41926</v>
      </c>
      <c r="G43" s="13">
        <f t="shared" si="0"/>
        <v>222</v>
      </c>
    </row>
    <row r="44" spans="1:7" x14ac:dyDescent="0.25">
      <c r="A44" s="17" t="s">
        <v>161</v>
      </c>
      <c r="B44" s="17" t="s">
        <v>163</v>
      </c>
      <c r="C44" s="17" t="s">
        <v>51</v>
      </c>
      <c r="D44" s="20">
        <v>24921</v>
      </c>
      <c r="E44" s="17" t="s">
        <v>162</v>
      </c>
      <c r="F44" s="12">
        <f>VLOOKUP(C44,'IDEA PRESCHOOL FY16-17'!A:D,4,0)</f>
        <v>26702</v>
      </c>
      <c r="G44" s="13">
        <f t="shared" si="0"/>
        <v>1781</v>
      </c>
    </row>
    <row r="45" spans="1:7" x14ac:dyDescent="0.25">
      <c r="A45" s="17" t="s">
        <v>161</v>
      </c>
      <c r="B45" s="17" t="s">
        <v>163</v>
      </c>
      <c r="C45" s="17" t="s">
        <v>52</v>
      </c>
      <c r="D45" s="20">
        <v>53753</v>
      </c>
      <c r="E45" s="17" t="s">
        <v>162</v>
      </c>
      <c r="F45" s="12">
        <f>VLOOKUP(C45,'IDEA PRESCHOOL FY16-17'!A:D,4,0)</f>
        <v>53554</v>
      </c>
      <c r="G45" s="13">
        <f t="shared" si="0"/>
        <v>-199</v>
      </c>
    </row>
    <row r="46" spans="1:7" x14ac:dyDescent="0.25">
      <c r="A46" s="17" t="s">
        <v>161</v>
      </c>
      <c r="B46" s="17" t="s">
        <v>163</v>
      </c>
      <c r="C46" s="17" t="s">
        <v>53</v>
      </c>
      <c r="D46" s="20">
        <v>40558</v>
      </c>
      <c r="E46" s="17" t="s">
        <v>162</v>
      </c>
      <c r="F46" s="12">
        <f>VLOOKUP(C46,'IDEA PRESCHOOL FY16-17'!A:D,4,0)</f>
        <v>40559</v>
      </c>
      <c r="G46" s="13">
        <f t="shared" si="0"/>
        <v>1</v>
      </c>
    </row>
    <row r="47" spans="1:7" x14ac:dyDescent="0.25">
      <c r="A47" s="17" t="s">
        <v>161</v>
      </c>
      <c r="B47" s="17" t="s">
        <v>163</v>
      </c>
      <c r="C47" s="17" t="s">
        <v>54</v>
      </c>
      <c r="D47" s="20">
        <v>30586</v>
      </c>
      <c r="E47" s="17" t="s">
        <v>162</v>
      </c>
      <c r="F47" s="12">
        <f>VLOOKUP(C47,'IDEA PRESCHOOL FY16-17'!A:D,4,0)</f>
        <v>30586</v>
      </c>
      <c r="G47" s="13">
        <f t="shared" si="0"/>
        <v>0</v>
      </c>
    </row>
    <row r="48" spans="1:7" x14ac:dyDescent="0.25">
      <c r="A48" s="17" t="s">
        <v>161</v>
      </c>
      <c r="B48" s="17" t="s">
        <v>163</v>
      </c>
      <c r="C48" s="17" t="s">
        <v>55</v>
      </c>
      <c r="D48" s="20">
        <v>32595</v>
      </c>
      <c r="E48" s="17" t="s">
        <v>162</v>
      </c>
      <c r="F48" s="12">
        <f>VLOOKUP(C48,'IDEA PRESCHOOL FY16-17'!A:D,4,0)</f>
        <v>32600</v>
      </c>
      <c r="G48" s="13">
        <f t="shared" si="0"/>
        <v>5</v>
      </c>
    </row>
    <row r="49" spans="1:7" x14ac:dyDescent="0.25">
      <c r="A49" s="17" t="s">
        <v>161</v>
      </c>
      <c r="B49" s="17" t="s">
        <v>163</v>
      </c>
      <c r="C49" s="17" t="s">
        <v>56</v>
      </c>
      <c r="D49" s="20">
        <v>47014</v>
      </c>
      <c r="E49" s="17" t="s">
        <v>162</v>
      </c>
      <c r="F49" s="12">
        <f>VLOOKUP(C49,'IDEA PRESCHOOL FY16-17'!A:D,4,0)</f>
        <v>51948</v>
      </c>
      <c r="G49" s="13">
        <f t="shared" si="0"/>
        <v>4934</v>
      </c>
    </row>
    <row r="50" spans="1:7" x14ac:dyDescent="0.25">
      <c r="A50" s="17" t="s">
        <v>161</v>
      </c>
      <c r="B50" s="17" t="s">
        <v>163</v>
      </c>
      <c r="C50" s="17" t="s">
        <v>57</v>
      </c>
      <c r="D50" s="20">
        <v>32487</v>
      </c>
      <c r="E50" s="17" t="s">
        <v>162</v>
      </c>
      <c r="F50" s="12">
        <f>VLOOKUP(C50,'IDEA PRESCHOOL FY16-17'!A:D,4,0)</f>
        <v>35441</v>
      </c>
      <c r="G50" s="13">
        <f t="shared" si="0"/>
        <v>2954</v>
      </c>
    </row>
    <row r="51" spans="1:7" x14ac:dyDescent="0.25">
      <c r="A51" s="17" t="s">
        <v>161</v>
      </c>
      <c r="B51" s="17" t="s">
        <v>163</v>
      </c>
      <c r="C51" s="17" t="s">
        <v>58</v>
      </c>
      <c r="D51" s="20">
        <v>23789</v>
      </c>
      <c r="E51" s="17" t="s">
        <v>162</v>
      </c>
      <c r="F51" s="12">
        <f>VLOOKUP(C51,'IDEA PRESCHOOL FY16-17'!A:D,4,0)</f>
        <v>23789</v>
      </c>
      <c r="G51" s="13">
        <f t="shared" si="0"/>
        <v>0</v>
      </c>
    </row>
    <row r="52" spans="1:7" x14ac:dyDescent="0.25">
      <c r="A52" s="17" t="s">
        <v>161</v>
      </c>
      <c r="B52" s="17" t="s">
        <v>163</v>
      </c>
      <c r="C52" s="17" t="s">
        <v>59</v>
      </c>
      <c r="D52" s="20">
        <v>20567</v>
      </c>
      <c r="E52" s="17" t="s">
        <v>162</v>
      </c>
      <c r="F52" s="12">
        <f>VLOOKUP(C52,'IDEA PRESCHOOL FY16-17'!A:D,4,0)</f>
        <v>35128</v>
      </c>
      <c r="G52" s="13">
        <f t="shared" si="0"/>
        <v>14561</v>
      </c>
    </row>
    <row r="53" spans="1:7" x14ac:dyDescent="0.25">
      <c r="A53" s="17" t="s">
        <v>161</v>
      </c>
      <c r="B53" s="17" t="s">
        <v>163</v>
      </c>
      <c r="C53" s="17" t="s">
        <v>60</v>
      </c>
      <c r="D53" s="20">
        <v>41055</v>
      </c>
      <c r="E53" s="17" t="s">
        <v>162</v>
      </c>
      <c r="F53" s="12">
        <f>VLOOKUP(C53,'IDEA PRESCHOOL FY16-17'!A:D,4,0)</f>
        <v>44180</v>
      </c>
      <c r="G53" s="13">
        <f t="shared" si="0"/>
        <v>3125</v>
      </c>
    </row>
    <row r="54" spans="1:7" x14ac:dyDescent="0.25">
      <c r="A54" s="17" t="s">
        <v>161</v>
      </c>
      <c r="B54" s="17" t="s">
        <v>163</v>
      </c>
      <c r="C54" s="17" t="s">
        <v>61</v>
      </c>
      <c r="D54" s="20">
        <v>8248</v>
      </c>
      <c r="E54" s="17" t="s">
        <v>162</v>
      </c>
      <c r="F54" s="12">
        <f>VLOOKUP(C54,'IDEA PRESCHOOL FY16-17'!A:D,4,0)</f>
        <v>10196</v>
      </c>
      <c r="G54" s="13">
        <f t="shared" si="0"/>
        <v>1948</v>
      </c>
    </row>
    <row r="55" spans="1:7" x14ac:dyDescent="0.25">
      <c r="A55" s="17" t="s">
        <v>161</v>
      </c>
      <c r="B55" s="17" t="s">
        <v>163</v>
      </c>
      <c r="C55" s="17" t="s">
        <v>62</v>
      </c>
      <c r="D55" s="20">
        <v>36972</v>
      </c>
      <c r="E55" s="17" t="s">
        <v>162</v>
      </c>
      <c r="F55" s="12">
        <f>VLOOKUP(C55,'IDEA PRESCHOOL FY16-17'!A:D,4,0)</f>
        <v>36972</v>
      </c>
      <c r="G55" s="13">
        <f t="shared" si="0"/>
        <v>0</v>
      </c>
    </row>
    <row r="56" spans="1:7" x14ac:dyDescent="0.25">
      <c r="A56" s="17" t="s">
        <v>161</v>
      </c>
      <c r="B56" s="17" t="s">
        <v>163</v>
      </c>
      <c r="C56" s="17" t="s">
        <v>63</v>
      </c>
      <c r="D56" s="20">
        <v>22877</v>
      </c>
      <c r="E56" s="17" t="s">
        <v>162</v>
      </c>
      <c r="F56" s="12">
        <f>VLOOKUP(C56,'IDEA PRESCHOOL FY16-17'!A:D,4,0)</f>
        <v>22877</v>
      </c>
      <c r="G56" s="13">
        <f t="shared" si="0"/>
        <v>0</v>
      </c>
    </row>
    <row r="57" spans="1:7" x14ac:dyDescent="0.25">
      <c r="A57" s="17" t="s">
        <v>161</v>
      </c>
      <c r="B57" s="17" t="s">
        <v>163</v>
      </c>
      <c r="C57" s="17" t="s">
        <v>64</v>
      </c>
      <c r="D57" s="20">
        <v>13258</v>
      </c>
      <c r="E57" s="17" t="s">
        <v>162</v>
      </c>
      <c r="F57" s="12">
        <f>VLOOKUP(C57,'IDEA PRESCHOOL FY16-17'!A:D,4,0)</f>
        <v>13593</v>
      </c>
      <c r="G57" s="13">
        <f t="shared" si="0"/>
        <v>335</v>
      </c>
    </row>
    <row r="58" spans="1:7" x14ac:dyDescent="0.25">
      <c r="A58" s="17" t="s">
        <v>161</v>
      </c>
      <c r="B58" s="17" t="s">
        <v>163</v>
      </c>
      <c r="C58" s="17" t="s">
        <v>65</v>
      </c>
      <c r="D58" s="20">
        <v>3372</v>
      </c>
      <c r="E58" s="17" t="s">
        <v>162</v>
      </c>
      <c r="F58" s="12">
        <f>VLOOKUP(C58,'IDEA PRESCHOOL FY16-17'!A:D,4,0)</f>
        <v>10681</v>
      </c>
      <c r="G58" s="13">
        <f t="shared" si="0"/>
        <v>7309</v>
      </c>
    </row>
    <row r="59" spans="1:7" x14ac:dyDescent="0.25">
      <c r="A59" s="17" t="s">
        <v>161</v>
      </c>
      <c r="B59" s="17" t="s">
        <v>163</v>
      </c>
      <c r="C59" s="17" t="s">
        <v>66</v>
      </c>
      <c r="D59" s="20">
        <v>5251</v>
      </c>
      <c r="E59" s="17" t="s">
        <v>162</v>
      </c>
      <c r="F59" s="12">
        <f>VLOOKUP(C59,'IDEA PRESCHOOL FY16-17'!A:D,4,0)</f>
        <v>5251</v>
      </c>
      <c r="G59" s="13">
        <f t="shared" si="0"/>
        <v>0</v>
      </c>
    </row>
    <row r="60" spans="1:7" x14ac:dyDescent="0.25">
      <c r="A60" s="17" t="s">
        <v>67</v>
      </c>
      <c r="B60" s="17" t="s">
        <v>67</v>
      </c>
      <c r="C60" s="17" t="s">
        <v>67</v>
      </c>
      <c r="D60" s="21">
        <f>SUM(D2:D59)</f>
        <v>2874344</v>
      </c>
      <c r="E60" s="17" t="s">
        <v>67</v>
      </c>
      <c r="F60" s="18">
        <f>SUM(F2:F59)</f>
        <v>3407521</v>
      </c>
      <c r="G60" s="13">
        <f t="shared" si="0"/>
        <v>533177</v>
      </c>
    </row>
    <row r="61" spans="1:7" x14ac:dyDescent="0.3">
      <c r="A61" s="11"/>
      <c r="B61" s="11"/>
      <c r="C61" s="11"/>
      <c r="D61" s="14"/>
      <c r="E61" s="11"/>
      <c r="F61" s="12"/>
      <c r="G6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IDEA PRESCHOOL FY16-17</vt:lpstr>
      <vt:lpstr>Recon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Gines, Kristen</dc:creator>
  <cp:lastModifiedBy>Mueller, Pam</cp:lastModifiedBy>
  <dcterms:created xsi:type="dcterms:W3CDTF">2016-05-13T20:49:46Z</dcterms:created>
  <dcterms:modified xsi:type="dcterms:W3CDTF">2019-01-10T16:31:37Z</dcterms:modified>
</cp:coreProperties>
</file>