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30" yWindow="45" windowWidth="18315" windowHeight="9870" tabRatio="853"/>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state="hidden" r:id="rId9"/>
    <sheet name="Standard 6 Scoring" sheetId="26" state="hidden"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DATA!$G$2:$G$118</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1'!$A$1:$K$86</definedName>
    <definedName name="_xlnm.Print_Area" localSheetId="4">'Standard 2'!$A$1:$K$86</definedName>
    <definedName name="_xlnm.Print_Area" localSheetId="5">'Standard 3'!$A$1:$K$108</definedName>
    <definedName name="_xlnm.Print_Area" localSheetId="6">'Standard 4'!$A$1:$K$61</definedName>
    <definedName name="_xlnm.Print_Area" localSheetId="7">'Standard 5'!$A$1:$K$79</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7" i="20"/>
  <c r="B82" i="20"/>
  <c r="B86" i="20"/>
  <c r="B90" i="20"/>
  <c r="B91" i="20"/>
  <c r="B92" i="20"/>
  <c r="E80" i="4"/>
  <c r="B98" i="20"/>
  <c r="B103" i="20"/>
  <c r="B108" i="20"/>
  <c r="B112" i="20"/>
  <c r="B116" i="20"/>
  <c r="B117" i="20"/>
  <c r="B118" i="20"/>
  <c r="E81" i="4"/>
  <c r="B124" i="20"/>
  <c r="B128" i="20"/>
  <c r="B133" i="20"/>
  <c r="B137" i="20"/>
  <c r="B142" i="20"/>
  <c r="B143" i="20"/>
  <c r="B144" i="20"/>
  <c r="E82" i="4"/>
  <c r="B149" i="20"/>
  <c r="B153" i="20"/>
  <c r="B157" i="20"/>
  <c r="B161" i="20"/>
  <c r="B165" i="20"/>
  <c r="B166" i="20"/>
  <c r="B167" i="20"/>
  <c r="E83" i="4"/>
  <c r="B172" i="20"/>
  <c r="B177" i="20"/>
  <c r="B181" i="20"/>
  <c r="B185" i="20"/>
  <c r="B189" i="20"/>
  <c r="B190" i="20"/>
  <c r="B191" i="20"/>
  <c r="E84" i="4"/>
  <c r="E85" i="4"/>
  <c r="B192" i="20"/>
  <c r="B193" i="20"/>
  <c r="G34" i="27"/>
  <c r="H64" i="27"/>
  <c r="B198" i="20"/>
  <c r="B202" i="20"/>
  <c r="B206" i="20"/>
  <c r="B210" i="20"/>
  <c r="B214" i="20"/>
  <c r="B215" i="20"/>
  <c r="B216" i="20"/>
  <c r="E80" i="16"/>
  <c r="B221" i="20"/>
  <c r="B226" i="20"/>
  <c r="B230" i="20"/>
  <c r="B234" i="20"/>
  <c r="B238" i="20"/>
  <c r="B239" i="20"/>
  <c r="B240" i="20"/>
  <c r="E81" i="16"/>
  <c r="B245" i="20"/>
  <c r="B250" i="20"/>
  <c r="B255" i="20"/>
  <c r="B259" i="20"/>
  <c r="B263" i="20"/>
  <c r="B264" i="20"/>
  <c r="B265" i="20"/>
  <c r="E82" i="16"/>
  <c r="B270" i="20"/>
  <c r="B275" i="20"/>
  <c r="B280" i="20"/>
  <c r="B284" i="20"/>
  <c r="B288" i="20"/>
  <c r="B289" i="20"/>
  <c r="B290" i="20"/>
  <c r="E83" i="16"/>
  <c r="B296" i="20"/>
  <c r="B301" i="20"/>
  <c r="B305" i="20"/>
  <c r="B309" i="20"/>
  <c r="B313" i="20"/>
  <c r="B314" i="20"/>
  <c r="B315" i="20"/>
  <c r="E84" i="16"/>
  <c r="E85" i="16"/>
  <c r="B316" i="20"/>
  <c r="B317" i="20"/>
  <c r="G40" i="27"/>
  <c r="H65" i="27"/>
  <c r="B322" i="20"/>
  <c r="B327" i="20"/>
  <c r="B332" i="20"/>
  <c r="B336" i="20"/>
  <c r="B340" i="20"/>
  <c r="B341" i="20"/>
  <c r="B342" i="20"/>
  <c r="E100" i="17"/>
  <c r="B347" i="20"/>
  <c r="B352" i="20"/>
  <c r="B357" i="20"/>
  <c r="B361" i="20"/>
  <c r="B365" i="20"/>
  <c r="B366" i="20"/>
  <c r="B367" i="20"/>
  <c r="E101" i="17"/>
  <c r="B372" i="20"/>
  <c r="B377" i="20"/>
  <c r="B381" i="20"/>
  <c r="B385" i="20"/>
  <c r="B389" i="20"/>
  <c r="B390" i="20"/>
  <c r="B391" i="20"/>
  <c r="E102" i="17"/>
  <c r="B396" i="20"/>
  <c r="B400" i="20"/>
  <c r="B404" i="20"/>
  <c r="B408" i="20"/>
  <c r="B412" i="20"/>
  <c r="B413" i="20"/>
  <c r="B414" i="20"/>
  <c r="E103" i="17"/>
  <c r="B419" i="20"/>
  <c r="B423" i="20"/>
  <c r="B428" i="20"/>
  <c r="B432" i="20"/>
  <c r="B436" i="20"/>
  <c r="B437" i="20"/>
  <c r="B438" i="20"/>
  <c r="E104" i="17"/>
  <c r="B443" i="20"/>
  <c r="B448" i="20"/>
  <c r="B453" i="20"/>
  <c r="B457" i="20"/>
  <c r="B461" i="20"/>
  <c r="B462" i="20"/>
  <c r="B463" i="20"/>
  <c r="E105" i="17"/>
  <c r="B468" i="20"/>
  <c r="B472" i="20"/>
  <c r="B477" i="20"/>
  <c r="B481" i="20"/>
  <c r="B485" i="20"/>
  <c r="B486" i="20"/>
  <c r="B487" i="20"/>
  <c r="E106" i="17"/>
  <c r="E107" i="17"/>
  <c r="B488" i="20"/>
  <c r="B489" i="20"/>
  <c r="G48" i="27"/>
  <c r="H66" i="27"/>
  <c r="B494" i="20"/>
  <c r="B498" i="20"/>
  <c r="B502" i="20"/>
  <c r="B506" i="20"/>
  <c r="B510" i="20"/>
  <c r="B511" i="20"/>
  <c r="B512" i="20"/>
  <c r="E57" i="18"/>
  <c r="B517" i="20"/>
  <c r="B521" i="20"/>
  <c r="B525" i="20"/>
  <c r="B529" i="20"/>
  <c r="B533" i="20"/>
  <c r="B534" i="20"/>
  <c r="B535" i="20"/>
  <c r="E58" i="18"/>
  <c r="B540" i="20"/>
  <c r="B544" i="20"/>
  <c r="B550" i="20"/>
  <c r="B554" i="20"/>
  <c r="B558" i="20"/>
  <c r="B559" i="20"/>
  <c r="B560" i="20"/>
  <c r="E59" i="18"/>
  <c r="E60" i="18"/>
  <c r="B561" i="20"/>
  <c r="B562" i="20"/>
  <c r="G52" i="27"/>
  <c r="H67" i="27"/>
  <c r="B567" i="20"/>
  <c r="B571" i="20"/>
  <c r="B575" i="20"/>
  <c r="B579" i="20"/>
  <c r="B583" i="20"/>
  <c r="B584" i="20"/>
  <c r="B585" i="20"/>
  <c r="E73" i="19"/>
  <c r="B590" i="20"/>
  <c r="B594" i="20"/>
  <c r="B598" i="20"/>
  <c r="B602" i="20"/>
  <c r="B606" i="20"/>
  <c r="B607" i="20"/>
  <c r="B608" i="20"/>
  <c r="E74" i="19"/>
  <c r="B613" i="20"/>
  <c r="B617" i="20"/>
  <c r="B621" i="20"/>
  <c r="B625" i="20"/>
  <c r="B629" i="20"/>
  <c r="B630" i="20"/>
  <c r="B631" i="20"/>
  <c r="E75" i="19"/>
  <c r="B636" i="20"/>
  <c r="B640" i="20"/>
  <c r="B644" i="20"/>
  <c r="B648" i="20"/>
  <c r="B652" i="20"/>
  <c r="B653" i="20"/>
  <c r="B654" i="20"/>
  <c r="E76" i="19"/>
  <c r="B659" i="20"/>
  <c r="B663" i="20"/>
  <c r="B667" i="20"/>
  <c r="B672" i="20"/>
  <c r="B676" i="20"/>
  <c r="B677" i="20"/>
  <c r="B678" i="20"/>
  <c r="E77" i="19"/>
  <c r="E78" i="19"/>
  <c r="B679" i="20"/>
  <c r="B680" i="20"/>
  <c r="G58" i="27"/>
  <c r="H68" i="27"/>
  <c r="G70" i="27"/>
  <c r="I70" i="27"/>
  <c r="B53" i="20"/>
  <c r="G72" i="27"/>
  <c r="F674" i="20"/>
  <c r="I41" i="19"/>
  <c r="F673" i="20"/>
  <c r="I40" i="19"/>
  <c r="F665" i="20"/>
  <c r="G41" i="19"/>
  <c r="F668" i="20"/>
  <c r="G40" i="19"/>
  <c r="E41" i="19"/>
  <c r="F664" i="20"/>
  <c r="E40" i="19"/>
  <c r="F661" i="20"/>
  <c r="C41" i="19"/>
  <c r="F660" i="20"/>
  <c r="C40" i="19"/>
  <c r="F656" i="20"/>
  <c r="A41" i="19"/>
  <c r="F176" i="20"/>
  <c r="D46" i="4"/>
  <c r="F675" i="20"/>
  <c r="F671" i="20"/>
  <c r="F670" i="20"/>
  <c r="F669" i="20"/>
  <c r="F666" i="20"/>
  <c r="F662" i="20"/>
  <c r="F651" i="20"/>
  <c r="F650" i="20"/>
  <c r="F649" i="20"/>
  <c r="F647" i="20"/>
  <c r="F646" i="20"/>
  <c r="F645" i="20"/>
  <c r="F643" i="20"/>
  <c r="F642" i="20"/>
  <c r="F641" i="20"/>
  <c r="F638" i="20"/>
  <c r="F557" i="20"/>
  <c r="F556" i="20"/>
  <c r="F555" i="20"/>
  <c r="F553" i="20"/>
  <c r="F552" i="20"/>
  <c r="F551" i="20"/>
  <c r="F549" i="20"/>
  <c r="F26" i="18"/>
  <c r="F548" i="20"/>
  <c r="F547" i="20"/>
  <c r="F24" i="18"/>
  <c r="C683" i="20"/>
  <c r="C684" i="20"/>
  <c r="C685" i="20"/>
  <c r="C686" i="20"/>
  <c r="C687" i="20"/>
  <c r="C688" i="20"/>
  <c r="C689" i="20"/>
  <c r="A12" i="16"/>
  <c r="C21" i="25"/>
  <c r="C2" i="26"/>
  <c r="F25" i="18"/>
  <c r="F211" i="20"/>
  <c r="I4" i="16"/>
  <c r="F203" i="20"/>
  <c r="E4" i="16"/>
  <c r="F141" i="20"/>
  <c r="J27" i="4"/>
  <c r="F132" i="20"/>
  <c r="F27" i="4"/>
  <c r="F102" i="20"/>
  <c r="D17" i="4"/>
  <c r="F622" i="20"/>
  <c r="F628" i="20"/>
  <c r="F627" i="20"/>
  <c r="F626" i="20"/>
  <c r="F624" i="20"/>
  <c r="F623" i="20"/>
  <c r="F620" i="20"/>
  <c r="F619" i="20"/>
  <c r="F618" i="20"/>
  <c r="F616" i="20"/>
  <c r="F615" i="20"/>
  <c r="F614" i="20"/>
  <c r="F605" i="20"/>
  <c r="F604" i="20"/>
  <c r="F603" i="20"/>
  <c r="F601" i="20"/>
  <c r="F600" i="20"/>
  <c r="F599" i="20"/>
  <c r="F582" i="20"/>
  <c r="F581" i="20"/>
  <c r="F580" i="20"/>
  <c r="F578" i="20"/>
  <c r="F577" i="20"/>
  <c r="F576" i="20"/>
  <c r="F574" i="20"/>
  <c r="F573" i="20"/>
  <c r="F572" i="20"/>
  <c r="F532" i="20"/>
  <c r="F531" i="20"/>
  <c r="F530" i="20"/>
  <c r="F528" i="20"/>
  <c r="F527" i="20"/>
  <c r="F526" i="20"/>
  <c r="F524" i="20"/>
  <c r="F523" i="20"/>
  <c r="F522" i="20"/>
  <c r="F520" i="20"/>
  <c r="F519" i="20"/>
  <c r="F518" i="20"/>
  <c r="F509" i="20"/>
  <c r="F508" i="20"/>
  <c r="F507" i="20"/>
  <c r="F505" i="20"/>
  <c r="F504" i="20"/>
  <c r="F503" i="20"/>
  <c r="F484" i="20"/>
  <c r="F483" i="20"/>
  <c r="F482" i="20"/>
  <c r="F480" i="20"/>
  <c r="F479" i="20"/>
  <c r="F478" i="20"/>
  <c r="F476" i="20"/>
  <c r="F66" i="17"/>
  <c r="F475" i="20"/>
  <c r="F474" i="20"/>
  <c r="F473" i="20"/>
  <c r="F471" i="20"/>
  <c r="F470" i="20"/>
  <c r="F469" i="20"/>
  <c r="F460" i="20"/>
  <c r="F459" i="20"/>
  <c r="F458" i="20"/>
  <c r="F456" i="20"/>
  <c r="F455" i="20"/>
  <c r="F454" i="20"/>
  <c r="F452" i="20"/>
  <c r="F56" i="17"/>
  <c r="F451" i="20"/>
  <c r="F450" i="20"/>
  <c r="F449" i="20"/>
  <c r="F447" i="20"/>
  <c r="D56" i="17"/>
  <c r="F446" i="20"/>
  <c r="F445" i="20"/>
  <c r="F444" i="20"/>
  <c r="F435" i="20"/>
  <c r="F434" i="20"/>
  <c r="F433" i="20"/>
  <c r="F431" i="20"/>
  <c r="F430" i="20"/>
  <c r="F429" i="20"/>
  <c r="F427" i="20"/>
  <c r="F46" i="17"/>
  <c r="F426" i="20"/>
  <c r="F425" i="20"/>
  <c r="F424" i="20"/>
  <c r="F422" i="20"/>
  <c r="F421" i="20"/>
  <c r="F420" i="20"/>
  <c r="F411" i="20"/>
  <c r="F410" i="20"/>
  <c r="F409" i="20"/>
  <c r="F403" i="20"/>
  <c r="F402" i="20"/>
  <c r="F401" i="20"/>
  <c r="F399" i="20"/>
  <c r="F398" i="20"/>
  <c r="F397" i="20"/>
  <c r="F388" i="20"/>
  <c r="J26" i="17"/>
  <c r="F387" i="20"/>
  <c r="I25" i="17"/>
  <c r="F339" i="20"/>
  <c r="J6" i="17"/>
  <c r="F312" i="20"/>
  <c r="J45" i="16"/>
  <c r="F311" i="20"/>
  <c r="I44" i="16"/>
  <c r="F262" i="20"/>
  <c r="J25" i="16"/>
  <c r="F247" i="20"/>
  <c r="C24" i="16"/>
  <c r="F246" i="20"/>
  <c r="C23" i="16"/>
  <c r="F237" i="20"/>
  <c r="J15" i="16"/>
  <c r="F236" i="20"/>
  <c r="I14" i="16"/>
  <c r="F115" i="20"/>
  <c r="J16" i="4"/>
  <c r="F85" i="20"/>
  <c r="H6" i="4"/>
  <c r="J42" i="19"/>
  <c r="D42" i="19"/>
  <c r="F657" i="20"/>
  <c r="B42" i="19"/>
  <c r="H33" i="19"/>
  <c r="F33" i="19"/>
  <c r="E32" i="19"/>
  <c r="F639" i="20"/>
  <c r="D33" i="19"/>
  <c r="C32" i="19"/>
  <c r="F637" i="20"/>
  <c r="F634" i="20"/>
  <c r="B33" i="19"/>
  <c r="F633" i="20"/>
  <c r="A32" i="19"/>
  <c r="F611" i="20"/>
  <c r="B24" i="19"/>
  <c r="F610" i="20"/>
  <c r="A23" i="19"/>
  <c r="F597" i="20"/>
  <c r="F15" i="19"/>
  <c r="F596" i="20"/>
  <c r="E14" i="19"/>
  <c r="F595" i="20"/>
  <c r="E13" i="19"/>
  <c r="F593" i="20"/>
  <c r="D15" i="19"/>
  <c r="F592" i="20"/>
  <c r="C14" i="19"/>
  <c r="F591" i="20"/>
  <c r="C13" i="19"/>
  <c r="F588" i="20"/>
  <c r="B15" i="19"/>
  <c r="F587" i="20"/>
  <c r="A14" i="19"/>
  <c r="F570" i="20"/>
  <c r="D6" i="19"/>
  <c r="F569" i="20"/>
  <c r="C5" i="19"/>
  <c r="F568" i="20"/>
  <c r="C4" i="19"/>
  <c r="F565" i="20"/>
  <c r="B6" i="19"/>
  <c r="F564" i="20"/>
  <c r="A5" i="19"/>
  <c r="J24" i="18"/>
  <c r="I23" i="18"/>
  <c r="I22" i="18"/>
  <c r="H24" i="18"/>
  <c r="G23" i="18"/>
  <c r="G22" i="18"/>
  <c r="F546" i="20"/>
  <c r="E23" i="18"/>
  <c r="F545" i="20"/>
  <c r="E22" i="18"/>
  <c r="F543" i="20"/>
  <c r="D24" i="18"/>
  <c r="F542" i="20"/>
  <c r="C23" i="18"/>
  <c r="F541" i="20"/>
  <c r="C22" i="18"/>
  <c r="F538" i="20"/>
  <c r="B24" i="18"/>
  <c r="F537" i="20"/>
  <c r="A23" i="18"/>
  <c r="D15" i="18"/>
  <c r="F515" i="20"/>
  <c r="B15" i="18"/>
  <c r="F514" i="20"/>
  <c r="A14" i="18"/>
  <c r="F501" i="20"/>
  <c r="F6" i="18"/>
  <c r="F500" i="20"/>
  <c r="E5" i="18"/>
  <c r="F499" i="20"/>
  <c r="E4" i="18"/>
  <c r="F497" i="20"/>
  <c r="D6" i="18"/>
  <c r="F496" i="20"/>
  <c r="C5" i="18"/>
  <c r="F495" i="20"/>
  <c r="C4" i="18"/>
  <c r="F492" i="20"/>
  <c r="B6" i="18"/>
  <c r="F491" i="20"/>
  <c r="A5" i="18"/>
  <c r="F466" i="20"/>
  <c r="B65" i="17"/>
  <c r="F465" i="20"/>
  <c r="A64" i="17"/>
  <c r="F441" i="20"/>
  <c r="B55" i="17"/>
  <c r="F440" i="20"/>
  <c r="A54" i="17"/>
  <c r="F417" i="20"/>
  <c r="B45" i="17"/>
  <c r="F416" i="20"/>
  <c r="A44" i="17"/>
  <c r="J36" i="17"/>
  <c r="I34" i="17"/>
  <c r="F407" i="20"/>
  <c r="H36" i="17"/>
  <c r="F406" i="20"/>
  <c r="G35" i="17"/>
  <c r="F405" i="20"/>
  <c r="G34" i="17"/>
  <c r="F36" i="17"/>
  <c r="E34" i="17"/>
  <c r="C35" i="17"/>
  <c r="F394" i="20"/>
  <c r="B36" i="17"/>
  <c r="F393" i="20"/>
  <c r="A35" i="17"/>
  <c r="F386" i="20"/>
  <c r="I24" i="17"/>
  <c r="F384" i="20"/>
  <c r="H26" i="17"/>
  <c r="F383" i="20"/>
  <c r="G25" i="17"/>
  <c r="F382" i="20"/>
  <c r="G24" i="17"/>
  <c r="F380" i="20"/>
  <c r="F26" i="17"/>
  <c r="F379" i="20"/>
  <c r="E25" i="17"/>
  <c r="F378" i="20"/>
  <c r="E24" i="17"/>
  <c r="F376" i="20"/>
  <c r="D27" i="17"/>
  <c r="F375" i="20"/>
  <c r="D26" i="17"/>
  <c r="F374" i="20"/>
  <c r="C25" i="17"/>
  <c r="F373" i="20"/>
  <c r="C24" i="17"/>
  <c r="F370" i="20"/>
  <c r="B26" i="17"/>
  <c r="F369" i="20"/>
  <c r="A25" i="17"/>
  <c r="F364" i="20"/>
  <c r="J16" i="17"/>
  <c r="F363" i="20"/>
  <c r="I15" i="17"/>
  <c r="F362" i="20"/>
  <c r="I14" i="17"/>
  <c r="F360" i="20"/>
  <c r="H16" i="17"/>
  <c r="F359" i="20"/>
  <c r="G15" i="17"/>
  <c r="F358" i="20"/>
  <c r="G14" i="17"/>
  <c r="F356" i="20"/>
  <c r="F17" i="17"/>
  <c r="F355" i="20"/>
  <c r="F16" i="17"/>
  <c r="F354" i="20"/>
  <c r="E15" i="17"/>
  <c r="F353" i="20"/>
  <c r="E14" i="17"/>
  <c r="F351" i="20"/>
  <c r="D17" i="17"/>
  <c r="F350" i="20"/>
  <c r="D16" i="17"/>
  <c r="F349" i="20"/>
  <c r="C15" i="17"/>
  <c r="F348" i="20"/>
  <c r="C14" i="17"/>
  <c r="F345" i="20"/>
  <c r="B16" i="17"/>
  <c r="F344" i="20"/>
  <c r="A15" i="17"/>
  <c r="F338" i="20"/>
  <c r="I5" i="17"/>
  <c r="F337" i="20"/>
  <c r="I4" i="17"/>
  <c r="F335" i="20"/>
  <c r="H6" i="17"/>
  <c r="F334" i="20"/>
  <c r="G5" i="17"/>
  <c r="F333" i="20"/>
  <c r="G4" i="17"/>
  <c r="F331" i="20"/>
  <c r="F7" i="17"/>
  <c r="F330" i="20"/>
  <c r="F6" i="17"/>
  <c r="F329" i="20"/>
  <c r="E5" i="17"/>
  <c r="F328" i="20"/>
  <c r="E4" i="17"/>
  <c r="F326" i="20"/>
  <c r="D7" i="17"/>
  <c r="F325" i="20"/>
  <c r="D6" i="17"/>
  <c r="F324" i="20"/>
  <c r="C5" i="17"/>
  <c r="F323" i="20"/>
  <c r="C4" i="17"/>
  <c r="F320" i="20"/>
  <c r="B6" i="17"/>
  <c r="F319" i="20"/>
  <c r="A5" i="17"/>
  <c r="F310" i="20"/>
  <c r="I43" i="16"/>
  <c r="F308" i="20"/>
  <c r="H45" i="16"/>
  <c r="F307" i="20"/>
  <c r="G44" i="16"/>
  <c r="F306" i="20"/>
  <c r="G43" i="16"/>
  <c r="F304" i="20"/>
  <c r="F45" i="16"/>
  <c r="F303" i="20"/>
  <c r="E44" i="16"/>
  <c r="F302" i="20"/>
  <c r="E43" i="16"/>
  <c r="F300" i="20"/>
  <c r="D46" i="16"/>
  <c r="F299" i="20"/>
  <c r="D45" i="16"/>
  <c r="F298" i="20"/>
  <c r="C44" i="16"/>
  <c r="F297" i="20"/>
  <c r="C43" i="16"/>
  <c r="F294" i="20"/>
  <c r="B46" i="16"/>
  <c r="F293" i="20"/>
  <c r="B45" i="16"/>
  <c r="F292" i="20"/>
  <c r="A44" i="16"/>
  <c r="F287" i="20"/>
  <c r="F286" i="20"/>
  <c r="I34" i="16"/>
  <c r="F285" i="20"/>
  <c r="I33" i="16"/>
  <c r="F283" i="20"/>
  <c r="H35" i="16"/>
  <c r="F282" i="20"/>
  <c r="G34" i="16"/>
  <c r="F281" i="20"/>
  <c r="G33" i="16"/>
  <c r="F279" i="20"/>
  <c r="F36" i="16"/>
  <c r="F278" i="20"/>
  <c r="F35" i="16"/>
  <c r="F277" i="20"/>
  <c r="E34" i="16"/>
  <c r="F276" i="20"/>
  <c r="E33" i="16"/>
  <c r="F274" i="20"/>
  <c r="D36" i="16"/>
  <c r="F273" i="20"/>
  <c r="D35" i="16"/>
  <c r="F272" i="20"/>
  <c r="C34" i="16"/>
  <c r="F271" i="20"/>
  <c r="C33" i="16"/>
  <c r="F268" i="20"/>
  <c r="B35" i="16"/>
  <c r="F267" i="20"/>
  <c r="A34" i="16"/>
  <c r="F261" i="20"/>
  <c r="I24" i="16"/>
  <c r="F260" i="20"/>
  <c r="I23" i="16"/>
  <c r="F258" i="20"/>
  <c r="H25" i="16"/>
  <c r="F257" i="20"/>
  <c r="G24" i="16"/>
  <c r="F256" i="20"/>
  <c r="G23" i="16"/>
  <c r="F254" i="20"/>
  <c r="F26" i="16"/>
  <c r="F253" i="20"/>
  <c r="F25" i="16"/>
  <c r="F252" i="20"/>
  <c r="E24" i="16"/>
  <c r="F251" i="20"/>
  <c r="E23" i="16"/>
  <c r="F249" i="20"/>
  <c r="D26" i="16"/>
  <c r="F248" i="20"/>
  <c r="D25" i="16"/>
  <c r="F243" i="20"/>
  <c r="B25" i="16"/>
  <c r="F242" i="20"/>
  <c r="A24" i="16"/>
  <c r="F235" i="20"/>
  <c r="I13" i="16"/>
  <c r="F233" i="20"/>
  <c r="H15" i="16"/>
  <c r="F232" i="20"/>
  <c r="G14" i="16"/>
  <c r="F231" i="20"/>
  <c r="G13" i="16"/>
  <c r="F229" i="20"/>
  <c r="F15" i="16"/>
  <c r="F228" i="20"/>
  <c r="E14" i="16"/>
  <c r="F227" i="20"/>
  <c r="E13" i="16"/>
  <c r="F225" i="20"/>
  <c r="D16" i="16"/>
  <c r="F224" i="20"/>
  <c r="F223" i="20"/>
  <c r="C14" i="16"/>
  <c r="F222" i="20"/>
  <c r="C13" i="16"/>
  <c r="F219" i="20"/>
  <c r="B15" i="16"/>
  <c r="F218" i="20"/>
  <c r="A14" i="16"/>
  <c r="F213" i="20"/>
  <c r="J6" i="16"/>
  <c r="F212" i="20"/>
  <c r="I5" i="16"/>
  <c r="F209" i="20"/>
  <c r="H6" i="16"/>
  <c r="F208" i="20"/>
  <c r="G5" i="16"/>
  <c r="F207" i="20"/>
  <c r="G4" i="16"/>
  <c r="F205" i="20"/>
  <c r="F6" i="16"/>
  <c r="F204" i="20"/>
  <c r="E5" i="16"/>
  <c r="F201" i="20"/>
  <c r="D6" i="16"/>
  <c r="F200" i="20"/>
  <c r="C5" i="16"/>
  <c r="F199" i="20"/>
  <c r="C4" i="16"/>
  <c r="F196" i="20"/>
  <c r="B6" i="16"/>
  <c r="F195" i="20"/>
  <c r="A5" i="16"/>
  <c r="F188" i="20"/>
  <c r="J45" i="4"/>
  <c r="F187" i="20"/>
  <c r="I44" i="4"/>
  <c r="F186" i="20"/>
  <c r="I43" i="4"/>
  <c r="F184" i="20"/>
  <c r="H45" i="4"/>
  <c r="F183" i="20"/>
  <c r="G44" i="4"/>
  <c r="F182" i="20"/>
  <c r="G43" i="4"/>
  <c r="F180" i="20"/>
  <c r="F45" i="4"/>
  <c r="F179" i="20"/>
  <c r="E44" i="4"/>
  <c r="F178" i="20"/>
  <c r="E43" i="4"/>
  <c r="F175" i="20"/>
  <c r="D45" i="4"/>
  <c r="F174" i="20"/>
  <c r="C44" i="4"/>
  <c r="F173" i="20"/>
  <c r="C43" i="4"/>
  <c r="F170" i="20"/>
  <c r="B45" i="4"/>
  <c r="F169" i="20"/>
  <c r="A44" i="4"/>
  <c r="F164" i="20"/>
  <c r="J36" i="4"/>
  <c r="F163" i="20"/>
  <c r="I35" i="4"/>
  <c r="F162" i="20"/>
  <c r="I34" i="4"/>
  <c r="F160" i="20"/>
  <c r="H36" i="4"/>
  <c r="F159" i="20"/>
  <c r="G35" i="4"/>
  <c r="F158" i="20"/>
  <c r="G34" i="4"/>
  <c r="F156" i="20"/>
  <c r="F36" i="4"/>
  <c r="F155" i="20"/>
  <c r="E35" i="4"/>
  <c r="F154" i="20"/>
  <c r="E34" i="4"/>
  <c r="F152" i="20"/>
  <c r="D36" i="4"/>
  <c r="F151" i="20"/>
  <c r="C35" i="4"/>
  <c r="F150" i="20"/>
  <c r="C34" i="4"/>
  <c r="F147" i="20"/>
  <c r="B36" i="4"/>
  <c r="F146" i="20"/>
  <c r="A35" i="4"/>
  <c r="F140" i="20"/>
  <c r="J26" i="4"/>
  <c r="F139" i="20"/>
  <c r="I25" i="4"/>
  <c r="F138" i="20"/>
  <c r="I24" i="4"/>
  <c r="F136" i="20"/>
  <c r="H26" i="4"/>
  <c r="F135" i="20"/>
  <c r="G25" i="4"/>
  <c r="F134" i="20"/>
  <c r="G24" i="4"/>
  <c r="F131" i="20"/>
  <c r="F26" i="4"/>
  <c r="F130" i="20"/>
  <c r="E25" i="4"/>
  <c r="F129" i="20"/>
  <c r="E24" i="4"/>
  <c r="F127" i="20"/>
  <c r="D26" i="4"/>
  <c r="F126" i="20"/>
  <c r="C25" i="4"/>
  <c r="F125" i="20"/>
  <c r="C24" i="4"/>
  <c r="F122" i="20"/>
  <c r="B26" i="4"/>
  <c r="F121" i="20"/>
  <c r="A25" i="4"/>
  <c r="F114" i="20"/>
  <c r="I15" i="4"/>
  <c r="F113" i="20"/>
  <c r="I14" i="4"/>
  <c r="F111" i="20"/>
  <c r="H16" i="4"/>
  <c r="F110" i="20"/>
  <c r="G15" i="4"/>
  <c r="F109" i="20"/>
  <c r="G14" i="4"/>
  <c r="F107" i="20"/>
  <c r="F17" i="4"/>
  <c r="F106" i="20"/>
  <c r="F16" i="4"/>
  <c r="F105" i="20"/>
  <c r="E15" i="4"/>
  <c r="F104" i="20"/>
  <c r="E14" i="4"/>
  <c r="F101" i="20"/>
  <c r="D16" i="4"/>
  <c r="F100" i="20"/>
  <c r="C15" i="4"/>
  <c r="F99" i="20"/>
  <c r="F96" i="20"/>
  <c r="B16" i="4"/>
  <c r="F95" i="20"/>
  <c r="A15" i="4"/>
  <c r="F89" i="20"/>
  <c r="J6" i="4"/>
  <c r="F88" i="20"/>
  <c r="I5" i="4"/>
  <c r="F87" i="20"/>
  <c r="I4" i="4"/>
  <c r="F84" i="20"/>
  <c r="G5" i="4"/>
  <c r="F83" i="20"/>
  <c r="G4" i="4"/>
  <c r="F81" i="20"/>
  <c r="F7" i="4"/>
  <c r="F80" i="20"/>
  <c r="F6" i="4"/>
  <c r="F79" i="20"/>
  <c r="E5" i="4"/>
  <c r="F78" i="20"/>
  <c r="E4" i="4"/>
  <c r="F76" i="20"/>
  <c r="D7" i="4"/>
  <c r="F75" i="20"/>
  <c r="D6" i="4"/>
  <c r="F74" i="20"/>
  <c r="C5" i="4"/>
  <c r="F73" i="20"/>
  <c r="C4" i="4"/>
  <c r="F70" i="20"/>
  <c r="B6" i="4"/>
  <c r="F69" i="20"/>
  <c r="A5" i="4"/>
  <c r="F24" i="19"/>
  <c r="D24" i="19"/>
  <c r="H24"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7" i="19"/>
  <c r="A76" i="19"/>
  <c r="A75" i="19"/>
  <c r="A74" i="19"/>
  <c r="A73" i="19"/>
  <c r="A39" i="19"/>
  <c r="A30" i="19"/>
  <c r="A28" i="19"/>
  <c r="A21" i="19"/>
  <c r="A19" i="19"/>
  <c r="A12" i="19"/>
  <c r="A10" i="19"/>
  <c r="A3" i="19"/>
  <c r="A1" i="19"/>
  <c r="A37" i="19"/>
  <c r="A59" i="18"/>
  <c r="A58" i="18"/>
  <c r="A57" i="18"/>
  <c r="A21" i="18"/>
  <c r="A19" i="18"/>
  <c r="A12" i="18"/>
  <c r="A10" i="18"/>
  <c r="A3" i="18"/>
  <c r="A1" i="18"/>
  <c r="A106" i="17"/>
  <c r="A105" i="17"/>
  <c r="A104" i="17"/>
  <c r="A103" i="17"/>
  <c r="A102" i="17"/>
  <c r="A101" i="17"/>
  <c r="A100" i="17"/>
  <c r="A62" i="17"/>
  <c r="A60" i="17"/>
  <c r="A52" i="17"/>
  <c r="A50" i="17"/>
  <c r="A42" i="17"/>
  <c r="A40" i="17"/>
  <c r="A33" i="17"/>
  <c r="A31" i="17"/>
  <c r="A23" i="17"/>
  <c r="A21" i="17"/>
  <c r="A13" i="17"/>
  <c r="A11" i="17"/>
  <c r="A3" i="17"/>
  <c r="A1" i="17"/>
  <c r="A84" i="16"/>
  <c r="A83" i="16"/>
  <c r="A82" i="16"/>
  <c r="A81" i="16"/>
  <c r="A80" i="16"/>
  <c r="A42" i="16"/>
  <c r="A40" i="16"/>
  <c r="A32" i="16"/>
  <c r="A30" i="16"/>
  <c r="A22" i="16"/>
  <c r="A20" i="16"/>
  <c r="A10" i="16"/>
  <c r="A3" i="16"/>
  <c r="A1" i="16"/>
  <c r="A84" i="4"/>
  <c r="A83" i="4"/>
  <c r="A82" i="4"/>
  <c r="A81" i="4"/>
  <c r="A80" i="4"/>
  <c r="A42" i="4"/>
  <c r="A40" i="4"/>
  <c r="A33" i="4"/>
  <c r="A31" i="4"/>
  <c r="A23" i="4"/>
  <c r="A21" i="4"/>
  <c r="A13" i="4"/>
  <c r="A11" i="4"/>
  <c r="A3" i="4"/>
  <c r="A1" i="4"/>
  <c r="H42" i="19"/>
  <c r="H43" i="19"/>
  <c r="F42" i="19"/>
  <c r="B45" i="19"/>
  <c r="J44" i="19"/>
  <c r="I653" i="20"/>
  <c r="I677" i="20"/>
  <c r="H653" i="20"/>
  <c r="H677" i="20"/>
  <c r="B696" i="20"/>
  <c r="B695" i="20"/>
  <c r="B705" i="20"/>
  <c r="B704" i="20"/>
  <c r="B703" i="20"/>
  <c r="B702" i="20"/>
  <c r="B710" i="20"/>
  <c r="B709" i="20"/>
  <c r="K68" i="27"/>
  <c r="D18" i="29"/>
  <c r="K67" i="27"/>
  <c r="B57" i="20"/>
  <c r="K66" i="27"/>
  <c r="K65" i="27"/>
  <c r="K64" i="27"/>
  <c r="M104" i="27"/>
  <c r="J18"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37" i="20"/>
  <c r="B730" i="20"/>
  <c r="B723" i="20"/>
  <c r="B716" i="20"/>
  <c r="B697" i="20"/>
  <c r="B740" i="20"/>
  <c r="B739" i="20"/>
  <c r="B738" i="20"/>
  <c r="B733" i="20"/>
  <c r="B732" i="20"/>
  <c r="B731" i="20"/>
  <c r="B726" i="20"/>
  <c r="B725" i="20"/>
  <c r="B724" i="20"/>
  <c r="B718" i="20"/>
  <c r="B717" i="20"/>
  <c r="B712" i="20"/>
  <c r="B711" i="20"/>
  <c r="B698" i="20"/>
  <c r="B736" i="20"/>
  <c r="B729" i="20"/>
  <c r="B722" i="20"/>
  <c r="B715" i="20"/>
  <c r="B708" i="20"/>
  <c r="B701" i="20"/>
  <c r="B694" i="20"/>
  <c r="B734" i="20"/>
  <c r="B727" i="20"/>
  <c r="B720" i="20"/>
  <c r="B713" i="20"/>
  <c r="B706" i="20"/>
  <c r="B699" i="20"/>
  <c r="B692"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89" i="20"/>
  <c r="E688" i="20"/>
  <c r="E687" i="20"/>
  <c r="E686" i="20"/>
  <c r="E685" i="20"/>
  <c r="E684" i="20"/>
  <c r="E683" i="20"/>
  <c r="H29" i="25"/>
  <c r="J40" i="26"/>
  <c r="E60" i="26"/>
  <c r="B728" i="20"/>
  <c r="C31" i="25"/>
  <c r="H31" i="25"/>
  <c r="E62" i="26"/>
  <c r="E31" i="25"/>
  <c r="H24" i="25"/>
  <c r="J5" i="26"/>
  <c r="H30" i="25"/>
  <c r="E61" i="26"/>
  <c r="B735" i="20"/>
  <c r="H26" i="25"/>
  <c r="J19" i="26"/>
  <c r="H27" i="25"/>
  <c r="E58" i="26"/>
  <c r="J101" i="27"/>
  <c r="E56" i="26"/>
  <c r="B700" i="20"/>
  <c r="J12" i="26"/>
  <c r="J47" i="26"/>
  <c r="E57" i="26"/>
  <c r="B707" i="20"/>
  <c r="J26" i="26"/>
  <c r="J34" i="19"/>
  <c r="J25" i="19"/>
  <c r="J16" i="19"/>
  <c r="J7" i="19"/>
  <c r="J27" i="18"/>
  <c r="J16" i="18"/>
  <c r="J7" i="18"/>
  <c r="J67" i="17"/>
  <c r="J57" i="17"/>
  <c r="J47" i="17"/>
  <c r="J37" i="17"/>
  <c r="J28" i="17"/>
  <c r="J18" i="17"/>
  <c r="J8" i="17"/>
  <c r="J47" i="16"/>
  <c r="J37" i="16"/>
  <c r="J27" i="16"/>
  <c r="J17" i="16"/>
  <c r="J7" i="16"/>
  <c r="J47" i="4"/>
  <c r="J37" i="4"/>
  <c r="J28" i="4"/>
  <c r="J8" i="4"/>
  <c r="B35" i="19"/>
  <c r="B26" i="19"/>
  <c r="B17" i="19"/>
  <c r="B8" i="19"/>
  <c r="B28" i="18"/>
  <c r="B17" i="18"/>
  <c r="B8" i="18"/>
  <c r="B68" i="17"/>
  <c r="B58" i="17"/>
  <c r="B48" i="17"/>
  <c r="B38" i="17"/>
  <c r="B29" i="17"/>
  <c r="B19" i="17"/>
  <c r="B9" i="17"/>
  <c r="B48" i="16"/>
  <c r="B38" i="16"/>
  <c r="B28" i="16"/>
  <c r="B18" i="16"/>
  <c r="B8" i="16"/>
  <c r="B48" i="4"/>
  <c r="B38" i="4"/>
  <c r="B29" i="4"/>
  <c r="B19" i="4"/>
  <c r="B9" i="4"/>
  <c r="C23" i="19"/>
  <c r="C22" i="19"/>
  <c r="C14" i="18"/>
  <c r="C13" i="18"/>
  <c r="C64" i="17"/>
  <c r="C63" i="17"/>
  <c r="C54" i="17"/>
  <c r="C53" i="17"/>
  <c r="C44" i="17"/>
  <c r="C43" i="17"/>
  <c r="C34" i="17"/>
  <c r="J33" i="19"/>
  <c r="I32" i="19"/>
  <c r="I31" i="19"/>
  <c r="G32" i="19"/>
  <c r="G31" i="19"/>
  <c r="E31" i="19"/>
  <c r="J24" i="19"/>
  <c r="I23" i="19"/>
  <c r="I22" i="19"/>
  <c r="G23" i="19"/>
  <c r="G22" i="19"/>
  <c r="E23" i="19"/>
  <c r="E22"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5" i="17"/>
  <c r="I64" i="17"/>
  <c r="I63" i="17"/>
  <c r="H65" i="17"/>
  <c r="G64" i="17"/>
  <c r="G63" i="17"/>
  <c r="F65" i="17"/>
  <c r="E64" i="17"/>
  <c r="E63" i="17"/>
  <c r="D65" i="17"/>
  <c r="J55" i="17"/>
  <c r="I54" i="17"/>
  <c r="I53" i="17"/>
  <c r="H55" i="17"/>
  <c r="G54" i="17"/>
  <c r="G53" i="17"/>
  <c r="F55" i="17"/>
  <c r="E54" i="17"/>
  <c r="E53" i="17"/>
  <c r="D55" i="17"/>
  <c r="J45" i="17"/>
  <c r="I44" i="17"/>
  <c r="I43" i="17"/>
  <c r="H45" i="17"/>
  <c r="G44" i="17"/>
  <c r="G43" i="17"/>
  <c r="F45" i="17"/>
  <c r="E44" i="17"/>
  <c r="E43" i="17"/>
  <c r="D45"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D15" i="16"/>
  <c r="B100" i="27"/>
  <c r="A119" i="27"/>
  <c r="C60" i="26"/>
  <c r="C131" i="27"/>
  <c r="C57" i="26"/>
  <c r="C119" i="27"/>
  <c r="B719" i="20"/>
  <c r="C58" i="26"/>
  <c r="C123" i="27"/>
  <c r="J104" i="27"/>
  <c r="D61" i="26"/>
  <c r="D60" i="26"/>
  <c r="C59" i="26"/>
  <c r="C127" i="27"/>
  <c r="B99" i="27"/>
  <c r="A115" i="27"/>
  <c r="B102" i="27"/>
  <c r="A127" i="27"/>
  <c r="C61" i="26"/>
  <c r="C135" i="27"/>
  <c r="D58" i="26"/>
  <c r="D56" i="26"/>
  <c r="D55" i="26"/>
  <c r="J103" i="27"/>
  <c r="B714" i="20"/>
  <c r="E55" i="26"/>
  <c r="J99" i="27"/>
  <c r="J100" i="27"/>
  <c r="E59" i="26"/>
  <c r="J33" i="26"/>
  <c r="C55" i="26"/>
  <c r="B683" i="20"/>
  <c r="H98" i="27"/>
  <c r="B58" i="20"/>
  <c r="D17" i="29"/>
  <c r="J35" i="16"/>
  <c r="I36" i="27"/>
  <c r="I33" i="27"/>
  <c r="M53" i="27"/>
  <c r="J50" i="27"/>
  <c r="J37" i="27"/>
  <c r="H54" i="27"/>
  <c r="I68" i="17"/>
  <c r="L68" i="17"/>
  <c r="G41" i="27"/>
  <c r="H38" i="27"/>
  <c r="B684" i="20"/>
  <c r="I99" i="27"/>
  <c r="J42" i="27"/>
  <c r="J56" i="27"/>
  <c r="H32" i="27"/>
  <c r="H44" i="27"/>
  <c r="G43" i="27"/>
  <c r="H55" i="27"/>
  <c r="I57" i="27"/>
  <c r="C31" i="19"/>
  <c r="G56" i="26"/>
  <c r="K99" i="27"/>
  <c r="I19" i="4"/>
  <c r="L19" i="4"/>
  <c r="H30" i="27"/>
  <c r="G30" i="27"/>
  <c r="K30" i="27"/>
  <c r="J30" i="27"/>
  <c r="I30" i="27"/>
  <c r="H31" i="27"/>
  <c r="G31" i="27"/>
  <c r="K31" i="27"/>
  <c r="J31" i="27"/>
  <c r="I31" i="27"/>
  <c r="G61" i="26"/>
  <c r="K104" i="27"/>
  <c r="G57" i="26"/>
  <c r="K100" i="27"/>
  <c r="G60" i="26"/>
  <c r="K103" i="27"/>
  <c r="B688" i="20"/>
  <c r="F103" i="27"/>
  <c r="B685" i="20"/>
  <c r="G100" i="27"/>
  <c r="B687" i="20"/>
  <c r="I102" i="27"/>
  <c r="G58" i="26"/>
  <c r="K101" i="27"/>
  <c r="B686" i="20"/>
  <c r="F101" i="27"/>
  <c r="B689" i="20"/>
  <c r="F104" i="27"/>
  <c r="G59" i="26"/>
  <c r="K102" i="27"/>
  <c r="J98" i="27"/>
  <c r="B693" i="20"/>
  <c r="J102" i="27"/>
  <c r="B721" i="20"/>
  <c r="C111" i="27"/>
  <c r="G98" i="27"/>
  <c r="I98" i="27"/>
  <c r="G55" i="26"/>
  <c r="K98" i="27"/>
  <c r="O85" i="27"/>
  <c r="Q85" i="27"/>
  <c r="F98" i="27"/>
  <c r="H36" i="27"/>
  <c r="I17" i="18"/>
  <c r="L17" i="18"/>
  <c r="D103" i="17"/>
  <c r="C20" i="23"/>
  <c r="I49" i="27"/>
  <c r="I45" i="27"/>
  <c r="G44" i="27"/>
  <c r="G42" i="27"/>
  <c r="G36" i="27"/>
  <c r="M54" i="27"/>
  <c r="D77" i="19"/>
  <c r="M33" i="27"/>
  <c r="K54" i="27"/>
  <c r="K45" i="27"/>
  <c r="I18" i="16"/>
  <c r="L18" i="16"/>
  <c r="D83" i="4"/>
  <c r="B23" i="20"/>
  <c r="I42" i="27"/>
  <c r="J44" i="27"/>
  <c r="I44" i="27"/>
  <c r="K44" i="27"/>
  <c r="H29" i="27"/>
  <c r="G29" i="27"/>
  <c r="G37" i="27"/>
  <c r="D81" i="4"/>
  <c r="B21" i="20"/>
  <c r="M30" i="27"/>
  <c r="J36" i="27"/>
  <c r="G45" i="27"/>
  <c r="M29" i="27"/>
  <c r="D58" i="18"/>
  <c r="C27" i="23"/>
  <c r="K49" i="27"/>
  <c r="M45" i="27"/>
  <c r="D80" i="4"/>
  <c r="C3" i="23"/>
  <c r="K36" i="27"/>
  <c r="J29" i="27"/>
  <c r="H49" i="27"/>
  <c r="H57" i="27"/>
  <c r="D104" i="17"/>
  <c r="B38" i="20"/>
  <c r="I38" i="17"/>
  <c r="L38" i="17"/>
  <c r="H50" i="27"/>
  <c r="D82" i="4"/>
  <c r="B22" i="20"/>
  <c r="C87" i="27"/>
  <c r="K50" i="27"/>
  <c r="J55" i="27"/>
  <c r="J49" i="27"/>
  <c r="G49" i="27"/>
  <c r="G50" i="27"/>
  <c r="D57" i="18"/>
  <c r="C26" i="23"/>
  <c r="I8" i="18"/>
  <c r="L8" i="18"/>
  <c r="M49" i="27"/>
  <c r="H45" i="27"/>
  <c r="I19" i="17"/>
  <c r="L19" i="17"/>
  <c r="M50" i="27"/>
  <c r="I9" i="17"/>
  <c r="L9" i="17"/>
  <c r="H39" i="27"/>
  <c r="I54" i="27"/>
  <c r="J54" i="27"/>
  <c r="I45" i="19"/>
  <c r="L45" i="19"/>
  <c r="I28" i="16"/>
  <c r="L28" i="16"/>
  <c r="H43" i="27"/>
  <c r="M32" i="27"/>
  <c r="M42" i="27"/>
  <c r="I29" i="4"/>
  <c r="L29" i="4"/>
  <c r="I9" i="4"/>
  <c r="L9" i="4"/>
  <c r="M36" i="27"/>
  <c r="G99" i="27"/>
  <c r="D74" i="19"/>
  <c r="C31" i="23"/>
  <c r="I50" i="27"/>
  <c r="M57" i="27"/>
  <c r="G57" i="27"/>
  <c r="D82" i="16"/>
  <c r="J43" i="27"/>
  <c r="I32" i="27"/>
  <c r="K42" i="27"/>
  <c r="H53" i="27"/>
  <c r="K29" i="27"/>
  <c r="D81" i="16"/>
  <c r="C11" i="23"/>
  <c r="I29" i="17"/>
  <c r="L29" i="17"/>
  <c r="I48" i="4"/>
  <c r="L48" i="4"/>
  <c r="D102" i="17"/>
  <c r="B36" i="20"/>
  <c r="D106" i="17"/>
  <c r="J57" i="27"/>
  <c r="K43" i="27"/>
  <c r="I38" i="4"/>
  <c r="L38" i="4"/>
  <c r="J47" i="27"/>
  <c r="G33" i="27"/>
  <c r="K57" i="27"/>
  <c r="K32" i="27"/>
  <c r="F99" i="27"/>
  <c r="G54" i="27"/>
  <c r="D84" i="4"/>
  <c r="C7" i="23"/>
  <c r="D105" i="17"/>
  <c r="B39" i="20"/>
  <c r="G32" i="27"/>
  <c r="M37" i="27"/>
  <c r="H37" i="27"/>
  <c r="K37" i="27"/>
  <c r="K35" i="27"/>
  <c r="J35" i="27"/>
  <c r="D100" i="17"/>
  <c r="B34" i="20"/>
  <c r="G35" i="27"/>
  <c r="H33" i="27"/>
  <c r="I37" i="27"/>
  <c r="I48" i="17"/>
  <c r="L48" i="17"/>
  <c r="I48" i="16"/>
  <c r="L48" i="16"/>
  <c r="M31" i="27"/>
  <c r="J53" i="27"/>
  <c r="H41" i="27"/>
  <c r="H47" i="27"/>
  <c r="I17" i="19"/>
  <c r="L17" i="19"/>
  <c r="I29" i="27"/>
  <c r="I8" i="16"/>
  <c r="L8" i="16"/>
  <c r="M35" i="27"/>
  <c r="J33" i="27"/>
  <c r="J45" i="27"/>
  <c r="M43" i="27"/>
  <c r="K39" i="27"/>
  <c r="D101" i="17"/>
  <c r="I28" i="18"/>
  <c r="L28" i="18"/>
  <c r="K53" i="27"/>
  <c r="G53" i="27"/>
  <c r="I41" i="27"/>
  <c r="K47" i="27"/>
  <c r="K33" i="27"/>
  <c r="D75" i="19"/>
  <c r="K38" i="27"/>
  <c r="I8" i="19"/>
  <c r="L8" i="19"/>
  <c r="M47" i="27"/>
  <c r="I47" i="27"/>
  <c r="D73" i="19"/>
  <c r="J41" i="27"/>
  <c r="M41" i="27"/>
  <c r="D80" i="16"/>
  <c r="I35" i="27"/>
  <c r="G55" i="27"/>
  <c r="D76" i="19"/>
  <c r="C33" i="23"/>
  <c r="D83" i="16"/>
  <c r="I53" i="27"/>
  <c r="K41" i="27"/>
  <c r="G47" i="27"/>
  <c r="H35" i="27"/>
  <c r="K55" i="27"/>
  <c r="I56" i="27"/>
  <c r="J38" i="27"/>
  <c r="J32" i="27"/>
  <c r="M46" i="27"/>
  <c r="K51" i="27"/>
  <c r="I43" i="27"/>
  <c r="K46" i="27"/>
  <c r="G46" i="27"/>
  <c r="D84" i="16"/>
  <c r="K56" i="27"/>
  <c r="M51" i="27"/>
  <c r="I38" i="27"/>
  <c r="H99" i="27"/>
  <c r="H46" i="27"/>
  <c r="J39" i="27"/>
  <c r="M39" i="27"/>
  <c r="M55" i="27"/>
  <c r="G56" i="27"/>
  <c r="H42" i="27"/>
  <c r="G51" i="27"/>
  <c r="I51" i="27"/>
  <c r="M38" i="27"/>
  <c r="M44" i="27"/>
  <c r="H51" i="27"/>
  <c r="I46" i="27"/>
  <c r="I39" i="27"/>
  <c r="I26" i="19"/>
  <c r="L26" i="19"/>
  <c r="H56" i="27"/>
  <c r="J51" i="27"/>
  <c r="I38" i="16"/>
  <c r="L38" i="16"/>
  <c r="I58" i="17"/>
  <c r="L58" i="17"/>
  <c r="J46" i="27"/>
  <c r="G39" i="27"/>
  <c r="I55" i="27"/>
  <c r="M56" i="27"/>
  <c r="I35" i="19"/>
  <c r="L35" i="19"/>
  <c r="D59"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1" i="18"/>
  <c r="L33"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690" i="20"/>
  <c r="B59" i="20"/>
  <c r="I63" i="26"/>
  <c r="G106" i="27"/>
  <c r="D41" i="23"/>
  <c r="D86" i="16"/>
  <c r="L53" i="16"/>
  <c r="B46" i="20"/>
  <c r="C83" i="27"/>
  <c r="D43" i="23"/>
  <c r="D86" i="4"/>
  <c r="B26" i="20"/>
  <c r="D45" i="23"/>
  <c r="D42" i="23"/>
  <c r="D79" i="19"/>
  <c r="L50" i="19"/>
  <c r="B691" i="20"/>
  <c r="B60" i="20"/>
  <c r="D142" i="27"/>
  <c r="B33" i="20"/>
  <c r="C79" i="27"/>
  <c r="D108" i="17"/>
  <c r="L73" i="17"/>
  <c r="B51" i="20"/>
  <c r="C75" i="27"/>
  <c r="B52" i="20"/>
  <c r="B42" i="20"/>
  <c r="D140" i="27"/>
  <c r="D144" i="27"/>
  <c r="D146" i="27"/>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SSP assignment that these measures have been selected for. 
Example: HS counselor, MS Occupational Therapist, Elementary Nurse.</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<sst xmlns="http://schemas.openxmlformats.org/spreadsheetml/2006/main" count="8205" uniqueCount="3393">
  <si>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</si>
  <si>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</si>
  <si>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</si>
  <si>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</si>
  <si>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</si>
  <si>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</si>
  <si>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</si>
  <si>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</si>
  <si>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</si>
  <si>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</si>
  <si>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</si>
  <si>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</si>
  <si>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</si>
  <si>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</si>
  <si>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</si>
  <si>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</si>
  <si>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</si>
  <si>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</si>
  <si>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</si>
  <si>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</si>
  <si>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</si>
  <si>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</si>
  <si>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</si>
  <si>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</si>
  <si>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</si>
  <si>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</si>
  <si>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</si>
  <si>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</si>
  <si>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</si>
  <si>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</si>
  <si>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</si>
  <si>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</si>
  <si>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</si>
  <si>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</si>
  <si>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</si>
  <si>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</si>
  <si>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</si>
  <si>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</si>
  <si>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</si>
  <si>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</si>
  <si>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</si>
  <si>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</si>
  <si>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</si>
  <si>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</si>
  <si>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</si>
  <si>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</si>
  <si>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</si>
  <si>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</si>
  <si>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</si>
  <si>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</si>
  <si>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</si>
  <si>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</si>
  <si>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</si>
  <si>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</si>
  <si>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</si>
  <si>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</si>
  <si>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</si>
  <si>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</si>
  <si>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</si>
  <si>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</si>
  <si>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</si>
  <si>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</si>
  <si>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</si>
  <si>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</si>
  <si>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</si>
  <si>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</si>
  <si>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</si>
  <si>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</si>
  <si>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</si>
  <si>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</si>
  <si>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</si>
  <si>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</si>
  <si>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</si>
  <si>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</si>
  <si>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</si>
  <si>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</si>
  <si>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</si>
  <si>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</si>
  <si>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</si>
  <si>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</si>
  <si>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</si>
  <si>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</si>
  <si>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</si>
  <si>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</si>
  <si>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</si>
  <si>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</si>
  <si>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</si>
  <si>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</si>
  <si>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</si>
  <si>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</si>
  <si>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</si>
  <si>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</si>
  <si>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</si>
  <si>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</si>
  <si>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</si>
  <si>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</si>
  <si>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</si>
  <si>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</si>
  <si>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</si>
  <si>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</si>
  <si>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</si>
  <si>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</si>
  <si>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</si>
  <si>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</si>
  <si>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</si>
  <si>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</si>
  <si>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</si>
  <si>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</si>
  <si>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</si>
  <si>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</si>
  <si>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</si>
  <si>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</si>
  <si>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</si>
  <si>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</si>
  <si>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</si>
  <si>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</si>
  <si>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</si>
  <si>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</si>
  <si>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</si>
  <si>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</si>
  <si>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</si>
  <si>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</si>
  <si>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</si>
  <si>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</si>
  <si>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</si>
  <si>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</si>
  <si>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</si>
  <si>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</si>
  <si>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</si>
  <si>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</si>
  <si>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</si>
  <si>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</si>
  <si>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</si>
  <si>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</si>
  <si>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</si>
  <si>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</si>
  <si>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</si>
  <si>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</si>
  <si>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</si>
  <si>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</si>
  <si>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</si>
  <si>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</si>
  <si>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</si>
  <si>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</si>
  <si>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</si>
  <si>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</si>
  <si>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</si>
  <si>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</si>
  <si>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</si>
  <si>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</si>
  <si>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</si>
  <si>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</si>
  <si>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</si>
  <si>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</si>
  <si>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</si>
  <si>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</si>
  <si>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</si>
  <si>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</si>
  <si>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</si>
  <si>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</si>
  <si>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</si>
  <si>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</si>
  <si>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</si>
  <si>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</si>
  <si>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</si>
  <si>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</si>
  <si>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</si>
  <si>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</si>
  <si>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</si>
  <si>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</si>
  <si>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</si>
  <si>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</si>
  <si>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</si>
  <si>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</si>
  <si>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</si>
  <si>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</si>
  <si>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</si>
  <si>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</si>
  <si>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</si>
  <si>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</si>
  <si>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</si>
  <si>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</si>
  <si>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</si>
  <si>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</si>
  <si>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</si>
  <si>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</si>
  <si>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</si>
  <si>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</si>
  <si>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</si>
  <si>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</si>
  <si>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</si>
  <si>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</si>
  <si>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</si>
  <si>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</si>
  <si>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</si>
  <si>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</si>
  <si>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</si>
  <si>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</si>
  <si>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</si>
  <si>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</si>
  <si>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</si>
  <si>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</si>
  <si>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</si>
  <si>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</si>
  <si>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</si>
  <si>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</si>
  <si>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</si>
  <si>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</si>
  <si>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</si>
  <si>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</si>
  <si>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</si>
  <si>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</si>
  <si>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</si>
  <si>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</si>
  <si>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</si>
  <si>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</si>
  <si>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</si>
  <si>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</si>
  <si>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</si>
  <si>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</si>
  <si>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</si>
  <si>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</si>
  <si>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</si>
  <si>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</si>
  <si>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</si>
  <si>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</si>
  <si>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</si>
  <si>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</si>
  <si>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</si>
  <si>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</si>
  <si>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</si>
  <si>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</si>
  <si>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</si>
  <si>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</si>
  <si>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</si>
  <si>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</si>
  <si>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</si>
  <si>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</si>
  <si>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</si>
  <si>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</si>
  <si>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</si>
  <si>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</si>
  <si>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</si>
  <si>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</si>
  <si>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</si>
  <si>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</si>
  <si>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</si>
  <si>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</si>
  <si>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</si>
  <si>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</si>
  <si>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</si>
  <si>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</si>
  <si>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</si>
  <si>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</si>
  <si>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</si>
  <si>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</si>
  <si>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</si>
  <si>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</si>
  <si>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</si>
  <si>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</si>
  <si>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</si>
  <si>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</si>
  <si>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</si>
  <si>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</si>
  <si>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</si>
  <si>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</si>
  <si>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</si>
  <si>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</si>
  <si>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</si>
  <si>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</si>
  <si>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</si>
  <si>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</si>
  <si>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</si>
  <si>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</si>
  <si>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</si>
  <si>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</si>
  <si>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</si>
  <si>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</si>
  <si>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</si>
  <si>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</si>
  <si>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</si>
  <si>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</si>
  <si>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</si>
  <si>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</si>
  <si>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</si>
  <si>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</si>
  <si>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</si>
  <si>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</si>
  <si>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</si>
  <si>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</si>
  <si>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</si>
  <si>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</si>
  <si>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</si>
  <si>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</si>
  <si>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</si>
  <si>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</si>
  <si>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</si>
  <si>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</si>
  <si>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</si>
  <si>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</si>
  <si>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</si>
  <si>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</si>
  <si>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</si>
  <si>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</si>
  <si>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</si>
  <si>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</si>
  <si>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</si>
  <si>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</si>
  <si>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</si>
  <si>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</si>
  <si>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</si>
  <si>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</si>
  <si>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</si>
  <si>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</si>
  <si>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</si>
  <si>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</si>
  <si>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</si>
  <si>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</si>
  <si>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</si>
  <si>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</si>
  <si>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</si>
  <si>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</si>
  <si>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</si>
  <si>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</si>
  <si>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</si>
  <si>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</si>
  <si>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</si>
  <si>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</si>
  <si>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</si>
  <si>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</si>
  <si>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</si>
  <si>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</si>
  <si>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</si>
  <si>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</si>
  <si>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</si>
  <si>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</si>
  <si>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</si>
  <si>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</si>
  <si>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</si>
  <si>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</si>
  <si>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</si>
  <si>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</si>
  <si>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</si>
  <si>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</si>
  <si>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</si>
  <si>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</si>
  <si>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</si>
  <si>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</si>
  <si>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</si>
  <si>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</si>
  <si>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</si>
  <si>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</si>
  <si>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</si>
  <si>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</si>
  <si>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</si>
  <si>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</si>
  <si>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</si>
  <si>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</si>
  <si>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</si>
  <si>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</si>
  <si>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</si>
  <si>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</si>
  <si>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</si>
  <si>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</si>
  <si>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</si>
  <si>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</si>
  <si>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</si>
  <si>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</si>
  <si>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</si>
  <si>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</si>
  <si>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</si>
  <si>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</si>
  <si>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</si>
  <si>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</si>
  <si>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</si>
  <si>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</si>
  <si>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</si>
  <si>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</si>
  <si>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</si>
  <si>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</si>
  <si>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</si>
  <si>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</si>
  <si>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</si>
  <si>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</si>
  <si>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</si>
  <si>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</si>
  <si>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</si>
  <si>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</si>
  <si>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</si>
  <si>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</si>
  <si>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</si>
  <si>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</si>
  <si>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</si>
  <si>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</si>
  <si>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</si>
  <si>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</si>
  <si>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</si>
  <si>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</si>
  <si>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</si>
  <si>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</si>
  <si>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</si>
  <si>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</si>
  <si>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</si>
  <si>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</si>
  <si>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</si>
  <si>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</si>
  <si>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</si>
  <si>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</si>
  <si>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</si>
  <si>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</si>
  <si>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</si>
  <si>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</si>
  <si>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</si>
  <si>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</si>
  <si>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</si>
  <si>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</si>
  <si>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</si>
  <si>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</si>
  <si>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</si>
  <si>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</si>
  <si>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</si>
  <si>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</si>
  <si>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</si>
  <si>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</si>
  <si>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</si>
  <si>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</si>
  <si>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</si>
  <si>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</si>
  <si>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</si>
  <si>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</si>
  <si>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</si>
  <si>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</si>
  <si>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</si>
  <si>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</si>
  <si>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</si>
  <si>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</si>
  <si>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</si>
  <si>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</si>
  <si>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</si>
  <si>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</si>
  <si>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</si>
  <si>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</si>
  <si>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</si>
  <si>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</si>
  <si>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</si>
  <si>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</si>
  <si>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</si>
  <si>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</si>
  <si>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</si>
  <si>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</si>
  <si>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</si>
  <si>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</si>
  <si>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</si>
  <si>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</si>
  <si>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</si>
  <si>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</si>
  <si>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</si>
  <si>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</si>
  <si>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</si>
  <si>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</si>
  <si>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</si>
  <si>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</si>
  <si>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</si>
  <si>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</si>
  <si>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</si>
  <si>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</si>
  <si>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</si>
  <si>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</si>
  <si>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</si>
  <si>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</si>
  <si>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</si>
  <si>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</si>
  <si>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</si>
  <si>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</si>
  <si>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</si>
  <si>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</si>
  <si>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</si>
  <si>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</si>
  <si>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</si>
  <si>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</si>
  <si>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</si>
  <si>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</si>
  <si>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</si>
  <si>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</si>
  <si>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</si>
  <si>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</si>
  <si>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</si>
  <si>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</si>
  <si>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</si>
  <si>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</si>
  <si>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</si>
  <si>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</si>
  <si>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</si>
  <si>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</si>
  <si>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</si>
  <si>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</si>
  <si>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</si>
  <si>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</si>
  <si>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</si>
  <si>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</si>
  <si>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</si>
  <si>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</si>
  <si>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</si>
  <si>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</si>
  <si>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</si>
  <si>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</si>
  <si>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</si>
  <si>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</si>
  <si>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</si>
  <si>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</si>
  <si>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</si>
  <si>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</si>
  <si>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</si>
  <si>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</si>
  <si>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</si>
  <si>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</si>
  <si>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</si>
  <si>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</si>
  <si>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</si>
  <si>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</si>
  <si>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</si>
  <si>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</si>
  <si>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</si>
  <si>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</si>
  <si>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</si>
  <si>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</si>
  <si>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</si>
  <si>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</si>
  <si>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</si>
  <si>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</si>
  <si>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</si>
  <si>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</si>
  <si>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</si>
  <si>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</si>
  <si>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</si>
  <si>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</si>
  <si>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</si>
  <si>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</si>
  <si>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</si>
  <si>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</si>
  <si>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</si>
  <si>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</si>
  <si>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</si>
  <si>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</si>
  <si>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</si>
  <si>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</si>
  <si>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</si>
  <si>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</si>
  <si>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</si>
  <si>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</si>
  <si>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</si>
  <si>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</si>
  <si>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</si>
  <si>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</si>
  <si>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</si>
  <si>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</si>
  <si>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</si>
  <si>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</si>
  <si>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</si>
  <si>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</si>
  <si>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</si>
  <si>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</si>
  <si>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</si>
  <si>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</si>
  <si>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</si>
  <si>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</si>
  <si>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</si>
  <si>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</si>
  <si>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</si>
  <si>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</si>
  <si>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</si>
  <si>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</si>
  <si>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</si>
  <si>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</si>
  <si>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</si>
  <si>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</si>
  <si>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</si>
  <si>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</si>
  <si>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</si>
  <si>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</si>
  <si>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</si>
  <si>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</si>
  <si>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</si>
  <si>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</si>
  <si>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</si>
  <si>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</si>
  <si>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</si>
  <si>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</si>
  <si>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</si>
  <si>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</si>
  <si>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</si>
  <si>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</si>
  <si>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</si>
  <si>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</si>
  <si>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</si>
  <si>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</si>
  <si>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</si>
  <si>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</si>
  <si>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</si>
  <si>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</si>
  <si>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</si>
  <si>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</si>
  <si>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</si>
  <si>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</si>
  <si>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</si>
  <si>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</si>
  <si>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</si>
  <si>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</si>
  <si>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</si>
  <si>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</si>
  <si>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</si>
  <si>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</si>
  <si>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</si>
  <si>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</si>
  <si>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</si>
  <si>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</si>
  <si>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</si>
  <si>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</si>
  <si>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</si>
  <si>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</si>
  <si>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</si>
  <si>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</si>
  <si>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</si>
  <si>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</si>
  <si>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</si>
  <si>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</si>
  <si>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</si>
  <si>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</si>
  <si>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</si>
  <si>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</si>
  <si>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</si>
  <si>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</si>
  <si>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</si>
  <si>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</si>
  <si>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</si>
  <si>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</si>
  <si>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</si>
  <si>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</si>
  <si>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</si>
  <si>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</si>
  <si>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</si>
  <si>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</si>
  <si>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</si>
  <si>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</si>
  <si>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</si>
  <si>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</si>
  <si>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</si>
  <si>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</si>
  <si>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</si>
  <si>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</si>
  <si>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</si>
  <si>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</si>
  <si>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</si>
  <si>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</si>
  <si>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</si>
  <si>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</si>
  <si>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</si>
  <si>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</si>
  <si>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</si>
  <si>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</si>
  <si>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</si>
  <si>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</si>
  <si>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</si>
  <si>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</si>
  <si>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</si>
  <si>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</si>
  <si>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</si>
  <si>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</si>
  <si>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</si>
  <si>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</si>
  <si>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</si>
  <si>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</si>
  <si>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</si>
  <si>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</si>
  <si>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</si>
  <si>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</si>
  <si>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</si>
  <si>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</si>
  <si>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</si>
  <si>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</si>
  <si>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</si>
  <si>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</si>
  <si>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</si>
  <si>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</si>
  <si>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</si>
  <si>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</si>
  <si>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</si>
  <si>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</si>
  <si>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</si>
  <si>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</si>
  <si>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</si>
  <si>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</si>
  <si>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</si>
  <si>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</si>
  <si>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</si>
  <si>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</si>
  <si>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</si>
  <si>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</si>
  <si>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</si>
  <si>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</si>
  <si>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</si>
  <si>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</si>
  <si>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</si>
  <si>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</si>
  <si>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</si>
  <si>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</si>
  <si>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</si>
  <si>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</si>
  <si>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</si>
  <si>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</si>
  <si>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</si>
  <si>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</si>
  <si>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</si>
  <si>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</si>
  <si>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</si>
  <si>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</si>
  <si>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</si>
  <si>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</si>
  <si>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</si>
  <si>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</si>
  <si>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</si>
  <si>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</si>
  <si>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</si>
  <si>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</si>
  <si>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</si>
  <si>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</si>
  <si>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</si>
  <si>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</si>
  <si>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</si>
  <si>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</si>
  <si>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</si>
  <si>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</si>
  <si>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</si>
  <si>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</si>
  <si>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</si>
  <si>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</si>
  <si>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</si>
  <si>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</si>
  <si>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</si>
  <si>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</si>
  <si>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</si>
  <si>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</si>
  <si>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</si>
  <si>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</si>
  <si>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</si>
  <si>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</si>
  <si>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</si>
  <si>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</si>
  <si>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</si>
  <si>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</si>
  <si>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</si>
  <si>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</si>
  <si>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</si>
  <si>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</si>
  <si>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</si>
  <si>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</si>
  <si>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</si>
  <si>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</si>
  <si>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</si>
  <si>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</si>
  <si>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</si>
  <si>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</si>
  <si>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</si>
  <si>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</si>
  <si>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</si>
  <si>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</si>
  <si>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</si>
  <si>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</si>
  <si>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</si>
  <si>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</si>
  <si>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</si>
  <si>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</si>
  <si>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</si>
  <si>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</si>
  <si>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</si>
  <si>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</si>
  <si>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</si>
  <si>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</si>
  <si>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</si>
  <si>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</si>
  <si>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</si>
  <si>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</si>
  <si>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</si>
  <si>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</si>
  <si>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</si>
  <si>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</si>
  <si>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</si>
  <si>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</si>
  <si>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</si>
  <si>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</si>
  <si>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</si>
  <si>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</si>
  <si>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</si>
  <si>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</si>
  <si>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</si>
  <si>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</si>
  <si>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</si>
  <si>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</si>
  <si>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</si>
  <si>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</si>
  <si>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</si>
  <si>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</si>
  <si>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</si>
  <si>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</si>
  <si>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</si>
  <si>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</si>
  <si>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</si>
  <si>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</si>
  <si>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</si>
  <si>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</si>
  <si>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</si>
  <si>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</si>
  <si>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</si>
  <si>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</si>
  <si>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</si>
  <si>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</si>
  <si>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</si>
  <si>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</si>
  <si>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</si>
  <si>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</si>
  <si>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</si>
  <si>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</si>
  <si>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</si>
  <si>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</si>
  <si>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</si>
  <si>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</si>
  <si>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</si>
  <si>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</si>
  <si>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</si>
  <si>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</si>
  <si>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</si>
  <si>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</si>
  <si>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</si>
  <si>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</si>
  <si>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</si>
  <si>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</si>
  <si>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</si>
  <si>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</si>
  <si>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</si>
  <si>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</si>
  <si>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</si>
  <si>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</si>
  <si>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</si>
  <si>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</si>
  <si>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</si>
  <si>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</si>
  <si>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</si>
  <si>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</si>
  <si>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</si>
  <si>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</si>
  <si>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</si>
  <si>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</si>
  <si>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</si>
  <si>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</si>
  <si>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</si>
  <si>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</si>
  <si>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</si>
  <si>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</si>
  <si>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</si>
  <si>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</si>
  <si>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</si>
  <si>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</si>
  <si>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</si>
  <si>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</si>
  <si>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</si>
  <si>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</si>
  <si>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</si>
  <si>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</si>
  <si>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</si>
  <si>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</si>
  <si>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</si>
  <si>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</si>
  <si>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</si>
  <si>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</si>
  <si>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</si>
  <si>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</si>
  <si>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</si>
  <si>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</si>
  <si>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</si>
  <si>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</si>
  <si>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</si>
  <si>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</si>
  <si>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</si>
  <si>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</si>
  <si>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</si>
  <si>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</si>
  <si>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</si>
  <si>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</si>
  <si>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</si>
  <si>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</si>
  <si>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</si>
  <si>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</si>
  <si>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</si>
  <si>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</si>
  <si>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</si>
  <si>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</si>
  <si>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</si>
  <si>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</si>
  <si>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</si>
  <si>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</si>
  <si>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</si>
  <si>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</si>
  <si>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</si>
  <si>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</si>
  <si>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</si>
  <si>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</si>
  <si>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</si>
  <si>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</si>
  <si>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</si>
  <si>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</si>
  <si>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</si>
  <si>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</si>
  <si>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</si>
  <si>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</si>
  <si>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</si>
  <si>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</si>
  <si>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</si>
  <si>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</si>
  <si>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</si>
  <si>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</si>
  <si>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</si>
  <si>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</si>
  <si>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</si>
  <si>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</si>
  <si>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</si>
  <si>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</si>
  <si>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</si>
  <si>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</si>
  <si>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</si>
  <si>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</si>
  <si>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</si>
  <si>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</si>
  <si>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</si>
  <si>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</si>
  <si>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</si>
  <si>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</si>
  <si>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</si>
  <si>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</si>
  <si>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</si>
  <si>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</si>
  <si>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</si>
  <si>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</si>
  <si>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</si>
  <si>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</si>
  <si>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</si>
  <si>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</si>
  <si>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</si>
  <si>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</si>
  <si>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</si>
  <si>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</si>
  <si>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</si>
  <si>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</si>
  <si>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</si>
  <si>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</si>
  <si>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</si>
  <si>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</si>
  <si>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</si>
  <si>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</si>
  <si>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</si>
  <si>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</si>
  <si>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</si>
  <si>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</si>
  <si>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</si>
  <si>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</si>
  <si>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</si>
  <si>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</si>
  <si>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</si>
  <si>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</si>
  <si>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</si>
  <si>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</si>
  <si>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</si>
  <si>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</si>
  <si>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</si>
  <si>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</si>
  <si>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</si>
  <si>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</si>
  <si>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</si>
  <si>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</si>
  <si>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</si>
  <si>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</si>
  <si>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</si>
  <si>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</si>
  <si>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</si>
  <si>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</si>
  <si>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</si>
  <si>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</si>
  <si>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</si>
  <si>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</si>
  <si>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</si>
  <si>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</si>
  <si>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</si>
  <si>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</si>
  <si>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</si>
  <si>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</si>
  <si>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</si>
  <si>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</si>
  <si>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</si>
  <si>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</si>
  <si>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</si>
  <si>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</si>
  <si>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</si>
  <si>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</si>
  <si>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</si>
  <si>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</si>
  <si>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</si>
  <si>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</si>
  <si>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</si>
  <si>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</si>
  <si>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</si>
  <si>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</si>
  <si>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</si>
  <si>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</si>
  <si>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</si>
  <si>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</si>
  <si>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</si>
  <si>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</si>
  <si>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</si>
  <si>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</si>
  <si>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</si>
  <si>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</si>
  <si>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</si>
  <si>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</si>
  <si>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</si>
  <si>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</si>
  <si>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</si>
  <si>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</si>
  <si>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</si>
  <si>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</si>
  <si>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</si>
  <si>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</si>
  <si>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</si>
  <si>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</si>
  <si>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</si>
  <si>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</si>
  <si>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</si>
  <si>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</si>
  <si>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</si>
  <si>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</si>
  <si>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</si>
  <si>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</si>
  <si>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</si>
  <si>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</si>
  <si>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</si>
  <si>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</si>
  <si>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</si>
  <si>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</si>
  <si>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</si>
  <si>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</si>
  <si>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</si>
  <si>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</si>
  <si>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</si>
  <si>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</si>
  <si>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</si>
  <si>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</si>
  <si>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</si>
  <si>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</si>
  <si>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</si>
  <si>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</si>
  <si>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</si>
  <si>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</si>
  <si>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</si>
  <si>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</si>
  <si>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</si>
  <si>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</si>
  <si>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</si>
  <si>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</si>
  <si>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</si>
  <si>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</si>
  <si>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</si>
  <si>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</si>
  <si>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</si>
  <si>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</si>
  <si>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</si>
  <si>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</si>
  <si>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</si>
  <si>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</si>
  <si>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</si>
  <si>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</si>
  <si>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</si>
  <si>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</si>
  <si>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</si>
  <si>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</si>
  <si>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</si>
  <si>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</si>
  <si>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</si>
  <si>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</si>
  <si>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</si>
  <si>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</si>
  <si>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</si>
  <si>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</si>
  <si>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</si>
  <si>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</si>
  <si>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</si>
  <si>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</si>
  <si>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</si>
  <si>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</si>
  <si>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</si>
  <si>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</si>
  <si>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</si>
  <si>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</si>
  <si>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</si>
  <si>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</si>
  <si>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</si>
  <si>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</si>
  <si>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</si>
  <si>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</si>
  <si>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</si>
  <si>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</si>
  <si>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</si>
  <si>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</si>
  <si>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</si>
  <si>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</si>
  <si>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</si>
  <si>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</si>
  <si>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</si>
  <si>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</si>
  <si>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</si>
  <si>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</si>
  <si>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</si>
  <si>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</si>
  <si>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</si>
  <si>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</si>
  <si>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</si>
  <si>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</si>
  <si>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</si>
  <si>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</si>
  <si>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</si>
  <si>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</si>
  <si>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</si>
  <si>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</si>
  <si>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</si>
  <si>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</si>
  <si>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</si>
  <si>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</si>
  <si>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</si>
  <si>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</si>
  <si>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</si>
  <si>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</si>
  <si>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</si>
  <si>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</si>
  <si>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</si>
  <si>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</si>
  <si>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</si>
  <si>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</si>
  <si>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</si>
  <si>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</si>
  <si>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</si>
  <si>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</si>
  <si>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</si>
  <si>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</si>
  <si>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</si>
  <si>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</si>
  <si>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</si>
  <si>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</si>
  <si>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</si>
  <si>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</si>
  <si>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</si>
  <si>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</si>
  <si>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</si>
  <si>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</si>
  <si>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</si>
  <si>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</si>
  <si>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</si>
  <si>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</si>
  <si>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</si>
  <si>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</si>
  <si>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</si>
  <si>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</si>
  <si>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</si>
  <si>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</si>
  <si>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</si>
  <si>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</si>
  <si>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</si>
  <si>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</si>
  <si>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</si>
  <si>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</si>
  <si>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</si>
  <si>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</si>
  <si>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</si>
  <si>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</si>
  <si>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</si>
  <si>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</si>
  <si>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</si>
  <si>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</si>
  <si>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</si>
  <si>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</si>
  <si>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</si>
  <si>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</si>
  <si>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</si>
  <si>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</si>
  <si>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</si>
  <si>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</si>
  <si>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</si>
  <si>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</si>
  <si>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</si>
  <si>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</si>
  <si>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</si>
  <si>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</si>
  <si>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</si>
  <si>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</si>
  <si>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</si>
  <si>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</si>
  <si>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</si>
  <si>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</si>
  <si>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</si>
  <si>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</si>
  <si>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</si>
  <si>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</si>
  <si>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</si>
  <si>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</si>
  <si>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</si>
  <si>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</si>
  <si>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</si>
  <si>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</si>
  <si>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</si>
  <si>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</si>
  <si>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</si>
  <si>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</si>
  <si>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</si>
  <si>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</si>
  <si>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</si>
  <si>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</si>
  <si>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</si>
  <si>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</si>
  <si>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</si>
  <si>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</si>
  <si>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</si>
  <si>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</si>
  <si>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</si>
  <si>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</si>
  <si>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</si>
  <si>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</si>
  <si>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</si>
  <si>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</si>
  <si>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</si>
  <si>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</si>
  <si>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</si>
  <si>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</si>
  <si>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</si>
  <si>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</si>
  <si>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</si>
  <si>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</si>
  <si>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</si>
  <si>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</si>
  <si>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</si>
  <si>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</si>
  <si>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</si>
  <si>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</si>
  <si>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</si>
  <si>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</si>
  <si>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</si>
  <si>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</si>
  <si>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</si>
  <si>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</si>
  <si>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</si>
  <si>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</si>
  <si>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</si>
  <si>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</si>
  <si>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</si>
  <si>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</si>
  <si>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</si>
  <si>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</si>
  <si>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</si>
  <si>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</si>
  <si>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</si>
  <si>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</si>
  <si>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</si>
  <si>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</si>
  <si>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</si>
  <si>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</si>
  <si>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</si>
  <si>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</si>
  <si>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</si>
  <si>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</si>
  <si>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</si>
  <si>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</si>
  <si>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</si>
  <si>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</si>
  <si>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</si>
  <si>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</si>
  <si>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</si>
  <si>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</si>
  <si>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</si>
  <si>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</si>
  <si>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</si>
  <si>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</si>
  <si>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</si>
  <si>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</si>
  <si>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</si>
  <si>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</si>
  <si>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</si>
  <si>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</si>
  <si>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</si>
  <si>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</si>
  <si>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</si>
  <si>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</si>
  <si>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</si>
  <si>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</si>
  <si>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</si>
  <si>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</si>
  <si>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</si>
  <si>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</si>
  <si>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</si>
  <si>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</si>
  <si>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</si>
  <si>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</si>
  <si>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</si>
  <si>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</si>
  <si>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</si>
  <si>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</si>
  <si>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</si>
  <si>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</si>
  <si>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</si>
  <si>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</si>
  <si>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</si>
  <si>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</si>
  <si>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</si>
  <si>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</si>
  <si>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</si>
  <si>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</si>
  <si>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</si>
  <si>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</si>
  <si>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</si>
  <si>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</si>
  <si>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</si>
  <si>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</si>
  <si>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</si>
  <si>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</si>
  <si>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</si>
  <si>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</si>
  <si>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</si>
  <si>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</si>
  <si>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</si>
  <si>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</si>
  <si>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</si>
  <si>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</si>
  <si>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</si>
  <si>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</si>
  <si>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</si>
  <si>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</si>
  <si>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</si>
  <si>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</si>
  <si>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</si>
  <si>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</si>
  <si>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</si>
  <si>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</si>
  <si>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</si>
  <si>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</si>
  <si>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</si>
  <si>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</si>
  <si>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</si>
  <si>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</si>
  <si>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</si>
  <si>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</si>
  <si>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</si>
  <si>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</si>
  <si>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</si>
  <si>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</si>
  <si>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</si>
  <si>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</si>
  <si>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</si>
  <si>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</si>
  <si>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</si>
  <si>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</si>
  <si>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</si>
  <si>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</si>
  <si>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</si>
  <si>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</si>
  <si>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</si>
  <si>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</si>
  <si>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</si>
  <si>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</si>
  <si>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</si>
  <si>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</si>
  <si>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</si>
  <si>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</si>
  <si>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</si>
  <si>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</si>
  <si>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</si>
  <si>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</si>
  <si>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</si>
  <si>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</si>
  <si>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</si>
  <si>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</si>
  <si>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</si>
  <si>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</si>
  <si>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</si>
  <si>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</si>
  <si>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</si>
  <si>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</si>
  <si>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</si>
  <si>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</si>
  <si>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</si>
  <si>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</si>
  <si>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</si>
  <si>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</si>
  <si>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</si>
  <si>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</si>
  <si>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</si>
  <si>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</si>
  <si>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</si>
  <si>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</si>
  <si>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</si>
  <si>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</si>
  <si>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</si>
  <si>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</si>
  <si>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</si>
  <si>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</si>
  <si>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</si>
  <si>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</si>
  <si>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</si>
  <si>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</si>
  <si>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</si>
  <si>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</si>
  <si>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</si>
  <si>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</si>
  <si>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</si>
  <si>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</si>
  <si>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</si>
  <si>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</si>
  <si>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</si>
  <si>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</si>
  <si>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</si>
  <si>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</si>
  <si>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</si>
  <si>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</si>
  <si>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</si>
  <si>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</si>
  <si>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</si>
  <si>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</si>
  <si>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</si>
  <si>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</si>
  <si>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</si>
  <si>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</si>
  <si>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</si>
  <si>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</si>
  <si>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</si>
  <si>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</si>
  <si>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</si>
  <si>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</si>
  <si>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</si>
  <si>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</si>
  <si>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</si>
  <si>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</si>
  <si>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</si>
  <si>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</si>
  <si>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</si>
  <si>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</si>
  <si>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</si>
  <si>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</si>
  <si>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</si>
  <si>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</si>
  <si>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</si>
  <si>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</si>
  <si>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</si>
  <si>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</si>
  <si>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</si>
  <si>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</si>
  <si>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</si>
  <si>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</si>
  <si>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</si>
  <si>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</si>
  <si>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</si>
  <si>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</si>
  <si>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</si>
  <si>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</si>
  <si>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</si>
  <si>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</si>
  <si>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</si>
  <si>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</si>
  <si>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</si>
  <si>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</si>
  <si>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</si>
  <si>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</si>
  <si>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</si>
  <si>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</si>
  <si>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</si>
  <si>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</si>
  <si>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</si>
  <si>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</si>
  <si>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</si>
  <si>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</si>
  <si>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</si>
  <si>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</si>
  <si>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</si>
  <si>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</si>
  <si>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</si>
  <si>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</si>
  <si>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</si>
  <si>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</si>
  <si>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</si>
  <si>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</si>
  <si>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</si>
  <si>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</si>
  <si>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</si>
  <si>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</si>
  <si>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</si>
  <si>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</si>
  <si>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</si>
  <si>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</si>
  <si>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</si>
  <si>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</si>
  <si>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</si>
  <si>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</si>
  <si>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</si>
  <si>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</si>
  <si>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</si>
  <si>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</si>
  <si>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</si>
  <si>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</si>
  <si>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</si>
  <si>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</si>
  <si>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</si>
  <si>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</si>
  <si>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</si>
  <si>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</si>
  <si>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</si>
  <si>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</si>
  <si>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</si>
  <si>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</si>
  <si>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</si>
  <si>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</si>
  <si>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</si>
  <si>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</si>
  <si>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</si>
  <si>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</si>
  <si>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</si>
  <si>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</si>
  <si>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</si>
  <si>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</si>
  <si>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</si>
  <si>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</si>
  <si>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</si>
  <si>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</si>
  <si>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</si>
  <si>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</si>
  <si>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</si>
  <si>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</si>
  <si>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</si>
  <si>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</si>
  <si>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</si>
  <si>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</si>
  <si>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</si>
  <si>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</si>
  <si>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</si>
  <si>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</si>
  <si>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</si>
  <si>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</si>
  <si>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</si>
  <si>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</si>
  <si>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</si>
  <si>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</si>
  <si>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</si>
  <si>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</si>
  <si>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</si>
  <si>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</si>
  <si>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</si>
  <si>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</si>
  <si>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</si>
  <si>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</si>
  <si>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</si>
  <si>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</si>
  <si>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</si>
  <si>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</si>
  <si>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</si>
  <si>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</si>
  <si>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</si>
  <si>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</si>
  <si>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</si>
  <si>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</si>
  <si>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</si>
  <si>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</si>
  <si>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</si>
  <si>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</si>
  <si>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</si>
  <si>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</si>
  <si>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</si>
  <si>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</si>
  <si>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</si>
  <si>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</si>
  <si>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</si>
  <si>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</si>
  <si>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</si>
  <si>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</si>
  <si>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</si>
  <si>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</si>
  <si>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</si>
  <si>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</si>
  <si>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</si>
  <si>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</si>
  <si>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</si>
  <si>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</si>
  <si>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</si>
  <si>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</si>
  <si>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</si>
  <si>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</si>
  <si>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</si>
  <si>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</si>
  <si>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</si>
  <si>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</si>
  <si>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</si>
  <si>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</si>
  <si>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</si>
  <si>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</si>
  <si>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</si>
  <si>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</si>
  <si>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</si>
  <si>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</si>
  <si>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</si>
  <si>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</si>
  <si>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</si>
  <si>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</si>
  <si>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</si>
  <si>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</si>
  <si>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</si>
  <si>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</si>
  <si>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</si>
  <si>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</si>
  <si>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</si>
  <si>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</si>
  <si>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</si>
  <si>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</si>
  <si>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</si>
  <si>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</si>
  <si>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</si>
  <si>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</si>
  <si>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</si>
  <si>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</si>
  <si>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</si>
  <si>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</si>
  <si>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</si>
  <si>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</si>
  <si>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</si>
  <si>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</si>
  <si>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</si>
  <si>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</si>
  <si>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</si>
  <si>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</si>
  <si>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</si>
  <si>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</si>
  <si>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</si>
  <si>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</si>
  <si>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</si>
  <si>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</si>
  <si>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</si>
  <si>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</si>
  <si>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</si>
  <si>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</si>
  <si>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</si>
  <si>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</si>
  <si>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</si>
  <si>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</si>
  <si>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</si>
  <si>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</si>
  <si>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</si>
  <si>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</si>
  <si>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</si>
  <si>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</si>
  <si>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</si>
  <si>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</si>
  <si>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</si>
  <si>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</si>
  <si>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</si>
  <si>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</si>
  <si>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</si>
  <si>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</si>
  <si>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</si>
  <si>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</si>
  <si>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</si>
  <si>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</si>
  <si>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</si>
  <si>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</si>
  <si>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</si>
  <si>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</si>
  <si>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</si>
  <si>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</si>
  <si>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</si>
  <si>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</si>
  <si>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</si>
  <si>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</si>
  <si>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</si>
  <si>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</si>
  <si>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</si>
  <si>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</si>
  <si>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</si>
  <si>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</si>
  <si>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</si>
  <si>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</si>
  <si>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</si>
  <si>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</si>
  <si>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</si>
  <si>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</si>
  <si>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</si>
  <si>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</si>
  <si>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</si>
  <si>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</si>
  <si>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</si>
  <si>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</si>
  <si>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</si>
  <si>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</si>
  <si>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</si>
  <si>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</si>
  <si>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</si>
  <si>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</si>
  <si>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</si>
  <si>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</si>
  <si>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</si>
  <si>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</si>
  <si>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</si>
  <si>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</si>
  <si>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</si>
  <si>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</si>
  <si>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</si>
  <si>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</si>
  <si>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</si>
  <si>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</si>
  <si>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</si>
  <si>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</si>
  <si>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</si>
  <si>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</si>
  <si>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</si>
  <si>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</si>
  <si>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</si>
  <si>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</si>
  <si>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</si>
  <si>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</si>
  <si>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</si>
  <si>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</si>
  <si>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</si>
  <si>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</si>
  <si>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</si>
  <si>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</si>
  <si>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</si>
  <si>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</si>
  <si>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</si>
  <si>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</si>
  <si>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</si>
  <si>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</si>
  <si>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</si>
  <si>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</si>
  <si>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</si>
  <si>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</si>
  <si>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</si>
  <si>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</si>
  <si>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</si>
  <si>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</si>
  <si>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</si>
  <si>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</si>
  <si>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</si>
  <si>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</si>
  <si>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</si>
  <si>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</si>
  <si>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</si>
  <si>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</si>
  <si>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</si>
  <si>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</si>
  <si>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</si>
  <si>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</si>
  <si>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</si>
  <si>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</si>
  <si>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</si>
  <si>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</si>
  <si>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</si>
  <si>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</si>
  <si>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</si>
  <si>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</si>
  <si>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</si>
  <si>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</si>
  <si>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</si>
  <si>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</si>
  <si>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</si>
  <si>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</si>
  <si>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</si>
  <si>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</si>
  <si>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</si>
  <si>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</si>
  <si>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</si>
  <si>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</si>
  <si>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</si>
  <si>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</si>
  <si>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</si>
  <si>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</si>
  <si>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</si>
  <si>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</si>
  <si>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</si>
  <si>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</si>
  <si>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</si>
  <si>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</si>
  <si>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</si>
  <si>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</si>
  <si>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</si>
  <si>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</si>
  <si>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</si>
  <si>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</si>
  <si>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</si>
  <si>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</si>
  <si>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</si>
  <si>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</si>
  <si>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</si>
  <si>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</si>
  <si>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</si>
  <si>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</si>
  <si>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</si>
  <si>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</si>
  <si>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</si>
  <si>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</si>
  <si>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</si>
  <si>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</si>
  <si>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</si>
  <si>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</si>
  <si>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</si>
  <si>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</si>
  <si>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</si>
  <si>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</si>
  <si>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</si>
  <si>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</si>
  <si>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</si>
  <si>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</si>
  <si>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</si>
  <si>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</si>
  <si>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</si>
  <si>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</si>
  <si>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</si>
  <si>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</si>
  <si>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</si>
  <si>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</si>
  <si>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</si>
  <si>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</si>
  <si>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</si>
  <si>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</si>
  <si>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</si>
  <si>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</si>
  <si>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</si>
  <si>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</si>
  <si>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</si>
  <si>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</si>
  <si>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</si>
  <si>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</si>
  <si>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</si>
  <si>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</si>
  <si>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</si>
  <si>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</si>
  <si>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</si>
  <si>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</si>
  <si>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</si>
  <si>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</si>
  <si>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</si>
  <si>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</si>
  <si>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</si>
  <si>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</si>
  <si>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</si>
  <si>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</si>
  <si>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</si>
  <si>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</si>
  <si>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</si>
  <si>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</si>
  <si>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</si>
  <si>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</si>
  <si>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</si>
  <si>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</si>
  <si>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</si>
  <si>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</si>
  <si>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</si>
  <si>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</si>
  <si>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</si>
  <si>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</si>
  <si>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</si>
  <si>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</si>
  <si>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</si>
  <si>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</si>
  <si>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</si>
  <si>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</si>
  <si>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</si>
  <si>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</si>
  <si>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</si>
  <si>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</si>
  <si>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</si>
  <si>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</si>
  <si>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</si>
  <si>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</si>
  <si>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</si>
  <si>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</si>
  <si>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</si>
  <si>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</si>
  <si>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</si>
  <si>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</si>
  <si>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</si>
  <si>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</si>
  <si>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</si>
  <si>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</si>
  <si>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</si>
  <si>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</si>
  <si>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</si>
  <si>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</si>
  <si>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</si>
  <si>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</si>
  <si>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</si>
  <si>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</si>
  <si>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</si>
  <si>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</si>
  <si>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</si>
  <si>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</si>
  <si>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</si>
  <si>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</si>
  <si>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</si>
  <si>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</si>
  <si>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</si>
  <si>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</si>
  <si>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</si>
  <si>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</si>
  <si>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</si>
  <si>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</si>
  <si>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</si>
  <si>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</si>
  <si>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</si>
  <si>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</si>
  <si>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</si>
  <si>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</si>
  <si>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</si>
  <si>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</si>
  <si>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</si>
  <si>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</si>
  <si>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</si>
  <si>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</si>
  <si>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</si>
  <si>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</si>
  <si>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</si>
  <si>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</si>
  <si>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</si>
  <si>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</si>
  <si>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</si>
  <si>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</si>
  <si>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</si>
  <si>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</si>
  <si>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</si>
  <si>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</si>
  <si>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</si>
  <si>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</si>
  <si>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</si>
  <si>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</si>
  <si>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</si>
  <si>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</si>
  <si>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</si>
  <si>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</si>
  <si>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</si>
  <si>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</si>
  <si>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</si>
  <si>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</si>
  <si>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</si>
  <si>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</si>
  <si>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</si>
  <si>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</si>
  <si>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</si>
  <si>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</si>
  <si>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</si>
  <si>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</si>
  <si>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</si>
  <si>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</si>
  <si>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</si>
  <si>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</si>
  <si>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</si>
  <si>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</si>
  <si>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</si>
  <si>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</si>
  <si>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</si>
  <si>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</si>
  <si>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</si>
  <si>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</si>
  <si>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</si>
  <si>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</si>
  <si>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</si>
  <si>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</si>
  <si>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</si>
  <si>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</si>
  <si>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</si>
  <si>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</si>
  <si>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</si>
  <si>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</si>
  <si>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</si>
  <si>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</si>
  <si>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</si>
  <si>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</si>
  <si>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</si>
  <si>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</si>
  <si>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</si>
  <si>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</si>
  <si>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</si>
  <si>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</si>
  <si>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</si>
  <si>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</si>
  <si>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</si>
  <si>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</si>
  <si>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</si>
  <si>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</si>
  <si>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</si>
  <si>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</si>
  <si>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</si>
  <si>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</si>
  <si>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</si>
  <si>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</si>
  <si>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</si>
  <si>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</si>
  <si>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</si>
  <si>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</si>
  <si>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</si>
  <si>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</si>
  <si>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</si>
  <si>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</si>
  <si>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</si>
  <si>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</si>
  <si>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</si>
  <si>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</si>
  <si>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</si>
  <si>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</si>
  <si>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</si>
  <si>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</si>
  <si>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</si>
  <si>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</si>
  <si>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</si>
  <si>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</si>
  <si>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</si>
  <si>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</si>
  <si>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</si>
  <si>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</si>
  <si>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</si>
  <si>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</si>
  <si>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</si>
  <si>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</si>
  <si>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</si>
  <si>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</si>
  <si>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</si>
  <si>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</si>
  <si>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</si>
  <si>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</si>
  <si>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</si>
  <si>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</si>
  <si>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</si>
  <si>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</si>
  <si>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</si>
  <si>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</si>
  <si>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</si>
  <si>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</si>
  <si>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</si>
  <si>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</si>
  <si>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</si>
  <si>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</si>
  <si>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</si>
  <si>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</si>
  <si>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</si>
  <si>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</si>
  <si>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</si>
  <si>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</si>
  <si>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</si>
  <si>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</si>
  <si>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</si>
  <si>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</si>
  <si>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</si>
  <si>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</si>
  <si>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</si>
  <si>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</si>
  <si>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</si>
  <si>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</si>
  <si>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</si>
  <si>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</si>
  <si>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</si>
  <si>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</si>
  <si>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</si>
  <si>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</si>
  <si>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</si>
  <si>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</si>
  <si>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</si>
  <si>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</si>
  <si>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</si>
  <si>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</si>
  <si>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</si>
  <si>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</si>
  <si>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</si>
  <si>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</si>
  <si>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</si>
  <si>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</si>
  <si>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</si>
  <si>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</si>
  <si>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</si>
  <si>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</si>
  <si>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</si>
  <si>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</si>
  <si>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</si>
  <si>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</si>
  <si>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</si>
  <si>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</si>
  <si>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</si>
  <si>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</si>
  <si>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</si>
  <si>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</si>
  <si>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</si>
  <si>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</si>
  <si>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</si>
  <si>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</si>
  <si>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</si>
  <si>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</si>
  <si>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</si>
  <si>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</si>
  <si>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</si>
  <si>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</si>
  <si>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</si>
  <si>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</si>
  <si>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</si>
  <si>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</si>
  <si>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</si>
  <si>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</si>
  <si>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</si>
  <si>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</si>
  <si>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</si>
  <si>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</si>
  <si>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</si>
  <si>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</si>
  <si>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</si>
  <si>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</si>
  <si>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</si>
  <si>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</si>
  <si>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</si>
  <si>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</si>
  <si>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</si>
  <si>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</si>
  <si>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</si>
  <si>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</si>
  <si>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</si>
  <si>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</si>
  <si>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</si>
  <si>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</si>
  <si>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</si>
  <si>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</si>
  <si>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</si>
  <si>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</si>
  <si>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</si>
  <si>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</si>
  <si>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</si>
  <si>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</si>
  <si>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</si>
  <si>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</si>
  <si>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</si>
  <si>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</si>
  <si>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</si>
  <si>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</si>
  <si>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</si>
  <si>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</si>
  <si>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</si>
  <si>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</si>
  <si>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</si>
  <si>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</si>
  <si>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</si>
  <si>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</si>
  <si>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</si>
  <si>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</si>
  <si>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</si>
  <si>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</si>
  <si>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</si>
  <si>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</si>
  <si>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</si>
  <si>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</si>
  <si>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</si>
  <si>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</si>
  <si>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</si>
  <si>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</si>
  <si>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</si>
  <si>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</si>
  <si>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</si>
  <si>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</si>
  <si>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</si>
  <si>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</si>
  <si>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</si>
  <si>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</si>
  <si>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</si>
  <si>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</si>
  <si>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</si>
  <si>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</si>
  <si>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</si>
  <si>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</si>
  <si>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</si>
  <si>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</si>
  <si>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</si>
  <si>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</si>
  <si>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</si>
  <si>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</si>
  <si>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</si>
  <si>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</si>
  <si>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</si>
  <si>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</si>
  <si>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</si>
  <si>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</si>
  <si>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</si>
  <si>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</si>
  <si>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</si>
  <si>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</si>
  <si>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</si>
  <si>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</si>
  <si>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</si>
  <si>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</si>
  <si>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</si>
  <si>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</si>
  <si>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</si>
  <si>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</si>
  <si>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</si>
  <si>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</si>
  <si>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</si>
  <si>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</si>
  <si>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</si>
  <si>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</si>
  <si>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</si>
  <si>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</si>
  <si>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</si>
  <si>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</si>
  <si>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</si>
  <si>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</si>
  <si>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</si>
  <si>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</si>
  <si>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</si>
  <si>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</si>
  <si>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</si>
  <si>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</si>
  <si>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</si>
  <si>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</si>
  <si>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</si>
  <si>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</si>
  <si>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</si>
  <si>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</si>
  <si>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</si>
  <si>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</si>
  <si>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</si>
  <si>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</si>
  <si>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</si>
  <si>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</si>
  <si>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</si>
  <si>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</si>
  <si>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</si>
  <si>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</si>
  <si>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</si>
  <si>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</si>
  <si>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</si>
  <si>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</si>
  <si>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</si>
  <si>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</si>
  <si>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</si>
  <si>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</si>
  <si>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</si>
  <si>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</si>
  <si>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</si>
  <si>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</si>
  <si>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</si>
  <si>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</si>
  <si>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</si>
  <si>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</si>
  <si>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</si>
  <si>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</si>
  <si>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</si>
  <si>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</si>
  <si>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</si>
  <si>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</si>
  <si>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</si>
  <si>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</si>
  <si>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</si>
  <si>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</si>
  <si>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</si>
  <si>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</si>
  <si>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</si>
  <si>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</si>
  <si>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</si>
  <si>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</si>
  <si>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</si>
  <si>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</si>
  <si>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</si>
  <si>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</si>
  <si>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</si>
  <si>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</si>
  <si>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</si>
  <si>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</si>
  <si>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</si>
  <si>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</si>
  <si>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</si>
  <si>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</si>
  <si>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</si>
  <si>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</si>
  <si>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</si>
  <si>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</si>
  <si>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</si>
  <si>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</si>
  <si>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</si>
  <si>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</si>
  <si>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</si>
  <si>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</si>
  <si>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</si>
  <si>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</si>
  <si>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</si>
  <si>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</si>
  <si>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</si>
  <si>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</si>
  <si>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</si>
  <si>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</si>
  <si>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</si>
  <si>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</si>
  <si>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</si>
  <si>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</si>
  <si>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</si>
  <si>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</si>
  <si>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</si>
  <si>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</si>
  <si>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</si>
  <si>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</si>
  <si>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</si>
  <si>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</si>
  <si>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</si>
  <si>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</si>
  <si>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</si>
  <si>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</si>
  <si>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</si>
  <si>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</si>
  <si>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</si>
  <si>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</si>
  <si>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</si>
  <si>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</si>
  <si>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</si>
  <si>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</si>
  <si>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</si>
  <si>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</si>
  <si>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</si>
  <si>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</si>
  <si>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</si>
  <si>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</si>
  <si>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</si>
  <si>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</si>
  <si>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</si>
  <si>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</si>
  <si>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</si>
  <si>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</si>
  <si>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</si>
  <si>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</si>
  <si>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</si>
  <si>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</si>
  <si>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</si>
  <si>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</si>
  <si>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</si>
  <si>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</si>
  <si>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</si>
  <si>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</si>
  <si>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</si>
  <si>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</si>
  <si>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</si>
  <si>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</si>
  <si>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</si>
  <si>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</si>
  <si>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</si>
  <si>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</si>
  <si>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</si>
  <si>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</si>
  <si>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</si>
  <si>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</si>
  <si>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</si>
  <si>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</si>
  <si>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</si>
  <si>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</si>
  <si>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</si>
  <si>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1aPP5</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</si>
  <si>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</si>
  <si>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</si>
  <si>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</si>
  <si>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</si>
  <si>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</si>
  <si>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</si>
  <si>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</si>
  <si>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</si>
  <si>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</si>
  <si>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</si>
  <si>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</si>
  <si>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</si>
  <si>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</si>
  <si>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</si>
  <si>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</si>
  <si>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</si>
  <si>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</si>
  <si>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</si>
  <si>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</si>
  <si>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</si>
  <si>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</si>
  <si>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</si>
  <si>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</si>
  <si>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</si>
  <si>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</si>
  <si>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</si>
  <si>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</si>
  <si>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</si>
  <si>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</si>
  <si>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</si>
  <si>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</si>
  <si>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</si>
  <si>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</si>
  <si>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</si>
  <si>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</si>
  <si>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</si>
  <si>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</si>
  <si>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</si>
  <si>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</si>
  <si>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</si>
  <si>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</si>
  <si>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</si>
  <si>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</si>
  <si>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</si>
  <si>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</si>
  <si>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</si>
  <si>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</si>
  <si>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</si>
  <si>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</si>
  <si>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</si>
  <si>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</si>
  <si>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</si>
  <si>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</si>
  <si>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</si>
  <si>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</si>
  <si>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</si>
  <si>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</si>
  <si>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</si>
  <si>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</si>
  <si>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</si>
  <si>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</si>
  <si>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</si>
  <si>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</si>
  <si>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</si>
  <si>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</si>
  <si>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</si>
  <si>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</si>
  <si>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</si>
  <si>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</si>
  <si>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</si>
  <si>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</si>
  <si>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</si>
  <si>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</si>
  <si>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</si>
  <si>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</si>
  <si>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</si>
  <si>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</si>
  <si>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</si>
  <si>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</si>
  <si>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</si>
  <si>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</si>
  <si>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</si>
  <si>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</si>
  <si>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</si>
  <si>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</si>
  <si>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</si>
  <si>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</si>
  <si>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</si>
  <si>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</si>
  <si>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</si>
  <si>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</si>
  <si>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</si>
  <si>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</si>
  <si>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</si>
  <si>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</si>
  <si>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</si>
  <si>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</si>
  <si>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</si>
  <si>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</si>
  <si>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</si>
  <si>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</si>
  <si>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</si>
  <si>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</si>
  <si>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</si>
  <si>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</si>
  <si>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</si>
  <si>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</si>
  <si>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</si>
  <si>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</si>
  <si>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</si>
  <si>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</si>
  <si>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</si>
  <si>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</si>
  <si>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</si>
  <si>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</si>
  <si>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</si>
  <si>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</si>
  <si>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</si>
  <si>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</si>
  <si>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</si>
  <si>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</si>
  <si>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</si>
  <si>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</si>
  <si>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</si>
  <si>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</si>
  <si>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</si>
  <si>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</si>
  <si>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</si>
  <si>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</si>
  <si>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</si>
  <si>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</si>
  <si>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</si>
  <si>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</si>
  <si>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</si>
  <si>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</si>
  <si>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</si>
  <si>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</si>
  <si>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</si>
  <si>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</si>
  <si>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</si>
  <si>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</si>
  <si>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</si>
  <si>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</si>
  <si>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</si>
  <si>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</si>
  <si>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</si>
  <si>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</si>
  <si>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</si>
  <si>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</si>
  <si>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</si>
  <si>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</si>
  <si>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</si>
  <si>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</si>
  <si>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</si>
  <si>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</si>
  <si>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</si>
  <si>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</si>
  <si>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</si>
  <si>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</si>
  <si>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</si>
  <si>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</si>
  <si>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</si>
  <si>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</si>
  <si>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</si>
  <si>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</si>
  <si>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</si>
  <si>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</si>
  <si>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</si>
  <si>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</si>
  <si>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</si>
  <si>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</si>
  <si>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</si>
  <si>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</si>
  <si>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</si>
  <si>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</si>
  <si>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</si>
  <si>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</si>
  <si>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</si>
  <si>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</si>
  <si>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</si>
  <si>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</si>
  <si>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</si>
  <si>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</si>
  <si>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</si>
  <si>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</si>
  <si>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</si>
  <si>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</si>
  <si>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</si>
  <si>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</si>
  <si>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</si>
  <si>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</si>
  <si>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</si>
  <si>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</si>
  <si>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</si>
  <si>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</si>
  <si>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</si>
  <si>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</si>
  <si>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</si>
  <si>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</si>
  <si>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</si>
  <si>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</si>
  <si>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</si>
  <si>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</si>
  <si>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</si>
  <si>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</si>
  <si>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</si>
  <si>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</si>
  <si>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</si>
  <si>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</si>
  <si>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</si>
  <si>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</si>
  <si>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</si>
  <si>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</si>
  <si>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</si>
  <si>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</si>
  <si>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</si>
  <si>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</si>
  <si>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</si>
  <si>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</si>
  <si>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</si>
  <si>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</si>
  <si>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</si>
  <si>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</si>
  <si>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</si>
  <si>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</si>
  <si>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</si>
  <si>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</si>
  <si>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</si>
  <si>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</si>
  <si>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</si>
  <si>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</si>
  <si>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</si>
  <si>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</si>
  <si>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</si>
  <si>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</si>
  <si>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</si>
  <si>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</si>
  <si>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</si>
  <si>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</si>
  <si>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</si>
  <si>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</si>
  <si>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</si>
  <si>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</si>
  <si>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</si>
  <si>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</si>
  <si>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</si>
  <si>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</si>
  <si>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</si>
  <si>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</si>
  <si>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</si>
  <si>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</si>
  <si>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</si>
  <si>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</si>
  <si>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</si>
  <si>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</si>
  <si>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</si>
  <si>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</si>
  <si>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</si>
  <si>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</si>
  <si>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</si>
  <si>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</si>
  <si>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</si>
  <si>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</si>
  <si>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</si>
  <si>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</si>
  <si>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</si>
  <si>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</si>
  <si>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</si>
  <si>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</si>
  <si>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</si>
  <si>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</si>
  <si>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</si>
  <si>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</si>
  <si>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</si>
  <si>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</si>
  <si>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</si>
  <si>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</si>
  <si>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</si>
  <si>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</si>
  <si>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</si>
  <si>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</si>
  <si>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</si>
  <si>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</si>
  <si>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</si>
  <si>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</si>
  <si>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</si>
  <si>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</si>
  <si>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</si>
  <si>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</si>
  <si>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</si>
  <si>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</si>
  <si>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</si>
  <si>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</si>
  <si>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</si>
  <si>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</si>
  <si>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</si>
  <si>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</si>
  <si>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</si>
  <si>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</si>
  <si>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</si>
  <si>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</si>
  <si>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</si>
  <si>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</si>
  <si>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</si>
  <si>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</si>
  <si>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</si>
  <si>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</si>
  <si>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</si>
  <si>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</si>
  <si>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</si>
  <si>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</si>
  <si>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</si>
  <si>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</si>
  <si>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</si>
  <si>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</si>
  <si>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</si>
  <si>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</si>
  <si>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</si>
  <si>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</si>
  <si>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</si>
  <si>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</si>
  <si>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</si>
  <si>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</si>
  <si>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</si>
  <si>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</si>
  <si>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</si>
  <si>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</si>
  <si>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</si>
  <si>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</si>
  <si>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</si>
  <si>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</si>
  <si>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</si>
  <si>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</si>
  <si>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</si>
  <si>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</si>
  <si>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</si>
  <si>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</si>
  <si>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</si>
  <si>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</si>
  <si>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</si>
  <si>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</si>
  <si>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</si>
  <si>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</si>
  <si>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</si>
  <si>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</si>
  <si>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</si>
  <si>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</si>
  <si>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</si>
  <si>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</si>
  <si>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</si>
  <si>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</si>
  <si>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</si>
  <si>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</si>
  <si>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</si>
  <si>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</si>
  <si>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</si>
  <si>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</si>
  <si>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</si>
  <si>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</si>
  <si>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</si>
  <si>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</si>
  <si>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</si>
  <si>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</si>
  <si>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</si>
  <si>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</si>
  <si>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</si>
  <si>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</si>
  <si>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</si>
  <si>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</si>
  <si>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</si>
  <si>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</si>
  <si>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</si>
  <si>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</si>
  <si>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</si>
  <si>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</si>
  <si>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</si>
  <si>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</si>
  <si>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</si>
  <si>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</si>
  <si>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</si>
  <si>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</si>
  <si>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</si>
  <si>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</si>
  <si>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</si>
  <si>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</si>
  <si>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</si>
  <si>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</si>
  <si>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</si>
  <si>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</si>
  <si>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</si>
  <si>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</si>
  <si>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</si>
  <si>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</si>
  <si>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</si>
  <si>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</si>
  <si>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</si>
  <si>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</si>
  <si>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</si>
  <si>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</si>
  <si>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</si>
  <si>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</si>
  <si>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</si>
  <si>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</si>
  <si>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</si>
  <si>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</si>
  <si>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</si>
  <si>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</si>
  <si>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</si>
  <si>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</si>
  <si>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</si>
  <si>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</si>
  <si>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</si>
  <si>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</si>
  <si>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</si>
  <si>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</si>
  <si>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</si>
  <si>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</si>
  <si>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</si>
  <si>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</si>
  <si>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</si>
  <si>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</si>
  <si>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</si>
  <si>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</si>
  <si>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</si>
  <si>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</si>
  <si>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</si>
  <si>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</si>
  <si>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</si>
  <si>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</si>
  <si>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</si>
  <si>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</si>
  <si>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</si>
  <si>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</si>
  <si>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</si>
  <si>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</si>
  <si>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</si>
  <si>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</si>
  <si>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</si>
  <si>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</si>
  <si>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</si>
  <si>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</si>
  <si>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</si>
  <si>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</si>
  <si>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</si>
  <si>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</si>
  <si>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</si>
  <si>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</si>
  <si>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</si>
  <si>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</si>
  <si>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</si>
  <si>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</si>
  <si>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</si>
  <si>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</si>
  <si>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</si>
  <si>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</si>
  <si>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</si>
  <si>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</si>
  <si>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</si>
  <si>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</si>
  <si>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</si>
  <si>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</si>
  <si>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</si>
  <si>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</si>
  <si>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</si>
  <si>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</si>
  <si>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</si>
  <si>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</si>
  <si>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</si>
  <si>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</si>
  <si>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</si>
  <si>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</si>
  <si>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</si>
  <si>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</si>
  <si>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</si>
  <si>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</si>
  <si>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</si>
  <si>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</si>
  <si>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</si>
  <si>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</si>
  <si>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</si>
  <si>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</si>
  <si>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</si>
  <si>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</si>
  <si>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</si>
  <si>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</si>
  <si>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</si>
  <si>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</si>
  <si>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</si>
  <si>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</si>
  <si>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</si>
  <si>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</si>
  <si>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</si>
  <si>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</si>
  <si>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</si>
  <si>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</si>
  <si>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</si>
  <si>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</si>
  <si>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</si>
  <si>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</si>
  <si>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</si>
  <si>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</si>
  <si>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</si>
  <si>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</si>
  <si>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</si>
  <si>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</si>
  <si>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</si>
  <si>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</si>
  <si>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</si>
  <si>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</si>
  <si>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</si>
  <si>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</si>
  <si>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</si>
  <si>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</si>
  <si>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</si>
  <si>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</si>
  <si>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</si>
  <si>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</si>
  <si>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</si>
  <si>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</si>
  <si>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</si>
  <si>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</si>
  <si>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</si>
  <si>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</si>
  <si>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</si>
  <si>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</si>
  <si>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</si>
  <si>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</si>
  <si>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</si>
  <si>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</si>
  <si>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</si>
  <si>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</si>
  <si>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</si>
  <si>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</si>
  <si>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</si>
  <si>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</si>
  <si>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</si>
  <si>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</si>
  <si>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</si>
  <si>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</si>
  <si>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</si>
  <si>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</si>
  <si>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</si>
  <si>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</si>
  <si>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</si>
  <si>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</si>
  <si>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</si>
  <si>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</si>
  <si>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</si>
  <si>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</si>
  <si>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</si>
  <si>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</si>
  <si>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</si>
  <si>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</si>
  <si>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</si>
  <si>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</si>
  <si>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</si>
  <si>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</si>
  <si>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</si>
  <si>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</si>
  <si>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</si>
  <si>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</si>
  <si>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</si>
  <si>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</si>
  <si>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</si>
  <si>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</si>
  <si>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</si>
  <si>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</si>
  <si>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</si>
  <si>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</si>
  <si>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</si>
  <si>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</si>
  <si>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</si>
  <si>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</si>
  <si>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</si>
  <si>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</si>
  <si>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</si>
  <si>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</si>
  <si>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</si>
  <si>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</si>
  <si>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</si>
  <si>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</si>
  <si>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</si>
  <si>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</si>
  <si>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</si>
  <si>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</si>
  <si>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</si>
  <si>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</si>
  <si>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</si>
  <si>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</si>
  <si>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</si>
  <si>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</si>
  <si>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</si>
  <si>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</si>
  <si>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</si>
  <si>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</si>
  <si>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</si>
  <si>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</si>
  <si>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</si>
  <si>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</si>
  <si>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</si>
  <si>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</si>
  <si>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</si>
  <si>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</si>
  <si>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</si>
  <si>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</si>
  <si>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</si>
  <si>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</si>
  <si>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</si>
  <si>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</si>
  <si>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</si>
  <si>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</si>
  <si>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</si>
  <si>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</si>
  <si>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</si>
  <si>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</si>
  <si>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</si>
  <si>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</si>
  <si>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</si>
  <si>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</si>
  <si>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</si>
  <si>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</si>
  <si>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</si>
  <si>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</si>
  <si>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</si>
  <si>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</si>
  <si>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</si>
  <si>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</si>
  <si>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</si>
  <si>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</si>
  <si>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</si>
  <si>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</si>
  <si>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</si>
  <si>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</si>
  <si>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</si>
  <si>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</si>
  <si>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</si>
  <si>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</si>
  <si>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</si>
  <si>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</si>
  <si>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</si>
  <si>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</si>
  <si>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</si>
  <si>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</si>
  <si>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</si>
  <si>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</si>
  <si>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</si>
  <si>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</si>
  <si>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</si>
  <si>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</si>
  <si>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</si>
  <si>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</si>
  <si>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</si>
  <si>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</si>
  <si>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</si>
  <si>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</si>
  <si>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</si>
  <si>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</si>
  <si>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</si>
  <si>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</si>
  <si>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</si>
  <si>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</si>
  <si>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</si>
  <si>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</si>
  <si>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</si>
  <si>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</si>
  <si>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</si>
  <si>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</si>
  <si>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</si>
  <si>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</si>
  <si>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</si>
  <si>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</si>
  <si>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</si>
  <si>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</si>
  <si>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</si>
  <si>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</si>
  <si>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</si>
  <si>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</si>
  <si>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</si>
  <si>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</si>
  <si>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</si>
  <si>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</si>
  <si>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</si>
  <si>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</si>
  <si>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</si>
  <si>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</si>
  <si>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</si>
  <si>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</si>
  <si>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</si>
  <si>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</si>
  <si>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</si>
  <si>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</si>
  <si>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</si>
  <si>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</si>
  <si>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</si>
  <si>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</si>
  <si>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</si>
  <si>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</si>
  <si>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</si>
  <si>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</si>
  <si>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</si>
  <si>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</si>
  <si>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</si>
  <si>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</si>
  <si>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</si>
  <si>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</si>
  <si>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</si>
  <si>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</si>
  <si>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</si>
  <si>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</si>
  <si>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</si>
  <si>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</si>
  <si>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</si>
  <si>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</si>
  <si>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</si>
  <si>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</si>
  <si>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</si>
  <si>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</si>
  <si>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</si>
  <si>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</si>
  <si>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</si>
  <si>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</si>
  <si>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</si>
  <si>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</si>
  <si>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</si>
  <si>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</si>
  <si>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</si>
  <si>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</si>
  <si>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</si>
  <si>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</si>
  <si>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</si>
  <si>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</si>
  <si>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</si>
  <si>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</si>
  <si>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</si>
  <si>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</si>
  <si>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</si>
  <si>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</si>
  <si>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</si>
  <si>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</si>
  <si>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</si>
  <si>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</si>
  <si>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</si>
  <si>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</si>
  <si>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</si>
  <si>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</si>
  <si>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</si>
  <si>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</si>
  <si>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</si>
  <si>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</si>
  <si>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</si>
  <si>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My customer</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</si>
  <si>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</si>
  <si>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</si>
  <si>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</si>
  <si>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</si>
  <si>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</si>
  <si>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</si>
  <si>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</si>
  <si>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</si>
  <si>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</si>
  <si>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</si>
  <si>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</si>
  <si>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</si>
  <si>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</si>
  <si>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</si>
  <si>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</si>
  <si>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</si>
  <si>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</si>
  <si>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</si>
  <si>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</si>
  <si>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</si>
  <si>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</si>
  <si>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</si>
  <si>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</si>
  <si>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</si>
  <si>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</si>
  <si>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</si>
  <si>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</si>
  <si>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</si>
  <si>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</si>
  <si>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</si>
  <si>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</si>
  <si>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</si>
  <si>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</si>
  <si>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</si>
  <si>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</si>
  <si>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</si>
  <si>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</si>
  <si>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</si>
  <si>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</si>
  <si>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</si>
  <si>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</si>
  <si>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</si>
  <si>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</si>
  <si>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</si>
  <si>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</si>
  <si>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</si>
  <si>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</si>
  <si>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</si>
  <si>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</si>
  <si>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</si>
  <si>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</si>
  <si>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</si>
  <si>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</si>
  <si>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</si>
  <si>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Develops and follows a long-term professional development plan.</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</si>
  <si>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</si>
  <si>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</si>
  <si>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</si>
  <si>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</si>
  <si>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</si>
  <si>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</si>
  <si>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Seek materials and resources appropriate for their personal approach to learning.</t>
  </si>
  <si>
    <t>Models effective communication skills.</t>
  </si>
  <si>
    <t>Maintains a positive, productive and respectful relationship with colleagues.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</si>
  <si>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</si>
  <si>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</si>
  <si>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</si>
  <si>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r>
      <t>4.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</si>
  <si>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</si>
  <si>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</si>
  <si>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</si>
  <si>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</si>
  <si>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</si>
  <si>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</si>
  <si>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</si>
  <si>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</si>
  <si>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</si>
  <si>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</si>
  <si>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</si>
  <si>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</si>
  <si>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</si>
  <si>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</si>
  <si>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</si>
  <si>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</si>
  <si>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</si>
  <si>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</si>
  <si>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</si>
  <si>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</si>
  <si>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</si>
  <si>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</si>
  <si>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</si>
  <si>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</si>
  <si>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</si>
  <si>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</si>
  <si>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</si>
  <si>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</si>
  <si>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</si>
  <si>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</si>
  <si>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</si>
  <si>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</si>
  <si>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</si>
  <si>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</si>
  <si>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</si>
  <si>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</si>
  <si>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</si>
  <si>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</si>
  <si>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</si>
  <si>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</si>
  <si>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</si>
  <si>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</si>
  <si>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</si>
  <si>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SPEECH-LANGUAGE PATHOLOGIST:</t>
  </si>
  <si>
    <t>Has knowledge of developmental science as it relates to speech and language pathology</t>
  </si>
  <si>
    <t>Provides instruction that is developmentally appropriate for students.</t>
  </si>
  <si>
    <t>Builds on the interrelatedness of students’ intellectual, social, and emotional development.</t>
  </si>
  <si>
    <t>Applies knowledge of current developmental research to adapt lessons that address student needs.</t>
  </si>
  <si>
    <t>Collaborates with colleagues with experience in developmental research to improve the quality of lessons.</t>
  </si>
  <si>
    <t>STUDENTS:</t>
  </si>
  <si>
    <t>Can answer questions regarding ways to adapt lessons to make them more engaging, challenging, and relevant.</t>
  </si>
  <si>
    <t>Has knowledge of services that reduce barriers to learning</t>
  </si>
  <si>
    <t>Teaches students how to apply literacy skills in all content areas.</t>
  </si>
  <si>
    <t>Uses instructional strategies that require students to apply and transfer knowledge across content areas..</t>
  </si>
  <si>
    <t>Provides specially designed instruction that enhances information literacy and students’ connections to learning, using real-world experiences.</t>
  </si>
  <si>
    <t>Focuses lessons on strengthening the students’ oral expression and listening to support academic content areas.</t>
  </si>
  <si>
    <t>Apply literacy skills across academic content areas to new/unfamiliar material.</t>
  </si>
  <si>
    <t>Exceed expectations for their ability level in speaking, listening, reading and writing.</t>
  </si>
  <si>
    <t>Uses instructional materials that are accurate and appropriate for the lesson being taught.</t>
  </si>
  <si>
    <t>Studies emerging research to expand personal knowledge of evidence based practices</t>
  </si>
  <si>
    <t>Engages students in a variety of explanations and multiple representations of concepts and ideas.</t>
  </si>
  <si>
    <t>Uses a variety of inquiry methods to explore new ideas and theories.</t>
  </si>
  <si>
    <t>Use a variety of inquiry tools and strategies to learn content and understand central concepts relative to their ability levels.</t>
  </si>
  <si>
    <t>Apply newly learned content skills to unique situations.</t>
  </si>
  <si>
    <t>Discuss intellectually challenging ideas and content relative to their ability levels.</t>
  </si>
  <si>
    <t>Is aware of the interconnectedness of home, school, and community influences on student achievement.</t>
  </si>
  <si>
    <t>Establishes an environment and uses instructional strategies that recognize the influence of family and community on learning.</t>
  </si>
  <si>
    <t>Builds instruction on home and community experiences of students.</t>
  </si>
  <si>
    <t>Make connections between non-school and school experiences and the current lesson.</t>
  </si>
  <si>
    <t>Use home and community experiences to enhance their learning.</t>
  </si>
  <si>
    <t>Is knowledgeable about the principles and methods of prevention of communication disorders.</t>
  </si>
  <si>
    <t>Exemplifies the profession’s role and responsibilities regarding students with disabilities.</t>
  </si>
  <si>
    <t>Collaborates with other professionals on reducing the impact of communication disorders on student progress towards academic standards.</t>
  </si>
  <si>
    <t>Provides school staff members with information about how to apply current research findings in speech/language development.</t>
  </si>
  <si>
    <t>Participate willingly in the school speech -language pathologist’s services.</t>
  </si>
  <si>
    <t>Achieve individual goals by actively engaging in services and instruction provided by the speech-language pathologist.</t>
  </si>
  <si>
    <t>Establishes a nurturing and caring relationship with students.</t>
  </si>
  <si>
    <t>Creates a learning environment that is conductive for all students to learn.</t>
  </si>
  <si>
    <t>Reinforces a learning environment that features mutual respect and positive relationships between and among students.</t>
  </si>
  <si>
    <t>Respect other students and the school speech-language pathologist.</t>
  </si>
  <si>
    <t>Engage in respectful and open dialogue with each other and the professional staff.</t>
  </si>
  <si>
    <t>Creates a learning environment in which diversity is respected.</t>
  </si>
  <si>
    <t>Uses instructional approaches and materials that reflect students’ backgrounds.</t>
  </si>
  <si>
    <t>Is sensitive to diverse family structures</t>
  </si>
  <si>
    <t>Establishes instructional strategies that respect differences in students’ backgrounds.</t>
  </si>
  <si>
    <t>Respect the backgrounds of fellow students.</t>
  </si>
  <si>
    <t>Actively listen to a variety of perspectives.</t>
  </si>
  <si>
    <t>Understands the importance of recognizing students’ unique strengths, needs and interests.</t>
  </si>
  <si>
    <t>Encourages students to share their interests.</t>
  </si>
  <si>
    <t>Challenges each student to expand and enhance their learning.</t>
  </si>
  <si>
    <t>Ensures that all students participate with a high level of frequency.</t>
  </si>
  <si>
    <t>Asks students appropriately challenging questions that draw upon their individual strengths.</t>
  </si>
  <si>
    <t>Actively participate in learning activities.</t>
  </si>
  <si>
    <t>Appreciate fellow students’ unique contributions to classroom learning.</t>
  </si>
  <si>
    <t>Establishes a learning environment that is inviting to families and significant adults.</t>
  </si>
  <si>
    <t>Maintains appropriate and respectful relationships with students, their families, and/or significant adults.</t>
  </si>
  <si>
    <t>Uses a variety of methods to initiate communication with families and significant adults.</t>
  </si>
  <si>
    <t>Partners with families and significant adults to help students meet education goals.</t>
  </si>
  <si>
    <t>Shares information from families and significant adults with colleagues who provide student services.</t>
  </si>
  <si>
    <t>Communicate freely and openly with the school speech-language pathologist.</t>
  </si>
  <si>
    <t>STUDENTS, FAMILIES, AND SIGNIFICANT ADULTS:</t>
  </si>
  <si>
    <t>Discuss student needs with the school speech-language pathologist and seek assistance to find resources and services to support student needs.</t>
  </si>
  <si>
    <t>Provides rules to guide student behavior in the learning environment.</t>
  </si>
  <si>
    <t>Maintains a safe and orderly environment.</t>
  </si>
  <si>
    <t>Holds students accountable for adherence to school and/or class rules.</t>
  </si>
  <si>
    <t>Puts procedures in place to enable students to abide by school and class rules.</t>
  </si>
  <si>
    <t>Supports a learning environment that maximizes appropriate behaviors and enhances instructional time.</t>
  </si>
  <si>
    <t>Stay on task during instructional time with the school speech-language pathologist.</t>
  </si>
  <si>
    <t>Help other students abide by school and class rules and stay on task.</t>
  </si>
  <si>
    <t>Is knowledgeable about federal and state laws and local policies and procedures.</t>
  </si>
  <si>
    <t>Collaborates with teachers and other school staff members to support adherence to federal and state laws and local policies.</t>
  </si>
  <si>
    <t>Ensures that recommendations and actions support federal and state laws and district policies and regulations.</t>
  </si>
  <si>
    <t>Aligns specialized instruction with student learning objectives, district plan for instruction, and Colorado Academic Standards.</t>
  </si>
  <si>
    <t>Communicates federal, state, and district policies and regulations for colleagues and assists in ensuring practice is compliant.</t>
  </si>
  <si>
    <t>STUDENTS AND/OR FAMILIES:</t>
  </si>
  <si>
    <t>Accept that their educational services and instruction are guided by federal laws, state standards, and local policies.</t>
  </si>
  <si>
    <t>Participate in developing and addressing individual goals to meet their needs aligned with extant federal laws, state standards and local policies.</t>
  </si>
  <si>
    <t>Uses assessment data and informal feedback to guide instruction.</t>
  </si>
  <si>
    <t>Aligns specially designed instruction with individualized education program (IEP) goals, academic standards and student assessment results.</t>
  </si>
  <si>
    <t>Monitors instruction against student performance and makes real-time adjustments.</t>
  </si>
  <si>
    <t>Analyzes student data and interprets results in developing IEPs.</t>
  </si>
  <si>
    <t>Assists colleagues in reviewing data from multiple sources and making adjustments to instruction based on data.</t>
  </si>
  <si>
    <t>Participate willingly in formal and informal assessment to inform their instruction.</t>
  </si>
  <si>
    <t>Confer with the speech language pathologist to review progress toward the learning targets.</t>
  </si>
  <si>
    <t>Uses multiple sources of data to plan lessons.</t>
  </si>
  <si>
    <t>Makes connections between student data and research-based practices.</t>
  </si>
  <si>
    <t>Individualizes instructional approaches based on multiple data sources to meet the unique needs of each student.</t>
  </si>
  <si>
    <t>Monitors student progress toward achieving academic standards and uses data to focus student’s learning experiences.</t>
  </si>
  <si>
    <t>Monitor their level of engagement and progress toward achieving goals.</t>
  </si>
  <si>
    <t>Initiate activities to address their learning strengths and next steps.</t>
  </si>
  <si>
    <t>Uses available technology or assistive technology to facilitate specially designed instruction.</t>
  </si>
  <si>
    <t>Monitors and evaluates the use of technology or assistive technology in the learning environment</t>
  </si>
  <si>
    <t>Employs strategies and procedures to ensure that students have appropriate access to available technology or assistive technology.</t>
  </si>
  <si>
    <t>Engage in virtual or face-to-face learning activities enhanced by appropriate use of available technology or assistive technology.</t>
  </si>
  <si>
    <t>Use available technology or assistive technology to accelerate their learning.</t>
  </si>
  <si>
    <t>Holds high expectations for all students.</t>
  </si>
  <si>
    <t>Communicates high expectations to students and challenges them to learn to their greatest ability.</t>
  </si>
  <si>
    <t>Systematically and explicitly teaches higher-order thinking and problem-solving skills.</t>
  </si>
  <si>
    <t>Provides encouragement for students to advocate for themselves.</t>
  </si>
  <si>
    <t>Participate in setting learning objectives and monitor their progress toward achieving them.</t>
  </si>
  <si>
    <t>Apply higher-order thinking and problem-solving skills to address challenging issues.</t>
  </si>
  <si>
    <t>Understand the importance of communicating effectively with students</t>
  </si>
  <si>
    <t>Encourages students to communicate effectively.</t>
  </si>
  <si>
    <t>Teaches effective skills in listening, presenting ideas, and leading discussions.</t>
  </si>
  <si>
    <t>Provides opportunities for students to practice communication skills.</t>
  </si>
  <si>
    <t>Apply effective oral and written communication skills in their work.</t>
  </si>
  <si>
    <t>Use appropriate oral or written communication in a variety of situations or environments.</t>
  </si>
  <si>
    <t>Understand the principles and methods of evaluation of communication disorders</t>
  </si>
  <si>
    <t>Determines the presence of speech or language impairments through the use of a body of evidence, including both formal and informal methods of assessments.</t>
  </si>
  <si>
    <t>Employs a variety of evidence-based tools in the intervention and remediation of communication disorders, including AAC and AT.</t>
  </si>
  <si>
    <t>Offers assistance to colleagues in addressing linguistic and metalinguistic foundations of learning.</t>
  </si>
  <si>
    <t>Participate willingly in instruction.</t>
  </si>
  <si>
    <t>Understand and mediate the impact of their disability on their education.</t>
  </si>
  <si>
    <t>Collects and analyzes student data to inform instruction.</t>
  </si>
  <si>
    <t>Collects multiple examples of student work to determine student progress over time and make adjustments to instruction.</t>
  </si>
  <si>
    <t>Applies knowledge of student learning, development, and growth to the development of lesson plans and specially designed instructional strategies.</t>
  </si>
  <si>
    <t>Develops IEPs and lesson plans based on a body of evidence such as information gathered from students, families, or significant adults or colleagues.</t>
  </si>
  <si>
    <t>Offers assistance to colleagues in analyzing student behavioral changes and determining best practice for individual students.</t>
  </si>
  <si>
    <t>Applies knowledge and skills learned through professional development to instructional decisions.</t>
  </si>
  <si>
    <t>Selects professional development activities based on professional goals related to a positive impact on student learning, current research and evidence based practices.</t>
  </si>
  <si>
    <t>Regularly tries new and different ways of teaching new skills.</t>
  </si>
  <si>
    <t>Understands the complexity and dynamic nature of the learning environment.</t>
  </si>
  <si>
    <t>Analyze student data and interpret results.</t>
  </si>
  <si>
    <t>Apply findings to improve teaching practice.</t>
  </si>
  <si>
    <t>Support struggling and/or advanced/above grade level students.</t>
  </si>
  <si>
    <t>Serves a critical role for colleagues, in staying attentive to new ideas and practices and analyzing their application to the current learning environment. .</t>
  </si>
  <si>
    <t>Strengthens the response to environmental challenges by adapting practices collaboratively with colleagues.</t>
  </si>
  <si>
    <t>Shares information about speech language practices with other school personnel.</t>
  </si>
  <si>
    <t>Communicates with school and/or non-school service providers regarding students’ educational services.</t>
  </si>
  <si>
    <t>Works collaboratively with internal and/or external stakeholders to enhance student outcomes.</t>
  </si>
  <si>
    <t>Proactively identifies student needs and engages others in responding to them.</t>
  </si>
  <si>
    <t>Provides in-services or trainings with and /or for internal or external stakeholders about speech or language impairments.</t>
  </si>
  <si>
    <t>Understands the need to advocate for students</t>
  </si>
  <si>
    <t>Contributes to school, district and/or administrative unit task forces and committees to advocate for students.</t>
  </si>
  <si>
    <t>Proposes potential revisions to policies and procedures to administrators in order to better address student and family needs.</t>
  </si>
  <si>
    <t>Partners with hard-to-reach parents to advocate for their students.</t>
  </si>
  <si>
    <t>Know they have an advocate in the speech-language pathologist.</t>
  </si>
  <si>
    <t>Participates in school activities beyond those expected.</t>
  </si>
  <si>
    <t>Contributes to school/district committees and teams and accepts assignments to support them.</t>
  </si>
  <si>
    <t>Provides leadership to team members in order to enhance the skills and knowledge of colleagues.</t>
  </si>
  <si>
    <t>Confers with administrators to improve the school speech-language pathologist’s work and student learning conditions.</t>
  </si>
  <si>
    <t>Initiates and leads collaborative activities with colleagues to contribute to school, district goals and support students with disabilities.</t>
  </si>
  <si>
    <t>Supports the work of colleagues by providing expertise relevant to their needs.</t>
  </si>
  <si>
    <t>Contributes knowledge and skills to support student growth and development and contribute to school, district goals.</t>
  </si>
  <si>
    <t>Provides input to administrators in school, district decision-making processes to improve policies and procedures that affect school climate and student learning.</t>
  </si>
  <si>
    <t>Leads professional growth and development activities based on their expertise.</t>
  </si>
  <si>
    <t>Provides district, regional, state and or national level leadership that enhances skills and knowledge of colleagues.</t>
  </si>
  <si>
    <t>Maintains confidentiality of student and professional interactions as well as student and personal data.as required by law.</t>
  </si>
  <si>
    <t>Demonstrates ethical behavior, including honesty, integrity, fair treatment, and respect for others.</t>
  </si>
  <si>
    <t>Adheres to highest standards of ethical professional practice.</t>
  </si>
  <si>
    <t>Requires ethical behavior on the part of students.</t>
  </si>
  <si>
    <t>Encourages colleagues to demonstrate ethical behavior.</t>
  </si>
  <si>
    <t>Demonstrate knowledge of ethical behavior.</t>
  </si>
  <si>
    <t>SLP</t>
  </si>
  <si>
    <t>Self Evaluation</t>
  </si>
  <si>
    <t>Colorado Model Evaluation System: Speech Language Pathologist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</si>
  <si>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</si>
  <si>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THE SCHOOL SPEECH-LANGUAGE PATHOLOGIST                                                 initiates and leads collaborative activities with colleagues to: </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</si>
  <si>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</si>
  <si>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</si>
  <si>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</si>
  <si>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</si>
  <si>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</si>
  <si>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</si>
  <si>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</si>
  <si>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</si>
  <si>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</si>
  <si>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</si>
  <si>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</si>
  <si>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</si>
  <si>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SSP-SLP-D2</t>
  </si>
  <si>
    <t>SSP-SLP-Self-1-2-14a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</si>
</sst>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84">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0" fillId="16" borderId="0" xfId="0" applyFill="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51"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123" fillId="0" borderId="0" xfId="5" applyFont="1" applyFill="1" applyBorder="1" applyAlignment="1" applyProtection="1">
      <alignment vertical="top"/>
    </xf>
    <xf numFmtId="0" fontId="62" fillId="0" borderId="0" xfId="5" applyFont="1" applyFill="1" applyBorder="1" applyAlignment="1" applyProtection="1">
      <alignment vertical="center"/>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62" fillId="8" borderId="0" xfId="0" applyFont="1" applyFill="1" applyBorder="1" applyAlignment="1" applyProtection="1">
      <alignment horizontal="left" vertical="center" wrapText="1"/>
    </xf>
    <xf numFmtId="0" fontId="3" fillId="0" borderId="0" xfId="40" applyFont="1" applyAlignment="1" applyProtection="1">
      <alignment vertical="center"/>
    </xf>
    <xf numFmtId="0" fontId="0" fillId="0" borderId="0" xfId="0" applyBorder="1" applyAlignment="1">
      <alignment horizontal="center" wrapText="1"/>
    </xf>
    <xf numFmtId="0" fontId="0" fillId="33" borderId="0" xfId="189" applyFont="1" applyFill="1"/>
    <xf numFmtId="0" fontId="62"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0" fillId="0" borderId="0" xfId="0" applyBorder="1" applyAlignment="1">
      <alignment horizontal="center" wrapText="1"/>
    </xf>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0" fontId="92" fillId="0" borderId="0" xfId="40" applyFont="1" applyBorder="1" applyAlignment="1" applyProtection="1">
      <alignment horizontal="left" vertical="top" wrapText="1"/>
    </xf>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53" fillId="0" borderId="0" xfId="1" applyAlignment="1">
      <alignment horizontal="left"/>
    </xf>
    <xf numFmtId="0" fontId="0" fillId="0" borderId="0" xfId="0" applyBorder="1" applyAlignment="1">
      <alignment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59" fillId="0" borderId="30" xfId="0" applyFont="1" applyBorder="1" applyAlignment="1">
      <alignment wrapText="1"/>
    </xf>
    <xf numFmtId="0" fontId="59" fillId="0" borderId="31" xfId="0" applyFont="1" applyBorder="1" applyAlignment="1">
      <alignment wrapText="1"/>
    </xf>
    <xf numFmtId="0" fontId="59" fillId="0" borderId="32" xfId="0" applyFont="1" applyBorder="1" applyAlignment="1">
      <alignment wrapText="1"/>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59" fillId="0" borderId="0" xfId="0" applyFont="1" applyBorder="1" applyAlignment="1">
      <alignment wrapText="1"/>
    </xf>
    <xf numFmtId="0" fontId="93" fillId="0" borderId="0" xfId="40" applyFont="1" applyBorder="1" applyAlignment="1" applyProtection="1">
      <alignment horizontal="left" vertical="top" wrapText="1"/>
    </xf>
    <xf numFmtId="0" fontId="53" fillId="0" borderId="0" xfId="1" applyAlignment="1">
      <alignment horizontal="center"/>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6"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0" fontId="49" fillId="14" borderId="3" xfId="0" applyFont="1" applyFill="1" applyBorder="1" applyAlignment="1" applyProtection="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0" fontId="58" fillId="0" borderId="10" xfId="20"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20" fillId="0" borderId="0" xfId="20" applyFont="1" applyFill="1" applyAlignment="1" applyProtection="1"/>
    <xf numFmtId="0" fontId="118" fillId="0" borderId="0" xfId="20" applyFont="1" applyFill="1" applyAlignment="1" applyProtection="1">
      <alignment horizontal="center" vertical="center"/>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49" fontId="36" fillId="0" borderId="11" xfId="20" applyNumberFormat="1" applyFont="1" applyFill="1" applyBorder="1" applyAlignment="1" applyProtection="1">
      <alignment horizontal="center"/>
      <protection locked="0"/>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10"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62" fillId="0" borderId="4"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43" xfId="0" applyFont="1" applyBorder="1" applyAlignment="1" applyProtection="1">
      <alignment horizontal="left"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62" fillId="0" borderId="4" xfId="0" applyFont="1" applyBorder="1" applyAlignment="1" applyProtection="1">
      <alignment horizontal="left" vertical="center"/>
    </xf>
    <xf numFmtId="0" fontId="62" fillId="0" borderId="5" xfId="0" applyFont="1" applyBorder="1" applyAlignment="1" applyProtection="1">
      <alignment horizontal="left" vertical="center"/>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62" fillId="0" borderId="43" xfId="0" applyFont="1" applyBorder="1" applyAlignment="1" applyProtection="1">
      <alignment horizontal="left" vertical="center" wrapTex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23" fillId="6" borderId="45" xfId="0" applyFont="1" applyFill="1" applyBorder="1" applyAlignment="1" applyProtection="1">
      <alignment horizontal="center" vertical="center" wrapText="1"/>
    </xf>
    <xf numFmtId="0" fontId="18" fillId="0" borderId="4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23" fillId="0" borderId="0" xfId="0" applyFont="1" applyBorder="1" applyAlignment="1" applyProtection="1">
      <alignment horizontal="left" vertical="center" wrapText="1"/>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62" fillId="0" borderId="49" xfId="0" applyFont="1" applyBorder="1" applyAlignment="1" applyProtection="1">
      <alignment horizontal="left" vertical="center" wrapText="1"/>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81" fillId="21" borderId="3" xfId="0" applyFont="1" applyFill="1" applyBorder="1" applyAlignment="1" applyProtection="1">
      <alignment horizontal="center" vertical="center" wrapText="1"/>
    </xf>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left" vertical="center" wrapText="1"/>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74" fillId="0" borderId="52" xfId="0" applyFont="1" applyBorder="1" applyAlignment="1" applyProtection="1"/>
    <xf numFmtId="0" fontId="74"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7398656"/>
        <c:axId val="82251776"/>
      </c:barChart>
      <c:catAx>
        <c:axId val="87398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2251776"/>
        <c:crosses val="autoZero"/>
        <c:auto val="1"/>
        <c:lblAlgn val="ctr"/>
        <c:lblOffset val="100"/>
        <c:tickLblSkip val="1"/>
        <c:noMultiLvlLbl val="0"/>
      </c:catAx>
      <c:valAx>
        <c:axId val="82251776"/>
        <c:scaling>
          <c:orientation val="minMax"/>
          <c:max val="1"/>
          <c:min val="0"/>
        </c:scaling>
        <c:delete val="0"/>
        <c:axPos val="l"/>
        <c:majorGridlines/>
        <c:numFmt formatCode="0%" sourceLinked="0"/>
        <c:majorTickMark val="out"/>
        <c:minorTickMark val="none"/>
        <c:tickLblPos val="nextTo"/>
        <c:crossAx val="87398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507584"/>
        <c:axId val="97509376"/>
      </c:barChart>
      <c:catAx>
        <c:axId val="975075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509376"/>
        <c:crosses val="autoZero"/>
        <c:auto val="1"/>
        <c:lblAlgn val="ctr"/>
        <c:lblOffset val="100"/>
        <c:tickLblSkip val="1"/>
        <c:noMultiLvlLbl val="0"/>
      </c:catAx>
      <c:valAx>
        <c:axId val="97509376"/>
        <c:scaling>
          <c:orientation val="minMax"/>
          <c:max val="1"/>
          <c:min val="0"/>
        </c:scaling>
        <c:delete val="0"/>
        <c:axPos val="l"/>
        <c:majorGridlines/>
        <c:numFmt formatCode="0%" sourceLinked="0"/>
        <c:majorTickMark val="out"/>
        <c:minorTickMark val="none"/>
        <c:tickLblPos val="nextTo"/>
        <c:crossAx val="975075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385536"/>
        <c:axId val="102387072"/>
      </c:barChart>
      <c:catAx>
        <c:axId val="1023855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387072"/>
        <c:crosses val="autoZero"/>
        <c:auto val="1"/>
        <c:lblAlgn val="ctr"/>
        <c:lblOffset val="100"/>
        <c:tickLblSkip val="1"/>
        <c:noMultiLvlLbl val="0"/>
      </c:catAx>
      <c:valAx>
        <c:axId val="102387072"/>
        <c:scaling>
          <c:orientation val="minMax"/>
          <c:max val="1"/>
          <c:min val="0"/>
        </c:scaling>
        <c:delete val="0"/>
        <c:axPos val="l"/>
        <c:majorGridlines/>
        <c:numFmt formatCode="0%" sourceLinked="0"/>
        <c:majorTickMark val="out"/>
        <c:minorTickMark val="none"/>
        <c:tickLblPos val="nextTo"/>
        <c:crossAx val="1023855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3419392"/>
        <c:axId val="113420928"/>
      </c:barChart>
      <c:catAx>
        <c:axId val="113419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3420928"/>
        <c:crosses val="autoZero"/>
        <c:auto val="1"/>
        <c:lblAlgn val="ctr"/>
        <c:lblOffset val="100"/>
        <c:tickLblSkip val="1"/>
        <c:noMultiLvlLbl val="0"/>
      </c:catAx>
      <c:valAx>
        <c:axId val="113420928"/>
        <c:scaling>
          <c:orientation val="minMax"/>
          <c:max val="1"/>
          <c:min val="0"/>
        </c:scaling>
        <c:delete val="0"/>
        <c:axPos val="l"/>
        <c:majorGridlines/>
        <c:numFmt formatCode="0%" sourceLinked="0"/>
        <c:majorTickMark val="out"/>
        <c:minorTickMark val="none"/>
        <c:tickLblPos val="nextTo"/>
        <c:crossAx val="113419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3340800"/>
        <c:axId val="113342336"/>
      </c:barChart>
      <c:catAx>
        <c:axId val="1133408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3342336"/>
        <c:crosses val="autoZero"/>
        <c:auto val="1"/>
        <c:lblAlgn val="ctr"/>
        <c:lblOffset val="100"/>
        <c:tickLblSkip val="1"/>
        <c:noMultiLvlLbl val="0"/>
      </c:catAx>
      <c:valAx>
        <c:axId val="113342336"/>
        <c:scaling>
          <c:orientation val="minMax"/>
          <c:max val="1"/>
          <c:min val="0"/>
        </c:scaling>
        <c:delete val="0"/>
        <c:axPos val="l"/>
        <c:majorGridlines/>
        <c:numFmt formatCode="0%" sourceLinked="0"/>
        <c:majorTickMark val="out"/>
        <c:minorTickMark val="none"/>
        <c:tickLblPos val="nextTo"/>
        <c:crossAx val="113340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3812224"/>
        <c:axId val="113813760"/>
      </c:barChart>
      <c:catAx>
        <c:axId val="1138122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3813760"/>
        <c:crosses val="autoZero"/>
        <c:auto val="1"/>
        <c:lblAlgn val="ctr"/>
        <c:lblOffset val="100"/>
        <c:tickLblSkip val="1"/>
        <c:noMultiLvlLbl val="0"/>
      </c:catAx>
      <c:valAx>
        <c:axId val="113813760"/>
        <c:scaling>
          <c:orientation val="minMax"/>
          <c:max val="1"/>
          <c:min val="0"/>
        </c:scaling>
        <c:delete val="0"/>
        <c:axPos val="l"/>
        <c:majorGridlines/>
        <c:numFmt formatCode="0%" sourceLinked="0"/>
        <c:majorTickMark val="out"/>
        <c:minorTickMark val="none"/>
        <c:tickLblPos val="nextTo"/>
        <c:crossAx val="1138122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7981184"/>
        <c:axId val="117982720"/>
      </c:barChart>
      <c:catAx>
        <c:axId val="117981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7982720"/>
        <c:crosses val="autoZero"/>
        <c:auto val="1"/>
        <c:lblAlgn val="ctr"/>
        <c:lblOffset val="100"/>
        <c:tickLblSkip val="1"/>
        <c:noMultiLvlLbl val="0"/>
      </c:catAx>
      <c:valAx>
        <c:axId val="117982720"/>
        <c:scaling>
          <c:orientation val="minMax"/>
          <c:max val="1"/>
          <c:min val="0"/>
        </c:scaling>
        <c:delete val="0"/>
        <c:axPos val="l"/>
        <c:majorGridlines/>
        <c:numFmt formatCode="0%" sourceLinked="0"/>
        <c:majorTickMark val="out"/>
        <c:minorTickMark val="none"/>
        <c:tickLblPos val="nextTo"/>
        <c:crossAx val="117981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8777344"/>
        <c:axId val="118778880"/>
      </c:barChart>
      <c:catAx>
        <c:axId val="118777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8778880"/>
        <c:crosses val="autoZero"/>
        <c:auto val="1"/>
        <c:lblAlgn val="ctr"/>
        <c:lblOffset val="100"/>
        <c:tickLblSkip val="1"/>
        <c:noMultiLvlLbl val="0"/>
      </c:catAx>
      <c:valAx>
        <c:axId val="118778880"/>
        <c:scaling>
          <c:orientation val="minMax"/>
          <c:max val="1"/>
          <c:min val="0"/>
        </c:scaling>
        <c:delete val="0"/>
        <c:axPos val="l"/>
        <c:majorGridlines/>
        <c:numFmt formatCode="0%" sourceLinked="0"/>
        <c:majorTickMark val="out"/>
        <c:minorTickMark val="none"/>
        <c:tickLblPos val="nextTo"/>
        <c:crossAx val="118777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8697984"/>
        <c:axId val="118699520"/>
      </c:barChart>
      <c:catAx>
        <c:axId val="1186979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8699520"/>
        <c:crosses val="autoZero"/>
        <c:auto val="1"/>
        <c:lblAlgn val="ctr"/>
        <c:lblOffset val="100"/>
        <c:tickLblSkip val="1"/>
        <c:noMultiLvlLbl val="0"/>
      </c:catAx>
      <c:valAx>
        <c:axId val="118699520"/>
        <c:scaling>
          <c:orientation val="minMax"/>
          <c:max val="1"/>
          <c:min val="0"/>
        </c:scaling>
        <c:delete val="0"/>
        <c:axPos val="l"/>
        <c:majorGridlines/>
        <c:numFmt formatCode="0%" sourceLinked="0"/>
        <c:majorTickMark val="out"/>
        <c:minorTickMark val="none"/>
        <c:tickLblPos val="nextTo"/>
        <c:crossAx val="118697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2545408"/>
        <c:axId val="92546944"/>
      </c:barChart>
      <c:catAx>
        <c:axId val="92545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2546944"/>
        <c:crosses val="autoZero"/>
        <c:auto val="1"/>
        <c:lblAlgn val="ctr"/>
        <c:lblOffset val="100"/>
        <c:tickLblSkip val="1"/>
        <c:noMultiLvlLbl val="0"/>
      </c:catAx>
      <c:valAx>
        <c:axId val="92546944"/>
        <c:scaling>
          <c:orientation val="minMax"/>
          <c:max val="1"/>
          <c:min val="0"/>
        </c:scaling>
        <c:delete val="0"/>
        <c:axPos val="l"/>
        <c:majorGridlines/>
        <c:numFmt formatCode="0%" sourceLinked="0"/>
        <c:majorTickMark val="out"/>
        <c:minorTickMark val="none"/>
        <c:tickLblPos val="nextTo"/>
        <c:crossAx val="92545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9863168"/>
        <c:axId val="119864704"/>
      </c:barChart>
      <c:catAx>
        <c:axId val="1198631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9864704"/>
        <c:crosses val="autoZero"/>
        <c:auto val="1"/>
        <c:lblAlgn val="ctr"/>
        <c:lblOffset val="100"/>
        <c:tickLblSkip val="1"/>
        <c:noMultiLvlLbl val="0"/>
      </c:catAx>
      <c:valAx>
        <c:axId val="119864704"/>
        <c:scaling>
          <c:orientation val="minMax"/>
          <c:max val="1"/>
          <c:min val="0"/>
        </c:scaling>
        <c:delete val="0"/>
        <c:axPos val="l"/>
        <c:majorGridlines/>
        <c:numFmt formatCode="0%" sourceLinked="0"/>
        <c:majorTickMark val="out"/>
        <c:minorTickMark val="none"/>
        <c:tickLblPos val="nextTo"/>
        <c:crossAx val="1198631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0580736"/>
        <c:axId val="120398208"/>
      </c:barChart>
      <c:catAx>
        <c:axId val="1205807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20398208"/>
        <c:crosses val="autoZero"/>
        <c:auto val="1"/>
        <c:lblAlgn val="ctr"/>
        <c:lblOffset val="100"/>
        <c:tickLblSkip val="1"/>
        <c:noMultiLvlLbl val="0"/>
      </c:catAx>
      <c:valAx>
        <c:axId val="120398208"/>
        <c:scaling>
          <c:orientation val="minMax"/>
          <c:max val="1"/>
          <c:min val="0"/>
        </c:scaling>
        <c:delete val="0"/>
        <c:axPos val="l"/>
        <c:majorGridlines/>
        <c:numFmt formatCode="0%" sourceLinked="0"/>
        <c:majorTickMark val="out"/>
        <c:minorTickMark val="none"/>
        <c:tickLblPos val="nextTo"/>
        <c:crossAx val="120580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20438144"/>
        <c:axId val="120452224"/>
      </c:barChart>
      <c:catAx>
        <c:axId val="120438144"/>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20452224"/>
        <c:crossesAt val="0"/>
        <c:auto val="1"/>
        <c:lblAlgn val="ctr"/>
        <c:lblOffset val="100"/>
        <c:noMultiLvlLbl val="0"/>
      </c:catAx>
      <c:valAx>
        <c:axId val="12045222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20438144"/>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Ref>
          </c:xVal>
          <c:yVal>
            <c:numRef>
              <c:f>Report!$N$161:$N$162</c:f>
            </c:numRef>
          </c:yVal>
          <c:smooth val="0"/>
        </c:ser>
        <c:ser>
          <c:idx val="6"/>
          <c:order val="6"/>
          <c:spPr>
            <a:ln w="28575">
              <a:noFill/>
            </a:ln>
          </c:spPr>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Ref>
          </c:xVal>
          <c:yVal>
            <c:numRef>
              <c:f>Report!$N$163:$N$164</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Ref>
          </c:xVal>
          <c:yVal>
            <c:numRef>
              <c:f>Report!$N$165:$N$166</c:f>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numRef>
              <c:f>Report!$D$142</c:f>
            </c:numRef>
          </c:xVal>
          <c:yVal>
            <c:numRef>
              <c:f>Report!$D$140</c:f>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numRef>
              <c:f>Report!$D$142</c:f>
            </c:num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Ref>
          </c:yVal>
          <c:smooth val="0"/>
        </c:ser>
        <c:dLbls>
          <c:dLblPos val="ctr"/>
          <c:showLegendKey val="0"/>
          <c:showVal val="1"/>
          <c:showCatName val="0"/>
          <c:showSerName val="0"/>
          <c:showPercent val="0"/>
          <c:showBubbleSize val="0"/>
        </c:dLbls>
        <c:axId val="88632320"/>
        <c:axId val="88638592"/>
      </c:scatterChart>
      <c:valAx>
        <c:axId val="88632320"/>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88638592"/>
        <c:crosses val="autoZero"/>
        <c:crossBetween val="midCat"/>
        <c:majorUnit val="135"/>
        <c:minorUnit val="0.2"/>
      </c:valAx>
      <c:valAx>
        <c:axId val="88638592"/>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88632320"/>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Ref>
          </c:val>
        </c:ser>
        <c:ser>
          <c:idx val="1"/>
          <c:order val="1"/>
          <c:tx>
            <c:strRef>
              <c:f>Report!$A$142</c:f>
              <c:strCache>
                <c:ptCount val="1"/>
                <c:pt idx="0">
                  <c:v>Student Outcomes</c:v>
                </c:pt>
              </c:strCache>
            </c:strRef>
          </c:tx>
          <c:spPr>
            <a:solidFill>
              <a:srgbClr val="7030A0"/>
            </a:solidFill>
          </c:spPr>
          <c:invertIfNegative val="0"/>
          <c:val>
            <c:numRef>
              <c:f>Report!$D$142</c:f>
            </c:numRef>
          </c:val>
        </c:ser>
        <c:dLbls>
          <c:showLegendKey val="0"/>
          <c:showVal val="0"/>
          <c:showCatName val="0"/>
          <c:showSerName val="0"/>
          <c:showPercent val="0"/>
          <c:showBubbleSize val="0"/>
        </c:dLbls>
        <c:gapWidth val="0"/>
        <c:overlap val="100"/>
        <c:axId val="88573440"/>
        <c:axId val="88574976"/>
      </c:barChart>
      <c:catAx>
        <c:axId val="88573440"/>
        <c:scaling>
          <c:orientation val="minMax"/>
        </c:scaling>
        <c:delete val="0"/>
        <c:axPos val="l"/>
        <c:majorTickMark val="out"/>
        <c:minorTickMark val="none"/>
        <c:tickLblPos val="none"/>
        <c:crossAx val="88574976"/>
        <c:crossesAt val="0"/>
        <c:auto val="1"/>
        <c:lblAlgn val="ctr"/>
        <c:lblOffset val="1"/>
        <c:tickLblSkip val="1"/>
        <c:tickMarkSkip val="1"/>
        <c:noMultiLvlLbl val="0"/>
      </c:catAx>
      <c:valAx>
        <c:axId val="88574976"/>
        <c:scaling>
          <c:orientation val="minMax"/>
          <c:max val="1080"/>
          <c:min val="0"/>
        </c:scaling>
        <c:delete val="0"/>
        <c:axPos val="b"/>
        <c:numFmt formatCode="0" sourceLinked="1"/>
        <c:majorTickMark val="out"/>
        <c:minorTickMark val="none"/>
        <c:tickLblPos val="nextTo"/>
        <c:crossAx val="8857344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8582784"/>
        <c:axId val="92610944"/>
      </c:barChart>
      <c:catAx>
        <c:axId val="885827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2610944"/>
        <c:crosses val="autoZero"/>
        <c:auto val="1"/>
        <c:lblAlgn val="ctr"/>
        <c:lblOffset val="100"/>
        <c:tickLblSkip val="1"/>
        <c:noMultiLvlLbl val="0"/>
      </c:catAx>
      <c:valAx>
        <c:axId val="92610944"/>
        <c:scaling>
          <c:orientation val="minMax"/>
          <c:max val="1"/>
          <c:min val="0"/>
        </c:scaling>
        <c:delete val="0"/>
        <c:axPos val="l"/>
        <c:majorGridlines/>
        <c:numFmt formatCode="0%" sourceLinked="0"/>
        <c:majorTickMark val="out"/>
        <c:minorTickMark val="none"/>
        <c:tickLblPos val="nextTo"/>
        <c:crossAx val="885827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2663168"/>
        <c:axId val="95159424"/>
      </c:barChart>
      <c:catAx>
        <c:axId val="926631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5159424"/>
        <c:crosses val="autoZero"/>
        <c:auto val="1"/>
        <c:lblAlgn val="ctr"/>
        <c:lblOffset val="100"/>
        <c:tickLblSkip val="1"/>
        <c:noMultiLvlLbl val="0"/>
      </c:catAx>
      <c:valAx>
        <c:axId val="95159424"/>
        <c:scaling>
          <c:orientation val="minMax"/>
          <c:max val="1"/>
          <c:min val="0"/>
        </c:scaling>
        <c:delete val="0"/>
        <c:axPos val="l"/>
        <c:majorGridlines/>
        <c:numFmt formatCode="0%" sourceLinked="0"/>
        <c:majorTickMark val="out"/>
        <c:minorTickMark val="none"/>
        <c:tickLblPos val="nextTo"/>
        <c:crossAx val="926631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7478656"/>
        <c:axId val="87480192"/>
      </c:barChart>
      <c:catAx>
        <c:axId val="874786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7480192"/>
        <c:crosses val="autoZero"/>
        <c:auto val="1"/>
        <c:lblAlgn val="ctr"/>
        <c:lblOffset val="100"/>
        <c:tickLblSkip val="1"/>
        <c:noMultiLvlLbl val="0"/>
      </c:catAx>
      <c:valAx>
        <c:axId val="87480192"/>
        <c:scaling>
          <c:orientation val="minMax"/>
          <c:max val="1"/>
          <c:min val="0"/>
        </c:scaling>
        <c:delete val="0"/>
        <c:axPos val="l"/>
        <c:majorGridlines/>
        <c:numFmt formatCode="0%" sourceLinked="0"/>
        <c:majorTickMark val="out"/>
        <c:minorTickMark val="none"/>
        <c:tickLblPos val="nextTo"/>
        <c:crossAx val="874786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5339264"/>
        <c:axId val="95340800"/>
      </c:barChart>
      <c:catAx>
        <c:axId val="953392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5340800"/>
        <c:crosses val="autoZero"/>
        <c:auto val="1"/>
        <c:lblAlgn val="ctr"/>
        <c:lblOffset val="100"/>
        <c:tickLblSkip val="1"/>
        <c:noMultiLvlLbl val="0"/>
      </c:catAx>
      <c:valAx>
        <c:axId val="95340800"/>
        <c:scaling>
          <c:orientation val="minMax"/>
          <c:max val="1"/>
          <c:min val="0"/>
        </c:scaling>
        <c:delete val="0"/>
        <c:axPos val="l"/>
        <c:majorGridlines/>
        <c:numFmt formatCode="0%" sourceLinked="0"/>
        <c:majorTickMark val="out"/>
        <c:minorTickMark val="none"/>
        <c:tickLblPos val="nextTo"/>
        <c:crossAx val="953392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166080"/>
        <c:axId val="97168000"/>
      </c:barChart>
      <c:catAx>
        <c:axId val="97166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168000"/>
        <c:crosses val="autoZero"/>
        <c:auto val="1"/>
        <c:lblAlgn val="ctr"/>
        <c:lblOffset val="100"/>
        <c:tickLblSkip val="1"/>
        <c:noMultiLvlLbl val="0"/>
      </c:catAx>
      <c:valAx>
        <c:axId val="97168000"/>
        <c:scaling>
          <c:orientation val="minMax"/>
          <c:max val="1"/>
          <c:min val="0"/>
        </c:scaling>
        <c:delete val="0"/>
        <c:axPos val="l"/>
        <c:majorGridlines/>
        <c:numFmt formatCode="0%" sourceLinked="0"/>
        <c:majorTickMark val="out"/>
        <c:minorTickMark val="none"/>
        <c:tickLblPos val="nextTo"/>
        <c:crossAx val="97166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299" lockText="1" noThreeD="1"/>
</file>

<file path=xl/ctrlProps/ctrlProp101.xml><?xml version="1.0" encoding="utf-8"?>
<formControlPr xmlns="http://schemas.microsoft.com/office/spreadsheetml/2009/9/main" objectType="CheckBox" fmlaLink="DATA!$B$304" lockText="1" noThreeD="1"/>
</file>

<file path=xl/ctrlProps/ctrlProp102.xml><?xml version="1.0" encoding="utf-8"?>
<formControlPr xmlns="http://schemas.microsoft.com/office/spreadsheetml/2009/9/main" objectType="CheckBox" fmlaLink="DATA!$B$308" lockText="1" noThreeD="1"/>
</file>

<file path=xl/ctrlProps/ctrlProp103.xml><?xml version="1.0" encoding="utf-8"?>
<formControlPr xmlns="http://schemas.microsoft.com/office/spreadsheetml/2009/9/main" objectType="CheckBox" fmlaLink="DATA!$B$312" lockText="1" noThreeD="1"/>
</file>

<file path=xl/ctrlProps/ctrlProp104.xml><?xml version="1.0" encoding="utf-8"?>
<formControlPr xmlns="http://schemas.microsoft.com/office/spreadsheetml/2009/9/main" objectType="CheckBox" fmlaLink="DATA!$B$197" lockText="1" noThreeD="1"/>
</file>

<file path=xl/ctrlProps/ctrlProp105.xml><?xml version="1.0" encoding="utf-8"?>
<formControlPr xmlns="http://schemas.microsoft.com/office/spreadsheetml/2009/9/main" objectType="CheckBox" fmlaLink="DATA!$B$220" lockText="1" noThreeD="1"/>
</file>

<file path=xl/ctrlProps/ctrlProp106.xml><?xml version="1.0" encoding="utf-8"?>
<formControlPr xmlns="http://schemas.microsoft.com/office/spreadsheetml/2009/9/main" objectType="CheckBox" fmlaLink="DATA!$B$244" lockText="1" noThreeD="1"/>
</file>

<file path=xl/ctrlProps/ctrlProp107.xml><?xml version="1.0" encoding="utf-8"?>
<formControlPr xmlns="http://schemas.microsoft.com/office/spreadsheetml/2009/9/main" objectType="CheckBox" fmlaLink="DATA!$B$269" lockText="1" noThreeD="1"/>
</file>

<file path=xl/ctrlProps/ctrlProp108.xml><?xml version="1.0" encoding="utf-8"?>
<formControlPr xmlns="http://schemas.microsoft.com/office/spreadsheetml/2009/9/main" objectType="CheckBox" fmlaLink="DATA!$B$295" lockText="1" noThreeD="1"/>
</file>

<file path=xl/ctrlProps/ctrlProp109.xml><?xml version="1.0" encoding="utf-8"?>
<formControlPr xmlns="http://schemas.microsoft.com/office/spreadsheetml/2009/9/main" objectType="CheckBox" fmlaLink="definitions!B34"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5" lockText="1" noThreeD="1"/>
</file>

<file path=xl/ctrlProps/ctrlProp111.xml><?xml version="1.0" encoding="utf-8"?>
<formControlPr xmlns="http://schemas.microsoft.com/office/spreadsheetml/2009/9/main" objectType="CheckBox" fmlaLink="definitions!B36" lockText="1" noThreeD="1"/>
</file>

<file path=xl/ctrlProps/ctrlProp112.xml><?xml version="1.0" encoding="utf-8"?>
<formControlPr xmlns="http://schemas.microsoft.com/office/spreadsheetml/2009/9/main" objectType="CheckBox" fmlaLink="definitions!B37" lockText="1" noThreeD="1"/>
</file>

<file path=xl/ctrlProps/ctrlProp113.xml><?xml version="1.0" encoding="utf-8"?>
<formControlPr xmlns="http://schemas.microsoft.com/office/spreadsheetml/2009/9/main" objectType="CheckBox" fmlaLink="definitions!B38" lockText="1" noThreeD="1"/>
</file>

<file path=xl/ctrlProps/ctrlProp114.xml><?xml version="1.0" encoding="utf-8"?>
<formControlPr xmlns="http://schemas.microsoft.com/office/spreadsheetml/2009/9/main" objectType="CheckBox" fmlaLink="DATA!$B$224" lockText="1" noThreeD="1"/>
</file>

<file path=xl/ctrlProps/ctrlProp115.xml><?xml version="1.0" encoding="utf-8"?>
<formControlPr xmlns="http://schemas.microsoft.com/office/spreadsheetml/2009/9/main" objectType="CheckBox" fmlaLink="DATA!$B$294" lockText="1" noThreeD="1"/>
</file>

<file path=xl/ctrlProps/ctrlProp116.xml><?xml version="1.0" encoding="utf-8"?>
<formControlPr xmlns="http://schemas.microsoft.com/office/spreadsheetml/2009/9/main" objectType="CheckBox" fmlaLink="DATA!$B$300"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DATA!$B$326" lockText="1" noThreeD="1"/>
</file>

<file path=xl/ctrlProps/ctrlProp127.xml><?xml version="1.0" encoding="utf-8"?>
<formControlPr xmlns="http://schemas.microsoft.com/office/spreadsheetml/2009/9/main" objectType="CheckBox" fmlaLink="DATA!$B$325" lockText="1" noThreeD="1"/>
</file>

<file path=xl/ctrlProps/ctrlProp128.xml><?xml version="1.0" encoding="utf-8"?>
<formControlPr xmlns="http://schemas.microsoft.com/office/spreadsheetml/2009/9/main" objectType="CheckBox" fmlaLink="DATA!$B$331" lockText="1" noThreeD="1"/>
</file>

<file path=xl/ctrlProps/ctrlProp129.xml><?xml version="1.0" encoding="utf-8"?>
<formControlPr xmlns="http://schemas.microsoft.com/office/spreadsheetml/2009/9/main" objectType="CheckBox" fmlaLink="DATA!$B$330"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9" lockText="1" noThreeD="1"/>
</file>

<file path=xl/ctrlProps/ctrlProp131.xml><?xml version="1.0" encoding="utf-8"?>
<formControlPr xmlns="http://schemas.microsoft.com/office/spreadsheetml/2009/9/main" objectType="CheckBox" fmlaLink="DATA!$B$320" lockText="1" noThreeD="1"/>
</file>

<file path=xl/ctrlProps/ctrlProp132.xml><?xml version="1.0" encoding="utf-8"?>
<formControlPr xmlns="http://schemas.microsoft.com/office/spreadsheetml/2009/9/main" objectType="CheckBox" fmlaLink="DATA!$B$335" lockText="1" noThreeD="1"/>
</file>

<file path=xl/ctrlProps/ctrlProp133.xml><?xml version="1.0" encoding="utf-8"?>
<formControlPr xmlns="http://schemas.microsoft.com/office/spreadsheetml/2009/9/main" objectType="CheckBox" fmlaLink="DATA!$B$345" lockText="1" noThreeD="1"/>
</file>

<file path=xl/ctrlProps/ctrlProp134.xml><?xml version="1.0" encoding="utf-8"?>
<formControlPr xmlns="http://schemas.microsoft.com/office/spreadsheetml/2009/9/main" objectType="CheckBox" fmlaLink="DATA!$B$351" lockText="1" noThreeD="1"/>
</file>

<file path=xl/ctrlProps/ctrlProp135.xml><?xml version="1.0" encoding="utf-8"?>
<formControlPr xmlns="http://schemas.microsoft.com/office/spreadsheetml/2009/9/main" objectType="CheckBox" fmlaLink="DATA!$B$356" lockText="1" noThreeD="1"/>
</file>

<file path=xl/ctrlProps/ctrlProp136.xml><?xml version="1.0" encoding="utf-8"?>
<formControlPr xmlns="http://schemas.microsoft.com/office/spreadsheetml/2009/9/main" objectType="CheckBox" fmlaLink="DATA!$B$350" lockText="1" noThreeD="1"/>
</file>

<file path=xl/ctrlProps/ctrlProp137.xml><?xml version="1.0" encoding="utf-8"?>
<formControlPr xmlns="http://schemas.microsoft.com/office/spreadsheetml/2009/9/main" objectType="CheckBox" fmlaLink="DATA!$B$360" lockText="1" noThreeD="1"/>
</file>

<file path=xl/ctrlProps/ctrlProp138.xml><?xml version="1.0" encoding="utf-8"?>
<formControlPr xmlns="http://schemas.microsoft.com/office/spreadsheetml/2009/9/main" objectType="CheckBox" fmlaLink="DATA!$B$370" lockText="1" noThreeD="1"/>
</file>

<file path=xl/ctrlProps/ctrlProp139.xml><?xml version="1.0" encoding="utf-8"?>
<formControlPr xmlns="http://schemas.microsoft.com/office/spreadsheetml/2009/9/main" objectType="CheckBox" fmlaLink="DATA!$B$380"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75" lockText="1" noThreeD="1"/>
</file>

<file path=xl/ctrlProps/ctrlProp141.xml><?xml version="1.0" encoding="utf-8"?>
<formControlPr xmlns="http://schemas.microsoft.com/office/spreadsheetml/2009/9/main" objectType="CheckBox" fmlaLink="DATA!$B$388" lockText="1" noThreeD="1"/>
</file>

<file path=xl/ctrlProps/ctrlProp142.xml><?xml version="1.0" encoding="utf-8"?>
<formControlPr xmlns="http://schemas.microsoft.com/office/spreadsheetml/2009/9/main" objectType="CheckBox" fmlaLink="DATA!$B$394" lockText="1" noThreeD="1"/>
</file>

<file path=xl/ctrlProps/ctrlProp143.xml><?xml version="1.0" encoding="utf-8"?>
<formControlPr xmlns="http://schemas.microsoft.com/office/spreadsheetml/2009/9/main" objectType="CheckBox" fmlaLink="DATA!$B$399" lockText="1" noThreeD="1"/>
</file>

<file path=xl/ctrlProps/ctrlProp144.xml><?xml version="1.0" encoding="utf-8"?>
<formControlPr xmlns="http://schemas.microsoft.com/office/spreadsheetml/2009/9/main" objectType="CheckBox" fmlaLink="DATA!$B$403" lockText="1" noThreeD="1"/>
</file>

<file path=xl/ctrlProps/ctrlProp145.xml><?xml version="1.0" encoding="utf-8"?>
<formControlPr xmlns="http://schemas.microsoft.com/office/spreadsheetml/2009/9/main" objectType="CheckBox" fmlaLink="DATA!$B$407" lockText="1" noThreeD="1"/>
</file>

<file path=xl/ctrlProps/ctrlProp146.xml><?xml version="1.0" encoding="utf-8"?>
<formControlPr xmlns="http://schemas.microsoft.com/office/spreadsheetml/2009/9/main" objectType="CheckBox" fmlaLink="DATA!$B$411" lockText="1" noThreeD="1"/>
</file>

<file path=xl/ctrlProps/ctrlProp147.xml><?xml version="1.0" encoding="utf-8"?>
<formControlPr xmlns="http://schemas.microsoft.com/office/spreadsheetml/2009/9/main" objectType="CheckBox" fmlaLink="DATA!$B$417" lockText="1" noThreeD="1"/>
</file>

<file path=xl/ctrlProps/ctrlProp148.xml><?xml version="1.0" encoding="utf-8"?>
<formControlPr xmlns="http://schemas.microsoft.com/office/spreadsheetml/2009/9/main" objectType="CheckBox" fmlaLink="DATA!$B$422" lockText="1" noThreeD="1"/>
</file>

<file path=xl/ctrlProps/ctrlProp149.xml><?xml version="1.0" encoding="utf-8"?>
<formControlPr xmlns="http://schemas.microsoft.com/office/spreadsheetml/2009/9/main" objectType="CheckBox" fmlaLink="DATA!$B$426"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1" lockText="1" noThreeD="1"/>
</file>

<file path=xl/ctrlProps/ctrlProp151.xml><?xml version="1.0" encoding="utf-8"?>
<formControlPr xmlns="http://schemas.microsoft.com/office/spreadsheetml/2009/9/main" objectType="CheckBox" fmlaLink="DATA!$B$441" lockText="1" noThreeD="1"/>
</file>

<file path=xl/ctrlProps/ctrlProp152.xml><?xml version="1.0" encoding="utf-8"?>
<formControlPr xmlns="http://schemas.microsoft.com/office/spreadsheetml/2009/9/main" objectType="CheckBox" fmlaLink="DATA!$B$446" lockText="1" noThreeD="1"/>
</file>

<file path=xl/ctrlProps/ctrlProp153.xml><?xml version="1.0" encoding="utf-8"?>
<formControlPr xmlns="http://schemas.microsoft.com/office/spreadsheetml/2009/9/main" objectType="CheckBox" fmlaLink="DATA!$B$451" lockText="1" noThreeD="1"/>
</file>

<file path=xl/ctrlProps/ctrlProp154.xml><?xml version="1.0" encoding="utf-8"?>
<formControlPr xmlns="http://schemas.microsoft.com/office/spreadsheetml/2009/9/main" objectType="CheckBox" fmlaLink="DATA!$B$456" lockText="1" noThreeD="1"/>
</file>

<file path=xl/ctrlProps/ctrlProp155.xml><?xml version="1.0" encoding="utf-8"?>
<formControlPr xmlns="http://schemas.microsoft.com/office/spreadsheetml/2009/9/main" objectType="CheckBox" fmlaLink="DATA!$B$460" lockText="1" noThreeD="1"/>
</file>

<file path=xl/ctrlProps/ctrlProp156.xml><?xml version="1.0" encoding="utf-8"?>
<formControlPr xmlns="http://schemas.microsoft.com/office/spreadsheetml/2009/9/main" objectType="CheckBox" fmlaLink="DATA!$B$466" lockText="1" noThreeD="1"/>
</file>

<file path=xl/ctrlProps/ctrlProp157.xml><?xml version="1.0" encoding="utf-8"?>
<formControlPr xmlns="http://schemas.microsoft.com/office/spreadsheetml/2009/9/main" objectType="CheckBox" fmlaLink="DATA!$B$471" lockText="1" noThreeD="1"/>
</file>

<file path=xl/ctrlProps/ctrlProp158.xml><?xml version="1.0" encoding="utf-8"?>
<formControlPr xmlns="http://schemas.microsoft.com/office/spreadsheetml/2009/9/main" objectType="CheckBox" fmlaLink="DATA!$B$475" lockText="1" noThreeD="1"/>
</file>

<file path=xl/ctrlProps/ctrlProp159.xml><?xml version="1.0" encoding="utf-8"?>
<formControlPr xmlns="http://schemas.microsoft.com/office/spreadsheetml/2009/9/main" objectType="CheckBox" fmlaLink="DATA!$B$48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4"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DATA!$B$364" lockText="1" noThreeD="1"/>
</file>

<file path=xl/ctrlProps/ctrlProp163.xml><?xml version="1.0" encoding="utf-8"?>
<formControlPr xmlns="http://schemas.microsoft.com/office/spreadsheetml/2009/9/main" objectType="CheckBox" fmlaLink="DATA!$B$355" lockText="1" noThreeD="1"/>
</file>

<file path=xl/ctrlProps/ctrlProp164.xml><?xml version="1.0" encoding="utf-8"?>
<formControlPr xmlns="http://schemas.microsoft.com/office/spreadsheetml/2009/9/main" objectType="CheckBox" fmlaLink="DATA!$B$384" lockText="1" noThreeD="1"/>
</file>

<file path=xl/ctrlProps/ctrlProp165.xml><?xml version="1.0" encoding="utf-8"?>
<formControlPr xmlns="http://schemas.microsoft.com/office/spreadsheetml/2009/9/main" objectType="CheckBox" fmlaLink="DATA!$B$435" lockText="1" noThreeD="1"/>
</file>

<file path=xl/ctrlProps/ctrlProp166.xml><?xml version="1.0" encoding="utf-8"?>
<formControlPr xmlns="http://schemas.microsoft.com/office/spreadsheetml/2009/9/main" objectType="CheckBox" fmlaLink="DATA!$B$321" lockText="1" noThreeD="1"/>
</file>

<file path=xl/ctrlProps/ctrlProp167.xml><?xml version="1.0" encoding="utf-8"?>
<formControlPr xmlns="http://schemas.microsoft.com/office/spreadsheetml/2009/9/main" objectType="CheckBox" fmlaLink="DATA!$B$346" lockText="1" noThreeD="1"/>
</file>

<file path=xl/ctrlProps/ctrlProp168.xml><?xml version="1.0" encoding="utf-8"?>
<formControlPr xmlns="http://schemas.microsoft.com/office/spreadsheetml/2009/9/main" objectType="CheckBox" fmlaLink="DATA!$B$371" lockText="1" noThreeD="1"/>
</file>

<file path=xl/ctrlProps/ctrlProp169.xml><?xml version="1.0" encoding="utf-8"?>
<formControlPr xmlns="http://schemas.microsoft.com/office/spreadsheetml/2009/9/main" objectType="CheckBox" fmlaLink="DATA!$B$395"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18" lockText="1" noThreeD="1"/>
</file>

<file path=xl/ctrlProps/ctrlProp171.xml><?xml version="1.0" encoding="utf-8"?>
<formControlPr xmlns="http://schemas.microsoft.com/office/spreadsheetml/2009/9/main" objectType="CheckBox" fmlaLink="DATA!$B$442" lockText="1" noThreeD="1"/>
</file>

<file path=xl/ctrlProps/ctrlProp172.xml><?xml version="1.0" encoding="utf-8"?>
<formControlPr xmlns="http://schemas.microsoft.com/office/spreadsheetml/2009/9/main" objectType="CheckBox" fmlaLink="DATA!$B$467" lockText="1" noThreeD="1"/>
</file>

<file path=xl/ctrlProps/ctrlProp173.xml><?xml version="1.0" encoding="utf-8"?>
<formControlPr xmlns="http://schemas.microsoft.com/office/spreadsheetml/2009/9/main" objectType="CheckBox" fmlaLink="definitions!B39" lockText="1" noThreeD="1"/>
</file>

<file path=xl/ctrlProps/ctrlProp174.xml><?xml version="1.0" encoding="utf-8"?>
<formControlPr xmlns="http://schemas.microsoft.com/office/spreadsheetml/2009/9/main" objectType="CheckBox" fmlaLink="definitions!B40" lockText="1" noThreeD="1"/>
</file>

<file path=xl/ctrlProps/ctrlProp175.xml><?xml version="1.0" encoding="utf-8"?>
<formControlPr xmlns="http://schemas.microsoft.com/office/spreadsheetml/2009/9/main" objectType="CheckBox" fmlaLink="definitions!B41" lockText="1" noThreeD="1"/>
</file>

<file path=xl/ctrlProps/ctrlProp176.xml><?xml version="1.0" encoding="utf-8"?>
<formControlPr xmlns="http://schemas.microsoft.com/office/spreadsheetml/2009/9/main" objectType="CheckBox" fmlaLink="definitions!B42" lockText="1" noThreeD="1"/>
</file>

<file path=xl/ctrlProps/ctrlProp177.xml><?xml version="1.0" encoding="utf-8"?>
<formControlPr xmlns="http://schemas.microsoft.com/office/spreadsheetml/2009/9/main" objectType="CheckBox" fmlaLink="definitions!B43" lockText="1" noThreeD="1"/>
</file>

<file path=xl/ctrlProps/ctrlProp178.xml><?xml version="1.0" encoding="utf-8"?>
<formControlPr xmlns="http://schemas.microsoft.com/office/spreadsheetml/2009/9/main" objectType="CheckBox" fmlaLink="definitions!B44" lockText="1" noThreeD="1"/>
</file>

<file path=xl/ctrlProps/ctrlProp179.xml><?xml version="1.0" encoding="utf-8"?>
<formControlPr xmlns="http://schemas.microsoft.com/office/spreadsheetml/2009/9/main" objectType="CheckBox" fmlaLink="definitions!B45"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76" lockText="1" noThreeD="1"/>
</file>

<file path=xl/ctrlProps/ctrlProp181.xml><?xml version="1.0" encoding="utf-8"?>
<formControlPr xmlns="http://schemas.microsoft.com/office/spreadsheetml/2009/9/main" objectType="CheckBox" fmlaLink="DATA!$B$427" lockText="1" noThreeD="1"/>
</file>

<file path=xl/ctrlProps/ctrlProp182.xml><?xml version="1.0" encoding="utf-8"?>
<formControlPr xmlns="http://schemas.microsoft.com/office/spreadsheetml/2009/9/main" objectType="CheckBox" fmlaLink="DATA!$B$447" lockText="1" noThreeD="1"/>
</file>

<file path=xl/ctrlProps/ctrlProp183.xml><?xml version="1.0" encoding="utf-8"?>
<formControlPr xmlns="http://schemas.microsoft.com/office/spreadsheetml/2009/9/main" objectType="CheckBox" fmlaLink="DATA!$B$452" lockText="1" noThreeD="1"/>
</file>

<file path=xl/ctrlProps/ctrlProp184.xml><?xml version="1.0" encoding="utf-8"?>
<formControlPr xmlns="http://schemas.microsoft.com/office/spreadsheetml/2009/9/main" objectType="CheckBox" fmlaLink="DATA!$B$476"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fmlaLink="DATA!$B$492" lockText="1" noThreeD="1"/>
</file>

<file path=xl/ctrlProps/ctrlProp193.xml><?xml version="1.0" encoding="utf-8"?>
<formControlPr xmlns="http://schemas.microsoft.com/office/spreadsheetml/2009/9/main" objectType="CheckBox" fmlaLink="DATA!$B$497" lockText="1" noThreeD="1"/>
</file>

<file path=xl/ctrlProps/ctrlProp194.xml><?xml version="1.0" encoding="utf-8"?>
<formControlPr xmlns="http://schemas.microsoft.com/office/spreadsheetml/2009/9/main" objectType="CheckBox" fmlaLink="DATA!$B$501" lockText="1" noThreeD="1"/>
</file>

<file path=xl/ctrlProps/ctrlProp195.xml><?xml version="1.0" encoding="utf-8"?>
<formControlPr xmlns="http://schemas.microsoft.com/office/spreadsheetml/2009/9/main" objectType="CheckBox" fmlaLink="DATA!$B$505" lockText="1" noThreeD="1"/>
</file>

<file path=xl/ctrlProps/ctrlProp196.xml><?xml version="1.0" encoding="utf-8"?>
<formControlPr xmlns="http://schemas.microsoft.com/office/spreadsheetml/2009/9/main" objectType="CheckBox" fmlaLink="DATA!$B$509" lockText="1" noThreeD="1"/>
</file>

<file path=xl/ctrlProps/ctrlProp197.xml><?xml version="1.0" encoding="utf-8"?>
<formControlPr xmlns="http://schemas.microsoft.com/office/spreadsheetml/2009/9/main" objectType="CheckBox" fmlaLink="DATA!$B$520" lockText="1" noThreeD="1"/>
</file>

<file path=xl/ctrlProps/ctrlProp198.xml><?xml version="1.0" encoding="utf-8"?>
<formControlPr xmlns="http://schemas.microsoft.com/office/spreadsheetml/2009/9/main" objectType="CheckBox" fmlaLink="DATA!$B$524" lockText="1" noThreeD="1"/>
</file>

<file path=xl/ctrlProps/ctrlProp199.xml><?xml version="1.0" encoding="utf-8"?>
<formControlPr xmlns="http://schemas.microsoft.com/office/spreadsheetml/2009/9/main" objectType="CheckBox" fmlaLink="DATA!$B$515"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5" lockText="1" noThreeD="1"/>
</file>

<file path=xl/ctrlProps/ctrlProp200.xml><?xml version="1.0" encoding="utf-8"?>
<formControlPr xmlns="http://schemas.microsoft.com/office/spreadsheetml/2009/9/main" objectType="CheckBox" fmlaLink="DATA!$B$528" lockText="1" noThreeD="1"/>
</file>

<file path=xl/ctrlProps/ctrlProp201.xml><?xml version="1.0" encoding="utf-8"?>
<formControlPr xmlns="http://schemas.microsoft.com/office/spreadsheetml/2009/9/main" objectType="CheckBox" fmlaLink="DATA!$B$532" lockText="1" noThreeD="1"/>
</file>

<file path=xl/ctrlProps/ctrlProp202.xml><?xml version="1.0" encoding="utf-8"?>
<formControlPr xmlns="http://schemas.microsoft.com/office/spreadsheetml/2009/9/main" objectType="CheckBox" fmlaLink="DATA!$B$538" lockText="1" noThreeD="1"/>
</file>

<file path=xl/ctrlProps/ctrlProp203.xml><?xml version="1.0" encoding="utf-8"?>
<formControlPr xmlns="http://schemas.microsoft.com/office/spreadsheetml/2009/9/main" objectType="CheckBox" fmlaLink="DATA!$B$543" lockText="1" noThreeD="1"/>
</file>

<file path=xl/ctrlProps/ctrlProp204.xml><?xml version="1.0" encoding="utf-8"?>
<formControlPr xmlns="http://schemas.microsoft.com/office/spreadsheetml/2009/9/main" objectType="CheckBox" fmlaLink="DATA!$B$547" lockText="1" noThreeD="1"/>
</file>

<file path=xl/ctrlProps/ctrlProp205.xml><?xml version="1.0" encoding="utf-8"?>
<formControlPr xmlns="http://schemas.microsoft.com/office/spreadsheetml/2009/9/main" objectType="CheckBox" fmlaLink="DATA!$B$553" lockText="1" noThreeD="1"/>
</file>

<file path=xl/ctrlProps/ctrlProp206.xml><?xml version="1.0" encoding="utf-8"?>
<formControlPr xmlns="http://schemas.microsoft.com/office/spreadsheetml/2009/9/main" objectType="CheckBox" fmlaLink="DATA!$B$557" lockText="1" noThreeD="1"/>
</file>

<file path=xl/ctrlProps/ctrlProp207.xml><?xml version="1.0" encoding="utf-8"?>
<formControlPr xmlns="http://schemas.microsoft.com/office/spreadsheetml/2009/9/main" objectType="CheckBox" fmlaLink="DATA!$B$493" lockText="1" noThreeD="1"/>
</file>

<file path=xl/ctrlProps/ctrlProp208.xml><?xml version="1.0" encoding="utf-8"?>
<formControlPr xmlns="http://schemas.microsoft.com/office/spreadsheetml/2009/9/main" objectType="CheckBox" fmlaLink="DATA!$B$516" lockText="1" noThreeD="1"/>
</file>

<file path=xl/ctrlProps/ctrlProp209.xml><?xml version="1.0" encoding="utf-8"?>
<formControlPr xmlns="http://schemas.microsoft.com/office/spreadsheetml/2009/9/main" objectType="CheckBox" fmlaLink="DATA!$B$539"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efinitions!B47" lockText="1" noThreeD="1"/>
</file>

<file path=xl/ctrlProps/ctrlProp211.xml><?xml version="1.0" encoding="utf-8"?>
<formControlPr xmlns="http://schemas.microsoft.com/office/spreadsheetml/2009/9/main" objectType="CheckBox" fmlaLink="definitions!B48" lockText="1" noThreeD="1"/>
</file>

<file path=xl/ctrlProps/ctrlProp212.xml><?xml version="1.0" encoding="utf-8"?>
<formControlPr xmlns="http://schemas.microsoft.com/office/spreadsheetml/2009/9/main" objectType="CheckBox" fmlaLink="definitions!B49"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DATA!$B$548" lockText="1" noThreeD="1"/>
</file>

<file path=xl/ctrlProps/ctrlProp215.xml><?xml version="1.0" encoding="utf-8"?>
<formControlPr xmlns="http://schemas.microsoft.com/office/spreadsheetml/2009/9/main" objectType="CheckBox" fmlaLink="DATA!$B$549"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fmlaLink="DATA!$B$565" lockText="1" noThreeD="1"/>
</file>

<file path=xl/ctrlProps/ctrlProp224.xml><?xml version="1.0" encoding="utf-8"?>
<formControlPr xmlns="http://schemas.microsoft.com/office/spreadsheetml/2009/9/main" objectType="CheckBox" fmlaLink="DATA!$B$570" lockText="1" noThreeD="1"/>
</file>

<file path=xl/ctrlProps/ctrlProp225.xml><?xml version="1.0" encoding="utf-8"?>
<formControlPr xmlns="http://schemas.microsoft.com/office/spreadsheetml/2009/9/main" objectType="CheckBox" fmlaLink="DATA!$B$574" lockText="1" noThreeD="1"/>
</file>

<file path=xl/ctrlProps/ctrlProp226.xml><?xml version="1.0" encoding="utf-8"?>
<formControlPr xmlns="http://schemas.microsoft.com/office/spreadsheetml/2009/9/main" objectType="CheckBox" fmlaLink="DATA!$B$578" lockText="1" noThreeD="1"/>
</file>

<file path=xl/ctrlProps/ctrlProp227.xml><?xml version="1.0" encoding="utf-8"?>
<formControlPr xmlns="http://schemas.microsoft.com/office/spreadsheetml/2009/9/main" objectType="CheckBox" fmlaLink="DATA!$B$582" lockText="1" noThreeD="1"/>
</file>

<file path=xl/ctrlProps/ctrlProp228.xml><?xml version="1.0" encoding="utf-8"?>
<formControlPr xmlns="http://schemas.microsoft.com/office/spreadsheetml/2009/9/main" objectType="CheckBox" fmlaLink="DATA!$B$588" lockText="1" noThreeD="1"/>
</file>

<file path=xl/ctrlProps/ctrlProp229.xml><?xml version="1.0" encoding="utf-8"?>
<formControlPr xmlns="http://schemas.microsoft.com/office/spreadsheetml/2009/9/main" objectType="CheckBox" fmlaLink="DATA!$B$593" lockText="1" noThreeD="1"/>
</file>

<file path=xl/ctrlProps/ctrlProp23.xml><?xml version="1.0" encoding="utf-8"?>
<formControlPr xmlns="http://schemas.microsoft.com/office/spreadsheetml/2009/9/main" objectType="CheckBox" fmlaLink="DATA!B80" lockText="1" noThreeD="1"/>
</file>

<file path=xl/ctrlProps/ctrlProp230.xml><?xml version="1.0" encoding="utf-8"?>
<formControlPr xmlns="http://schemas.microsoft.com/office/spreadsheetml/2009/9/main" objectType="CheckBox" fmlaLink="DATA!$B$597" lockText="1" noThreeD="1"/>
</file>

<file path=xl/ctrlProps/ctrlProp231.xml><?xml version="1.0" encoding="utf-8"?>
<formControlPr xmlns="http://schemas.microsoft.com/office/spreadsheetml/2009/9/main" objectType="CheckBox" fmlaLink="DATA!$B$601" lockText="1" noThreeD="1"/>
</file>

<file path=xl/ctrlProps/ctrlProp232.xml><?xml version="1.0" encoding="utf-8"?>
<formControlPr xmlns="http://schemas.microsoft.com/office/spreadsheetml/2009/9/main" objectType="CheckBox" fmlaLink="DATA!$B$605" lockText="1" noThreeD="1"/>
</file>

<file path=xl/ctrlProps/ctrlProp233.xml><?xml version="1.0" encoding="utf-8"?>
<formControlPr xmlns="http://schemas.microsoft.com/office/spreadsheetml/2009/9/main" objectType="CheckBox" fmlaLink="DATA!$B$611" lockText="1" noThreeD="1"/>
</file>

<file path=xl/ctrlProps/ctrlProp234.xml><?xml version="1.0" encoding="utf-8"?>
<formControlPr xmlns="http://schemas.microsoft.com/office/spreadsheetml/2009/9/main" objectType="CheckBox" fmlaLink="DATA!$B$616" lockText="1" noThreeD="1"/>
</file>

<file path=xl/ctrlProps/ctrlProp235.xml><?xml version="1.0" encoding="utf-8"?>
<formControlPr xmlns="http://schemas.microsoft.com/office/spreadsheetml/2009/9/main" objectType="CheckBox" fmlaLink="DATA!$B$620" lockText="1" noThreeD="1"/>
</file>

<file path=xl/ctrlProps/ctrlProp236.xml><?xml version="1.0" encoding="utf-8"?>
<formControlPr xmlns="http://schemas.microsoft.com/office/spreadsheetml/2009/9/main" objectType="CheckBox" fmlaLink="DATA!$B$624" lockText="1" noThreeD="1"/>
</file>

<file path=xl/ctrlProps/ctrlProp237.xml><?xml version="1.0" encoding="utf-8"?>
<formControlPr xmlns="http://schemas.microsoft.com/office/spreadsheetml/2009/9/main" objectType="CheckBox" fmlaLink="DATA!$B$628" lockText="1" noThreeD="1"/>
</file>

<file path=xl/ctrlProps/ctrlProp238.xml><?xml version="1.0" encoding="utf-8"?>
<formControlPr xmlns="http://schemas.microsoft.com/office/spreadsheetml/2009/9/main" objectType="CheckBox" fmlaLink="DATA!$B$634" lockText="1" noThreeD="1"/>
</file>

<file path=xl/ctrlProps/ctrlProp239.xml><?xml version="1.0" encoding="utf-8"?>
<formControlPr xmlns="http://schemas.microsoft.com/office/spreadsheetml/2009/9/main" objectType="CheckBox" fmlaLink="DATA!$B$639" lockText="1" noThreeD="1"/>
</file>

<file path=xl/ctrlProps/ctrlProp24.xml><?xml version="1.0" encoding="utf-8"?>
<formControlPr xmlns="http://schemas.microsoft.com/office/spreadsheetml/2009/9/main" objectType="CheckBox" fmlaLink="DATA!$B$96" lockText="1" noThreeD="1"/>
</file>

<file path=xl/ctrlProps/ctrlProp240.xml><?xml version="1.0" encoding="utf-8"?>
<formControlPr xmlns="http://schemas.microsoft.com/office/spreadsheetml/2009/9/main" objectType="CheckBox" fmlaLink="DATA!$B$643" lockText="1" noThreeD="1"/>
</file>

<file path=xl/ctrlProps/ctrlProp241.xml><?xml version="1.0" encoding="utf-8"?>
<formControlPr xmlns="http://schemas.microsoft.com/office/spreadsheetml/2009/9/main" objectType="CheckBox" fmlaLink="DATA!$B$647" lockText="1" noThreeD="1"/>
</file>

<file path=xl/ctrlProps/ctrlProp242.xml><?xml version="1.0" encoding="utf-8"?>
<formControlPr xmlns="http://schemas.microsoft.com/office/spreadsheetml/2009/9/main" objectType="CheckBox" fmlaLink="DATA!$B$651" lockText="1" noThreeD="1"/>
</file>

<file path=xl/ctrlProps/ctrlProp243.xml><?xml version="1.0" encoding="utf-8"?>
<formControlPr xmlns="http://schemas.microsoft.com/office/spreadsheetml/2009/9/main" objectType="CheckBox" fmlaLink="DATA!$B$566" lockText="1" noThreeD="1"/>
</file>

<file path=xl/ctrlProps/ctrlProp244.xml><?xml version="1.0" encoding="utf-8"?>
<formControlPr xmlns="http://schemas.microsoft.com/office/spreadsheetml/2009/9/main" objectType="CheckBox" fmlaLink="DATA!$B$589" lockText="1" noThreeD="1"/>
</file>

<file path=xl/ctrlProps/ctrlProp245.xml><?xml version="1.0" encoding="utf-8"?>
<formControlPr xmlns="http://schemas.microsoft.com/office/spreadsheetml/2009/9/main" objectType="CheckBox" fmlaLink="DATA!$B$612" lockText="1" noThreeD="1"/>
</file>

<file path=xl/ctrlProps/ctrlProp246.xml><?xml version="1.0" encoding="utf-8"?>
<formControlPr xmlns="http://schemas.microsoft.com/office/spreadsheetml/2009/9/main" objectType="CheckBox" fmlaLink="DATA!$B$635" lockText="1" noThreeD="1"/>
</file>

<file path=xl/ctrlProps/ctrlProp247.xml><?xml version="1.0" encoding="utf-8"?>
<formControlPr xmlns="http://schemas.microsoft.com/office/spreadsheetml/2009/9/main" objectType="CheckBox" fmlaLink="definitions!B50" lockText="1" noThreeD="1"/>
</file>

<file path=xl/ctrlProps/ctrlProp248.xml><?xml version="1.0" encoding="utf-8"?>
<formControlPr xmlns="http://schemas.microsoft.com/office/spreadsheetml/2009/9/main" objectType="CheckBox" fmlaLink="definitions!B51" lockText="1" noThreeD="1"/>
</file>

<file path=xl/ctrlProps/ctrlProp249.xml><?xml version="1.0" encoding="utf-8"?>
<formControlPr xmlns="http://schemas.microsoft.com/office/spreadsheetml/2009/9/main" objectType="CheckBox" fmlaLink="definitions!B52" lockText="1" noThreeD="1"/>
</file>

<file path=xl/ctrlProps/ctrlProp25.xml><?xml version="1.0" encoding="utf-8"?>
<formControlPr xmlns="http://schemas.microsoft.com/office/spreadsheetml/2009/9/main" objectType="CheckBox" fmlaLink="DATA!$B$101" lockText="1" noThreeD="1"/>
</file>

<file path=xl/ctrlProps/ctrlProp250.xml><?xml version="1.0" encoding="utf-8"?>
<formControlPr xmlns="http://schemas.microsoft.com/office/spreadsheetml/2009/9/main" objectType="CheckBox" fmlaLink="definitions!B53" lockText="1" noThreeD="1"/>
</file>

<file path=xl/ctrlProps/ctrlProp251.xml><?xml version="1.0" encoding="utf-8"?>
<formControlPr xmlns="http://schemas.microsoft.com/office/spreadsheetml/2009/9/main" objectType="CheckBox" fmlaLink="DATA!$B$657" lockText="1" noThreeD="1"/>
</file>

<file path=xl/ctrlProps/ctrlProp252.xml><?xml version="1.0" encoding="utf-8"?>
<formControlPr xmlns="http://schemas.microsoft.com/office/spreadsheetml/2009/9/main" objectType="CheckBox" fmlaLink="DATA!$B$662" lockText="1" noThreeD="1"/>
</file>

<file path=xl/ctrlProps/ctrlProp253.xml><?xml version="1.0" encoding="utf-8"?>
<formControlPr xmlns="http://schemas.microsoft.com/office/spreadsheetml/2009/9/main" objectType="CheckBox" fmlaLink="DATA!$B$666" lockText="1" noThreeD="1"/>
</file>

<file path=xl/ctrlProps/ctrlProp254.xml><?xml version="1.0" encoding="utf-8"?>
<formControlPr xmlns="http://schemas.microsoft.com/office/spreadsheetml/2009/9/main" objectType="CheckBox" fmlaLink="DATA!$B$670" lockText="1" noThreeD="1"/>
</file>

<file path=xl/ctrlProps/ctrlProp255.xml><?xml version="1.0" encoding="utf-8"?>
<formControlPr xmlns="http://schemas.microsoft.com/office/spreadsheetml/2009/9/main" objectType="CheckBox" fmlaLink="DATA!$B$671" lockText="1" noThreeD="1"/>
</file>

<file path=xl/ctrlProps/ctrlProp256.xml><?xml version="1.0" encoding="utf-8"?>
<formControlPr xmlns="http://schemas.microsoft.com/office/spreadsheetml/2009/9/main" objectType="CheckBox" fmlaLink="DATA!$B$675" lockText="1" noThreeD="1"/>
</file>

<file path=xl/ctrlProps/ctrlProp257.xml><?xml version="1.0" encoding="utf-8"?>
<formControlPr xmlns="http://schemas.microsoft.com/office/spreadsheetml/2009/9/main" objectType="CheckBox" fmlaLink="DATA!$B$635" lockText="1" noThreeD="1"/>
</file>

<file path=xl/ctrlProps/ctrlProp258.xml><?xml version="1.0" encoding="utf-8"?>
<formControlPr xmlns="http://schemas.microsoft.com/office/spreadsheetml/2009/9/main" objectType="CheckBox" fmlaLink="definitions!B53" lockText="1" noThreeD="1"/>
</file>

<file path=xl/ctrlProps/ctrlProp259.xml><?xml version="1.0" encoding="utf-8"?>
<formControlPr xmlns="http://schemas.microsoft.com/office/spreadsheetml/2009/9/main" objectType="Radio" firstButton="1" fmlaLink="DATA!$D$683" lockText="1" noThreeD="1"/>
</file>

<file path=xl/ctrlProps/ctrlProp26.xml><?xml version="1.0" encoding="utf-8"?>
<formControlPr xmlns="http://schemas.microsoft.com/office/spreadsheetml/2009/9/main" objectType="CheckBox" fmlaLink="DATA!$B$106"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firstButton="1" fmlaLink="DATA!$D$684"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firstButton="1" fmlaLink="DATA!$D$685"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11"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firstButton="1" fmlaLink="DATA!$D$686"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firstButton="1" fmlaLink="DATA!$D$68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DATA!$D$688" lockText="1" noThreeD="1"/>
</file>

<file path=xl/ctrlProps/ctrlProp28.xml><?xml version="1.0" encoding="utf-8"?>
<formControlPr xmlns="http://schemas.microsoft.com/office/spreadsheetml/2009/9/main" objectType="CheckBox" fmlaLink="DATA!$B$122"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Radio" firstButton="1" fmlaLink="DATA!$D$689"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DATA!$B$127"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31" lockText="1" noThreeD="1"/>
</file>

<file path=xl/ctrlProps/ctrlProp31.xml><?xml version="1.0" encoding="utf-8"?>
<formControlPr xmlns="http://schemas.microsoft.com/office/spreadsheetml/2009/9/main" objectType="CheckBox" fmlaLink="DATA!$B$136" lockText="1" noThreeD="1"/>
</file>

<file path=xl/ctrlProps/ctrlProp32.xml><?xml version="1.0" encoding="utf-8"?>
<formControlPr xmlns="http://schemas.microsoft.com/office/spreadsheetml/2009/9/main" objectType="CheckBox" fmlaLink="DATA!$B$140" lockText="1" noThreeD="1"/>
</file>

<file path=xl/ctrlProps/ctrlProp33.xml><?xml version="1.0" encoding="utf-8"?>
<formControlPr xmlns="http://schemas.microsoft.com/office/spreadsheetml/2009/9/main" objectType="CheckBox" fmlaLink="DATA!$B$147" lockText="1" noThreeD="1"/>
</file>

<file path=xl/ctrlProps/ctrlProp34.xml><?xml version="1.0" encoding="utf-8"?>
<formControlPr xmlns="http://schemas.microsoft.com/office/spreadsheetml/2009/9/main" objectType="CheckBox" fmlaLink="DATA!$B$152" lockText="1" noThreeD="1"/>
</file>

<file path=xl/ctrlProps/ctrlProp35.xml><?xml version="1.0" encoding="utf-8"?>
<formControlPr xmlns="http://schemas.microsoft.com/office/spreadsheetml/2009/9/main" objectType="CheckBox" fmlaLink="DATA!$B$156" lockText="1" noThreeD="1"/>
</file>

<file path=xl/ctrlProps/ctrlProp36.xml><?xml version="1.0" encoding="utf-8"?>
<formControlPr xmlns="http://schemas.microsoft.com/office/spreadsheetml/2009/9/main" objectType="CheckBox" fmlaLink="DATA!$B$160" lockText="1" noThreeD="1"/>
</file>

<file path=xl/ctrlProps/ctrlProp37.xml><?xml version="1.0" encoding="utf-8"?>
<formControlPr xmlns="http://schemas.microsoft.com/office/spreadsheetml/2009/9/main" objectType="CheckBox" fmlaLink="DATA!$B$164" lockText="1" noThreeD="1"/>
</file>

<file path=xl/ctrlProps/ctrlProp38.xml><?xml version="1.0" encoding="utf-8"?>
<formControlPr xmlns="http://schemas.microsoft.com/office/spreadsheetml/2009/9/main" objectType="CheckBox" fmlaLink="DATA!$B$170" lockText="1" noThreeD="1"/>
</file>

<file path=xl/ctrlProps/ctrlProp39.xml><?xml version="1.0" encoding="utf-8"?>
<formControlPr xmlns="http://schemas.microsoft.com/office/spreadsheetml/2009/9/main" objectType="CheckBox" fmlaLink="DATA!$B180"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4" lockText="1" noThreeD="1"/>
</file>

<file path=xl/ctrlProps/ctrlProp41.xml><?xml version="1.0" encoding="utf-8"?>
<formControlPr xmlns="http://schemas.microsoft.com/office/spreadsheetml/2009/9/main" objectType="CheckBox" fmlaLink="DATA!$B188" lockText="1" noThreeD="1"/>
</file>

<file path=xl/ctrlProps/ctrlProp42.xml><?xml version="1.0" encoding="utf-8"?>
<formControlPr xmlns="http://schemas.microsoft.com/office/spreadsheetml/2009/9/main" objectType="CheckBox" fmlaLink="DATA!$B175" lockText="1" noThreeD="1"/>
</file>

<file path=xl/ctrlProps/ctrlProp43.xml><?xml version="1.0" encoding="utf-8"?>
<formControlPr xmlns="http://schemas.microsoft.com/office/spreadsheetml/2009/9/main" objectType="CheckBox" fmlaLink="DATA!$B$115" lockText="1" noThreeD="1"/>
</file>

<file path=xl/ctrlProps/ctrlProp44.xml><?xml version="1.0" encoding="utf-8"?>
<formControlPr xmlns="http://schemas.microsoft.com/office/spreadsheetml/2009/9/main" objectType="CheckBox" fmlaLink="DATA!$B$76" lockText="1" noThreeD="1"/>
</file>

<file path=xl/ctrlProps/ctrlProp45.xml><?xml version="1.0" encoding="utf-8"?>
<formControlPr xmlns="http://schemas.microsoft.com/office/spreadsheetml/2009/9/main" objectType="CheckBox" fmlaLink="DATA!$B$71" lockText="1" noThreeD="1"/>
</file>

<file path=xl/ctrlProps/ctrlProp46.xml><?xml version="1.0" encoding="utf-8"?>
<formControlPr xmlns="http://schemas.microsoft.com/office/spreadsheetml/2009/9/main" objectType="CheckBox" fmlaLink="DATA!$B$97" lockText="1" noThreeD="1"/>
</file>

<file path=xl/ctrlProps/ctrlProp47.xml><?xml version="1.0" encoding="utf-8"?>
<formControlPr xmlns="http://schemas.microsoft.com/office/spreadsheetml/2009/9/main" objectType="CheckBox" fmlaLink="DATA!$B$123" lockText="1" noThreeD="1"/>
</file>

<file path=xl/ctrlProps/ctrlProp48.xml><?xml version="1.0" encoding="utf-8"?>
<formControlPr xmlns="http://schemas.microsoft.com/office/spreadsheetml/2009/9/main" objectType="CheckBox" fmlaLink="DATA!$B$148" lockText="1" noThreeD="1"/>
</file>

<file path=xl/ctrlProps/ctrlProp49.xml><?xml version="1.0" encoding="utf-8"?>
<formControlPr xmlns="http://schemas.microsoft.com/office/spreadsheetml/2009/9/main" objectType="CheckBox" fmlaLink="DATA!$B$171"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29" lockText="1" noThreeD="1"/>
</file>

<file path=xl/ctrlProps/ctrlProp51.xml><?xml version="1.0" encoding="utf-8"?>
<formControlPr xmlns="http://schemas.microsoft.com/office/spreadsheetml/2009/9/main" objectType="CheckBox" fmlaLink="definitions!B31" lockText="1" noThreeD="1"/>
</file>

<file path=xl/ctrlProps/ctrlProp52.xml><?xml version="1.0" encoding="utf-8"?>
<formControlPr xmlns="http://schemas.microsoft.com/office/spreadsheetml/2009/9/main" objectType="CheckBox" fmlaLink="definitions!B32" lockText="1" noThreeD="1"/>
</file>

<file path=xl/ctrlProps/ctrlProp53.xml><?xml version="1.0" encoding="utf-8"?>
<formControlPr xmlns="http://schemas.microsoft.com/office/spreadsheetml/2009/9/main" objectType="CheckBox" fmlaLink="definitions!B33" lockText="1" noThreeD="1"/>
</file>

<file path=xl/ctrlProps/ctrlProp54.xml><?xml version="1.0" encoding="utf-8"?>
<formControlPr xmlns="http://schemas.microsoft.com/office/spreadsheetml/2009/9/main" objectType="CheckBox" fmlaLink="definitions!B30" lockText="1" noThreeD="1"/>
</file>

<file path=xl/ctrlProps/ctrlProp55.xml><?xml version="1.0" encoding="utf-8"?>
<formControlPr xmlns="http://schemas.microsoft.com/office/spreadsheetml/2009/9/main" objectType="CheckBox" fmlaLink="definitions!B31" lockText="1" noThreeD="1"/>
</file>

<file path=xl/ctrlProps/ctrlProp56.xml><?xml version="1.0" encoding="utf-8"?>
<formControlPr xmlns="http://schemas.microsoft.com/office/spreadsheetml/2009/9/main" objectType="CheckBox" fmlaLink="definitions!B32" lockText="1" noThreeD="1"/>
</file>

<file path=xl/ctrlProps/ctrlProp57.xml><?xml version="1.0" encoding="utf-8"?>
<formControlPr xmlns="http://schemas.microsoft.com/office/spreadsheetml/2009/9/main" objectType="CheckBox" fmlaLink="definitions!B33" lockText="1" noThreeD="1"/>
</file>

<file path=xl/ctrlProps/ctrlProp58.xml><?xml version="1.0" encoding="utf-8"?>
<formControlPr xmlns="http://schemas.microsoft.com/office/spreadsheetml/2009/9/main" objectType="CheckBox" fmlaLink="DATA!B81" lockText="1" noThreeD="1"/>
</file>

<file path=xl/ctrlProps/ctrlProp59.xml><?xml version="1.0" encoding="utf-8"?>
<formControlPr xmlns="http://schemas.microsoft.com/office/spreadsheetml/2009/9/main" objectType="CheckBox" fmlaLink="DATA!$B$107"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32" lockText="1" noThreeD="1"/>
</file>

<file path=xl/ctrlProps/ctrlProp61.xml><?xml version="1.0" encoding="utf-8"?>
<formControlPr xmlns="http://schemas.microsoft.com/office/spreadsheetml/2009/9/main" objectType="CheckBox" fmlaLink="DATA!$B$127" lockText="1" noThreeD="1"/>
</file>

<file path=xl/ctrlProps/ctrlProp62.xml><?xml version="1.0" encoding="utf-8"?>
<formControlPr xmlns="http://schemas.microsoft.com/office/spreadsheetml/2009/9/main" objectType="CheckBox" fmlaLink="DATA!$B$141" lockText="1" noThreeD="1"/>
</file>

<file path=xl/ctrlProps/ctrlProp63.xml><?xml version="1.0" encoding="utf-8"?>
<formControlPr xmlns="http://schemas.microsoft.com/office/spreadsheetml/2009/9/main" objectType="CheckBox" fmlaLink="DATA!$B$102" lockText="1" noThreeD="1"/>
</file>

<file path=xl/ctrlProps/ctrlProp64.xml><?xml version="1.0" encoding="utf-8"?>
<formControlPr xmlns="http://schemas.microsoft.com/office/spreadsheetml/2009/9/main" objectType="CheckBox" fmlaLink="DATA!$B176"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DATA!$B$196" lockText="1" noThreeD="1"/>
</file>

<file path=xl/ctrlProps/ctrlProp76.xml><?xml version="1.0" encoding="utf-8"?>
<formControlPr xmlns="http://schemas.microsoft.com/office/spreadsheetml/2009/9/main" objectType="CheckBox" fmlaLink="DATA!$B$201" lockText="1" noThreeD="1"/>
</file>

<file path=xl/ctrlProps/ctrlProp77.xml><?xml version="1.0" encoding="utf-8"?>
<formControlPr xmlns="http://schemas.microsoft.com/office/spreadsheetml/2009/9/main" objectType="CheckBox" fmlaLink="DATA!$B$205" lockText="1" noThreeD="1"/>
</file>

<file path=xl/ctrlProps/ctrlProp78.xml><?xml version="1.0" encoding="utf-8"?>
<formControlPr xmlns="http://schemas.microsoft.com/office/spreadsheetml/2009/9/main" objectType="CheckBox" fmlaLink="DATA!$B$209" lockText="1" noThreeD="1"/>
</file>

<file path=xl/ctrlProps/ctrlProp79.xml><?xml version="1.0" encoding="utf-8"?>
<formControlPr xmlns="http://schemas.microsoft.com/office/spreadsheetml/2009/9/main" objectType="CheckBox" fmlaLink="DATA!$B$213"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19" lockText="1" noThreeD="1"/>
</file>

<file path=xl/ctrlProps/ctrlProp81.xml><?xml version="1.0" encoding="utf-8"?>
<formControlPr xmlns="http://schemas.microsoft.com/office/spreadsheetml/2009/9/main" objectType="CheckBox" fmlaLink="DATA!$B$225" lockText="1" noThreeD="1"/>
</file>

<file path=xl/ctrlProps/ctrlProp82.xml><?xml version="1.0" encoding="utf-8"?>
<formControlPr xmlns="http://schemas.microsoft.com/office/spreadsheetml/2009/9/main" objectType="CheckBox" fmlaLink="DATA!$B$229" lockText="1" noThreeD="1"/>
</file>

<file path=xl/ctrlProps/ctrlProp83.xml><?xml version="1.0" encoding="utf-8"?>
<formControlPr xmlns="http://schemas.microsoft.com/office/spreadsheetml/2009/9/main" objectType="CheckBox" fmlaLink="DATA!$B$233" lockText="1" noThreeD="1"/>
</file>

<file path=xl/ctrlProps/ctrlProp84.xml><?xml version="1.0" encoding="utf-8"?>
<formControlPr xmlns="http://schemas.microsoft.com/office/spreadsheetml/2009/9/main" objectType="CheckBox" fmlaLink="DATA!$B$237" lockText="1" noThreeD="1"/>
</file>

<file path=xl/ctrlProps/ctrlProp85.xml><?xml version="1.0" encoding="utf-8"?>
<formControlPr xmlns="http://schemas.microsoft.com/office/spreadsheetml/2009/9/main" objectType="CheckBox" fmlaLink="DATA!$B$243" lockText="1" noThreeD="1"/>
</file>

<file path=xl/ctrlProps/ctrlProp86.xml><?xml version="1.0" encoding="utf-8"?>
<formControlPr xmlns="http://schemas.microsoft.com/office/spreadsheetml/2009/9/main" objectType="CheckBox" fmlaLink="DATA!$B$248" lockText="1" noThreeD="1"/>
</file>

<file path=xl/ctrlProps/ctrlProp87.xml><?xml version="1.0" encoding="utf-8"?>
<formControlPr xmlns="http://schemas.microsoft.com/office/spreadsheetml/2009/9/main" objectType="CheckBox" fmlaLink="DATA!$B$249" lockText="1" noThreeD="1"/>
</file>

<file path=xl/ctrlProps/ctrlProp88.xml><?xml version="1.0" encoding="utf-8"?>
<formControlPr xmlns="http://schemas.microsoft.com/office/spreadsheetml/2009/9/main" objectType="CheckBox" fmlaLink="DATA!$B$253" lockText="1" noThreeD="1"/>
</file>

<file path=xl/ctrlProps/ctrlProp89.xml><?xml version="1.0" encoding="utf-8"?>
<formControlPr xmlns="http://schemas.microsoft.com/office/spreadsheetml/2009/9/main" objectType="CheckBox" fmlaLink="DATA!$B$254" lockText="1" noThreeD="1"/>
</file>

<file path=xl/ctrlProps/ctrlProp9.xml><?xml version="1.0" encoding="utf-8"?>
<formControlPr xmlns="http://schemas.microsoft.com/office/spreadsheetml/2009/9/main" objectType="CheckBox" fmlaLink="DATA!$B$89" lockText="1" noThreeD="1"/>
</file>

<file path=xl/ctrlProps/ctrlProp90.xml><?xml version="1.0" encoding="utf-8"?>
<formControlPr xmlns="http://schemas.microsoft.com/office/spreadsheetml/2009/9/main" objectType="CheckBox" fmlaLink="DATA!$B$258" lockText="1" noThreeD="1"/>
</file>

<file path=xl/ctrlProps/ctrlProp91.xml><?xml version="1.0" encoding="utf-8"?>
<formControlPr xmlns="http://schemas.microsoft.com/office/spreadsheetml/2009/9/main" objectType="CheckBox" fmlaLink="DATA!$B$262" lockText="1" noThreeD="1"/>
</file>

<file path=xl/ctrlProps/ctrlProp92.xml><?xml version="1.0" encoding="utf-8"?>
<formControlPr xmlns="http://schemas.microsoft.com/office/spreadsheetml/2009/9/main" objectType="CheckBox" fmlaLink="DATA!$B$268" lockText="1" noThreeD="1"/>
</file>

<file path=xl/ctrlProps/ctrlProp93.xml><?xml version="1.0" encoding="utf-8"?>
<formControlPr xmlns="http://schemas.microsoft.com/office/spreadsheetml/2009/9/main" objectType="CheckBox" fmlaLink="DATA!$B$273" lockText="1" noThreeD="1"/>
</file>

<file path=xl/ctrlProps/ctrlProp94.xml><?xml version="1.0" encoding="utf-8"?>
<formControlPr xmlns="http://schemas.microsoft.com/office/spreadsheetml/2009/9/main" objectType="CheckBox" fmlaLink="DATA!$B$274" lockText="1" noThreeD="1"/>
</file>

<file path=xl/ctrlProps/ctrlProp95.xml><?xml version="1.0" encoding="utf-8"?>
<formControlPr xmlns="http://schemas.microsoft.com/office/spreadsheetml/2009/9/main" objectType="CheckBox" fmlaLink="DATA!$B$278" lockText="1" noThreeD="1"/>
</file>

<file path=xl/ctrlProps/ctrlProp96.xml><?xml version="1.0" encoding="utf-8"?>
<formControlPr xmlns="http://schemas.microsoft.com/office/spreadsheetml/2009/9/main" objectType="CheckBox" fmlaLink="DATA!$B$279" lockText="1" noThreeD="1"/>
</file>

<file path=xl/ctrlProps/ctrlProp97.xml><?xml version="1.0" encoding="utf-8"?>
<formControlPr xmlns="http://schemas.microsoft.com/office/spreadsheetml/2009/9/main" objectType="CheckBox" fmlaLink="DATA!$B$283" lockText="1" noThreeD="1"/>
</file>

<file path=xl/ctrlProps/ctrlProp98.xml><?xml version="1.0" encoding="utf-8"?>
<formControlPr xmlns="http://schemas.microsoft.com/office/spreadsheetml/2009/9/main" objectType="CheckBox" fmlaLink="DATA!$B$287" lockText="1" noThreeD="1"/>
</file>

<file path=xl/ctrlProps/ctrlProp99.xml><?xml version="1.0" encoding="utf-8"?>
<formControlPr xmlns="http://schemas.microsoft.com/office/spreadsheetml/2009/9/main" objectType="CheckBox" fmlaLink="DATA!$B$29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5</xdr:col>
          <xdr:colOff>838200</xdr:colOff>
          <xdr:row>68</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2</xdr:col>
          <xdr:colOff>152400</xdr:colOff>
          <xdr:row>69</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2</xdr:col>
          <xdr:colOff>209550</xdr:colOff>
          <xdr:row>70</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2</xdr:col>
          <xdr:colOff>190500</xdr:colOff>
          <xdr:row>71</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2</xdr:col>
          <xdr:colOff>171450</xdr:colOff>
          <xdr:row>72</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2</xdr:col>
          <xdr:colOff>171450</xdr:colOff>
          <xdr:row>73</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28575</xdr:rowOff>
        </xdr:from>
        <xdr:to>
          <xdr:col>2</xdr:col>
          <xdr:colOff>171450</xdr:colOff>
          <xdr:row>74</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0</xdr:col>
          <xdr:colOff>209550</xdr:colOff>
          <xdr:row>75</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38100</xdr:rowOff>
        </xdr:from>
        <xdr:to>
          <xdr:col>0</xdr:col>
          <xdr:colOff>209550</xdr:colOff>
          <xdr:row>76</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142875</xdr:colOff>
          <xdr:row>67</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295275</xdr:rowOff>
        </xdr:from>
        <xdr:to>
          <xdr:col>1</xdr:col>
          <xdr:colOff>885825</xdr:colOff>
          <xdr:row>5</xdr:row>
          <xdr:rowOff>1009650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866775</xdr:colOff>
          <xdr:row>5</xdr:row>
          <xdr:rowOff>1000125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323850</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323850</xdr:rowOff>
        </xdr:from>
        <xdr:to>
          <xdr:col>1</xdr:col>
          <xdr:colOff>895350</xdr:colOff>
          <xdr:row>14</xdr:row>
          <xdr:rowOff>819150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123825</xdr:rowOff>
        </xdr:from>
        <xdr:to>
          <xdr:col>3</xdr:col>
          <xdr:colOff>904875</xdr:colOff>
          <xdr:row>15</xdr:row>
          <xdr:rowOff>561975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95250</xdr:rowOff>
        </xdr:from>
        <xdr:to>
          <xdr:col>5</xdr:col>
          <xdr:colOff>866775</xdr:colOff>
          <xdr:row>14</xdr:row>
          <xdr:rowOff>1047750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819150</xdr:colOff>
          <xdr:row>14</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323850</xdr:rowOff>
        </xdr:from>
        <xdr:to>
          <xdr:col>9</xdr:col>
          <xdr:colOff>885825</xdr:colOff>
          <xdr:row>14</xdr:row>
          <xdr:rowOff>933450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38100</xdr:rowOff>
        </xdr:from>
        <xdr:to>
          <xdr:col>1</xdr:col>
          <xdr:colOff>923925</xdr:colOff>
          <xdr:row>24</xdr:row>
          <xdr:rowOff>809625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219075</xdr:rowOff>
        </xdr:from>
        <xdr:to>
          <xdr:col>3</xdr:col>
          <xdr:colOff>876300</xdr:colOff>
          <xdr:row>24</xdr:row>
          <xdr:rowOff>714375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904875</xdr:colOff>
          <xdr:row>25</xdr:row>
          <xdr:rowOff>828675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200025</xdr:rowOff>
        </xdr:from>
        <xdr:to>
          <xdr:col>5</xdr:col>
          <xdr:colOff>819150</xdr:colOff>
          <xdr:row>24</xdr:row>
          <xdr:rowOff>781050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161925</xdr:rowOff>
        </xdr:from>
        <xdr:to>
          <xdr:col>5</xdr:col>
          <xdr:colOff>904875</xdr:colOff>
          <xdr:row>25</xdr:row>
          <xdr:rowOff>800100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266700</xdr:rowOff>
        </xdr:from>
        <xdr:to>
          <xdr:col>7</xdr:col>
          <xdr:colOff>847725</xdr:colOff>
          <xdr:row>24</xdr:row>
          <xdr:rowOff>647700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123825</xdr:rowOff>
        </xdr:from>
        <xdr:to>
          <xdr:col>9</xdr:col>
          <xdr:colOff>904875</xdr:colOff>
          <xdr:row>24</xdr:row>
          <xdr:rowOff>771525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342900</xdr:rowOff>
        </xdr:from>
        <xdr:to>
          <xdr:col>1</xdr:col>
          <xdr:colOff>790575</xdr:colOff>
          <xdr:row>34</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238125</xdr:rowOff>
        </xdr:from>
        <xdr:to>
          <xdr:col>3</xdr:col>
          <xdr:colOff>876300</xdr:colOff>
          <xdr:row>34</xdr:row>
          <xdr:rowOff>1133475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114300</xdr:rowOff>
        </xdr:from>
        <xdr:to>
          <xdr:col>3</xdr:col>
          <xdr:colOff>742950</xdr:colOff>
          <xdr:row>35</xdr:row>
          <xdr:rowOff>933450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323850</xdr:rowOff>
        </xdr:from>
        <xdr:to>
          <xdr:col>5</xdr:col>
          <xdr:colOff>847725</xdr:colOff>
          <xdr:row>34</xdr:row>
          <xdr:rowOff>981075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0</xdr:rowOff>
        </xdr:from>
        <xdr:to>
          <xdr:col>5</xdr:col>
          <xdr:colOff>781050</xdr:colOff>
          <xdr:row>35</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219075</xdr:rowOff>
        </xdr:from>
        <xdr:to>
          <xdr:col>7</xdr:col>
          <xdr:colOff>1000125</xdr:colOff>
          <xdr:row>34</xdr:row>
          <xdr:rowOff>1104900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895350</xdr:colOff>
          <xdr:row>34</xdr:row>
          <xdr:rowOff>1095375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247650</xdr:rowOff>
        </xdr:from>
        <xdr:to>
          <xdr:col>1</xdr:col>
          <xdr:colOff>942975</xdr:colOff>
          <xdr:row>44</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238125</xdr:rowOff>
        </xdr:from>
        <xdr:to>
          <xdr:col>3</xdr:col>
          <xdr:colOff>904875</xdr:colOff>
          <xdr:row>44</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161925</xdr:rowOff>
        </xdr:from>
        <xdr:to>
          <xdr:col>5</xdr:col>
          <xdr:colOff>885825</xdr:colOff>
          <xdr:row>44</xdr:row>
          <xdr:rowOff>876300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171450</xdr:rowOff>
        </xdr:from>
        <xdr:to>
          <xdr:col>7</xdr:col>
          <xdr:colOff>952500</xdr:colOff>
          <xdr:row>44</xdr:row>
          <xdr:rowOff>800100</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161925</xdr:rowOff>
        </xdr:from>
        <xdr:to>
          <xdr:col>9</xdr:col>
          <xdr:colOff>857250</xdr:colOff>
          <xdr:row>44</xdr:row>
          <xdr:rowOff>847725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371475</xdr:rowOff>
        </xdr:from>
        <xdr:to>
          <xdr:col>1</xdr:col>
          <xdr:colOff>962025</xdr:colOff>
          <xdr:row>48</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46</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70</xdr:row>
      <xdr:rowOff>266700</xdr:rowOff>
    </xdr:from>
    <xdr:to>
      <xdr:col>15</xdr:col>
      <xdr:colOff>523875</xdr:colOff>
      <xdr:row>85</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81</xdr:row>
      <xdr:rowOff>190500</xdr:rowOff>
    </xdr:from>
    <xdr:to>
      <xdr:col>9</xdr:col>
      <xdr:colOff>1171575</xdr:colOff>
      <xdr:row>85</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14</xdr:row>
          <xdr:rowOff>266700</xdr:rowOff>
        </xdr:from>
        <xdr:to>
          <xdr:col>3</xdr:col>
          <xdr:colOff>885825</xdr:colOff>
          <xdr:row>14</xdr:row>
          <xdr:rowOff>1009650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45</xdr:row>
          <xdr:rowOff>161925</xdr:rowOff>
        </xdr:from>
        <xdr:to>
          <xdr:col>1</xdr:col>
          <xdr:colOff>952500</xdr:colOff>
          <xdr:row>45</xdr:row>
          <xdr:rowOff>676275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76200</xdr:rowOff>
        </xdr:from>
        <xdr:to>
          <xdr:col>3</xdr:col>
          <xdr:colOff>904875</xdr:colOff>
          <xdr:row>45</xdr:row>
          <xdr:rowOff>800100</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103</xdr:row>
      <xdr:rowOff>133350</xdr:rowOff>
    </xdr:from>
    <xdr:to>
      <xdr:col>9</xdr:col>
      <xdr:colOff>1190624</xdr:colOff>
      <xdr:row>106</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88</xdr:row>
          <xdr:rowOff>28575</xdr:rowOff>
        </xdr:from>
        <xdr:to>
          <xdr:col>7</xdr:col>
          <xdr:colOff>342900</xdr:colOff>
          <xdr:row>88</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2</xdr:col>
          <xdr:colOff>152400</xdr:colOff>
          <xdr:row>89</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209550</xdr:colOff>
          <xdr:row>90</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28575</xdr:rowOff>
        </xdr:from>
        <xdr:to>
          <xdr:col>2</xdr:col>
          <xdr:colOff>190500</xdr:colOff>
          <xdr:row>91</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0</xdr:rowOff>
        </xdr:from>
        <xdr:to>
          <xdr:col>2</xdr:col>
          <xdr:colOff>171450</xdr:colOff>
          <xdr:row>92</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171450</xdr:colOff>
          <xdr:row>93</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28575</xdr:rowOff>
        </xdr:from>
        <xdr:to>
          <xdr:col>2</xdr:col>
          <xdr:colOff>171450</xdr:colOff>
          <xdr:row>94</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9525</xdr:rowOff>
        </xdr:from>
        <xdr:to>
          <xdr:col>2</xdr:col>
          <xdr:colOff>152400</xdr:colOff>
          <xdr:row>95</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0</xdr:rowOff>
        </xdr:from>
        <xdr:to>
          <xdr:col>2</xdr:col>
          <xdr:colOff>142875</xdr:colOff>
          <xdr:row>87</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1000125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5</xdr:row>
          <xdr:rowOff>1200150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914400</xdr:colOff>
          <xdr:row>7</xdr:row>
          <xdr:rowOff>0</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142875</xdr:rowOff>
        </xdr:from>
        <xdr:to>
          <xdr:col>5</xdr:col>
          <xdr:colOff>914400</xdr:colOff>
          <xdr:row>5</xdr:row>
          <xdr:rowOff>1209675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1104900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1085850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1085850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361950</xdr:rowOff>
        </xdr:from>
        <xdr:to>
          <xdr:col>1</xdr:col>
          <xdr:colOff>914400</xdr:colOff>
          <xdr:row>15</xdr:row>
          <xdr:rowOff>1019175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95250</xdr:rowOff>
        </xdr:from>
        <xdr:to>
          <xdr:col>3</xdr:col>
          <xdr:colOff>923925</xdr:colOff>
          <xdr:row>16</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219075</xdr:rowOff>
        </xdr:from>
        <xdr:to>
          <xdr:col>3</xdr:col>
          <xdr:colOff>885825</xdr:colOff>
          <xdr:row>15</xdr:row>
          <xdr:rowOff>1247775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257175</xdr:rowOff>
        </xdr:from>
        <xdr:to>
          <xdr:col>1</xdr:col>
          <xdr:colOff>971550</xdr:colOff>
          <xdr:row>25</xdr:row>
          <xdr:rowOff>866775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276225</xdr:rowOff>
        </xdr:from>
        <xdr:to>
          <xdr:col>3</xdr:col>
          <xdr:colOff>895350</xdr:colOff>
          <xdr:row>25</xdr:row>
          <xdr:rowOff>885825</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257175</xdr:rowOff>
        </xdr:from>
        <xdr:to>
          <xdr:col>9</xdr:col>
          <xdr:colOff>866775</xdr:colOff>
          <xdr:row>25</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390525</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142875</xdr:rowOff>
        </xdr:from>
        <xdr:to>
          <xdr:col>5</xdr:col>
          <xdr:colOff>895350</xdr:colOff>
          <xdr:row>35</xdr:row>
          <xdr:rowOff>1095375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190500</xdr:rowOff>
        </xdr:from>
        <xdr:to>
          <xdr:col>7</xdr:col>
          <xdr:colOff>962025</xdr:colOff>
          <xdr:row>35</xdr:row>
          <xdr:rowOff>1095375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819150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133350</xdr:rowOff>
        </xdr:from>
        <xdr:to>
          <xdr:col>3</xdr:col>
          <xdr:colOff>952500</xdr:colOff>
          <xdr:row>44</xdr:row>
          <xdr:rowOff>895350</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142875</xdr:rowOff>
        </xdr:from>
        <xdr:to>
          <xdr:col>5</xdr:col>
          <xdr:colOff>914400</xdr:colOff>
          <xdr:row>44</xdr:row>
          <xdr:rowOff>876300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219075</xdr:rowOff>
        </xdr:from>
        <xdr:to>
          <xdr:col>7</xdr:col>
          <xdr:colOff>847725</xdr:colOff>
          <xdr:row>44</xdr:row>
          <xdr:rowOff>857250</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190500</xdr:rowOff>
        </xdr:from>
        <xdr:to>
          <xdr:col>1</xdr:col>
          <xdr:colOff>876300</xdr:colOff>
          <xdr:row>54</xdr:row>
          <xdr:rowOff>857250</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257175</xdr:rowOff>
        </xdr:from>
        <xdr:to>
          <xdr:col>3</xdr:col>
          <xdr:colOff>847725</xdr:colOff>
          <xdr:row>54</xdr:row>
          <xdr:rowOff>714375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200025</xdr:rowOff>
        </xdr:from>
        <xdr:to>
          <xdr:col>5</xdr:col>
          <xdr:colOff>923925</xdr:colOff>
          <xdr:row>54</xdr:row>
          <xdr:rowOff>771525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171450</xdr:rowOff>
        </xdr:from>
        <xdr:to>
          <xdr:col>7</xdr:col>
          <xdr:colOff>981075</xdr:colOff>
          <xdr:row>54</xdr:row>
          <xdr:rowOff>695325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123825</xdr:rowOff>
        </xdr:from>
        <xdr:to>
          <xdr:col>9</xdr:col>
          <xdr:colOff>952500</xdr:colOff>
          <xdr:row>54</xdr:row>
          <xdr:rowOff>857250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295275</xdr:rowOff>
        </xdr:from>
        <xdr:to>
          <xdr:col>1</xdr:col>
          <xdr:colOff>971550</xdr:colOff>
          <xdr:row>64</xdr:row>
          <xdr:rowOff>1200150</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104775</xdr:rowOff>
        </xdr:from>
        <xdr:to>
          <xdr:col>3</xdr:col>
          <xdr:colOff>895350</xdr:colOff>
          <xdr:row>64</xdr:row>
          <xdr:rowOff>1266825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123825</xdr:rowOff>
        </xdr:from>
        <xdr:to>
          <xdr:col>5</xdr:col>
          <xdr:colOff>942975</xdr:colOff>
          <xdr:row>64</xdr:row>
          <xdr:rowOff>1209675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542925</xdr:rowOff>
        </xdr:from>
        <xdr:to>
          <xdr:col>7</xdr:col>
          <xdr:colOff>866775</xdr:colOff>
          <xdr:row>64</xdr:row>
          <xdr:rowOff>942975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447675</xdr:rowOff>
        </xdr:from>
        <xdr:to>
          <xdr:col>9</xdr:col>
          <xdr:colOff>981075</xdr:colOff>
          <xdr:row>64</xdr:row>
          <xdr:rowOff>1057275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38100</xdr:rowOff>
        </xdr:from>
        <xdr:to>
          <xdr:col>2</xdr:col>
          <xdr:colOff>142875</xdr:colOff>
          <xdr:row>96</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238125</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409575</xdr:rowOff>
        </xdr:from>
        <xdr:to>
          <xdr:col>5</xdr:col>
          <xdr:colOff>962025</xdr:colOff>
          <xdr:row>15</xdr:row>
          <xdr:rowOff>981075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400050</xdr:rowOff>
        </xdr:from>
        <xdr:to>
          <xdr:col>7</xdr:col>
          <xdr:colOff>1076325</xdr:colOff>
          <xdr:row>25</xdr:row>
          <xdr:rowOff>819150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200025</xdr:rowOff>
        </xdr:from>
        <xdr:to>
          <xdr:col>9</xdr:col>
          <xdr:colOff>914400</xdr:colOff>
          <xdr:row>44</xdr:row>
          <xdr:rowOff>914400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381000</xdr:rowOff>
        </xdr:from>
        <xdr:to>
          <xdr:col>1</xdr:col>
          <xdr:colOff>962025</xdr:colOff>
          <xdr:row>48</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0</xdr:rowOff>
        </xdr:from>
        <xdr:to>
          <xdr:col>1</xdr:col>
          <xdr:colOff>962025</xdr:colOff>
          <xdr:row>69</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1038225</xdr:rowOff>
        </xdr:from>
        <xdr:to>
          <xdr:col>9</xdr:col>
          <xdr:colOff>952500</xdr:colOff>
          <xdr:row>27</xdr:row>
          <xdr:rowOff>219075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57</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0</xdr:rowOff>
        </xdr:from>
        <xdr:to>
          <xdr:col>9</xdr:col>
          <xdr:colOff>971550</xdr:colOff>
          <xdr:row>67</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97</xdr:row>
      <xdr:rowOff>0</xdr:rowOff>
    </xdr:from>
    <xdr:to>
      <xdr:col>15</xdr:col>
      <xdr:colOff>523875</xdr:colOff>
      <xdr:row>107</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26</xdr:row>
          <xdr:rowOff>142875</xdr:rowOff>
        </xdr:from>
        <xdr:to>
          <xdr:col>3</xdr:col>
          <xdr:colOff>981075</xdr:colOff>
          <xdr:row>26</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85725</xdr:rowOff>
        </xdr:from>
        <xdr:to>
          <xdr:col>5</xdr:col>
          <xdr:colOff>914400</xdr:colOff>
          <xdr:row>45</xdr:row>
          <xdr:rowOff>638175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161925</xdr:rowOff>
        </xdr:from>
        <xdr:to>
          <xdr:col>3</xdr:col>
          <xdr:colOff>857250</xdr:colOff>
          <xdr:row>55</xdr:row>
          <xdr:rowOff>695325</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76200</xdr:rowOff>
        </xdr:from>
        <xdr:to>
          <xdr:col>5</xdr:col>
          <xdr:colOff>904875</xdr:colOff>
          <xdr:row>55</xdr:row>
          <xdr:rowOff>723900</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47625</xdr:rowOff>
        </xdr:from>
        <xdr:to>
          <xdr:col>5</xdr:col>
          <xdr:colOff>942975</xdr:colOff>
          <xdr:row>65</xdr:row>
          <xdr:rowOff>933450</xdr:rowOff>
        </xdr:to>
        <xdr:sp macro="" textlink="">
          <xdr:nvSpPr>
            <xdr:cNvPr id="19278" name="Check Box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56</xdr:row>
      <xdr:rowOff>238125</xdr:rowOff>
    </xdr:from>
    <xdr:to>
      <xdr:col>10</xdr:col>
      <xdr:colOff>0</xdr:colOff>
      <xdr:row>60</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95250</xdr:colOff>
          <xdr:row>48</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28575</xdr:rowOff>
        </xdr:from>
        <xdr:to>
          <xdr:col>2</xdr:col>
          <xdr:colOff>190500</xdr:colOff>
          <xdr:row>50</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38100</xdr:rowOff>
        </xdr:from>
        <xdr:to>
          <xdr:col>2</xdr:col>
          <xdr:colOff>238125</xdr:colOff>
          <xdr:row>51</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28575</xdr:rowOff>
        </xdr:from>
        <xdr:to>
          <xdr:col>2</xdr:col>
          <xdr:colOff>238125</xdr:colOff>
          <xdr:row>52</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38100</xdr:rowOff>
        </xdr:from>
        <xdr:to>
          <xdr:col>2</xdr:col>
          <xdr:colOff>152400</xdr:colOff>
          <xdr:row>53</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47625</xdr:rowOff>
        </xdr:from>
        <xdr:to>
          <xdr:col>0</xdr:col>
          <xdr:colOff>238125</xdr:colOff>
          <xdr:row>54</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142875</xdr:colOff>
          <xdr:row>48</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600075</xdr:rowOff>
        </xdr:from>
        <xdr:to>
          <xdr:col>1</xdr:col>
          <xdr:colOff>1019175</xdr:colOff>
          <xdr:row>5</xdr:row>
          <xdr:rowOff>1076325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419100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704850</xdr:rowOff>
        </xdr:from>
        <xdr:to>
          <xdr:col>3</xdr:col>
          <xdr:colOff>962025</xdr:colOff>
          <xdr:row>14</xdr:row>
          <xdr:rowOff>1323975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390525</xdr:rowOff>
        </xdr:from>
        <xdr:to>
          <xdr:col>5</xdr:col>
          <xdr:colOff>933450</xdr:colOff>
          <xdr:row>14</xdr:row>
          <xdr:rowOff>1495425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600075</xdr:rowOff>
        </xdr:from>
        <xdr:to>
          <xdr:col>1</xdr:col>
          <xdr:colOff>1000125</xdr:colOff>
          <xdr:row>14</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685800</xdr:rowOff>
        </xdr:from>
        <xdr:to>
          <xdr:col>7</xdr:col>
          <xdr:colOff>1019175</xdr:colOff>
          <xdr:row>14</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752475</xdr:rowOff>
        </xdr:from>
        <xdr:to>
          <xdr:col>9</xdr:col>
          <xdr:colOff>838200</xdr:colOff>
          <xdr:row>14</xdr:row>
          <xdr:rowOff>1323975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23</xdr:row>
          <xdr:rowOff>514350</xdr:rowOff>
        </xdr:from>
        <xdr:to>
          <xdr:col>1</xdr:col>
          <xdr:colOff>952500</xdr:colOff>
          <xdr:row>23</xdr:row>
          <xdr:rowOff>1171575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476250</xdr:rowOff>
        </xdr:from>
        <xdr:to>
          <xdr:col>3</xdr:col>
          <xdr:colOff>904875</xdr:colOff>
          <xdr:row>23</xdr:row>
          <xdr:rowOff>1152525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609600</xdr:rowOff>
        </xdr:from>
        <xdr:to>
          <xdr:col>5</xdr:col>
          <xdr:colOff>914400</xdr:colOff>
          <xdr:row>23</xdr:row>
          <xdr:rowOff>1057275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76200</xdr:rowOff>
        </xdr:from>
        <xdr:to>
          <xdr:col>7</xdr:col>
          <xdr:colOff>942975</xdr:colOff>
          <xdr:row>23</xdr:row>
          <xdr:rowOff>1514475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390525</xdr:rowOff>
        </xdr:from>
        <xdr:to>
          <xdr:col>9</xdr:col>
          <xdr:colOff>962025</xdr:colOff>
          <xdr:row>23</xdr:row>
          <xdr:rowOff>1266825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15</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0</xdr:rowOff>
        </xdr:from>
        <xdr:to>
          <xdr:col>9</xdr:col>
          <xdr:colOff>971550</xdr:colOff>
          <xdr:row>26</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46</xdr:row>
      <xdr:rowOff>0</xdr:rowOff>
    </xdr:from>
    <xdr:to>
      <xdr:col>15</xdr:col>
      <xdr:colOff>523875</xdr:colOff>
      <xdr:row>59</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19050</xdr:colOff>
          <xdr:row>49</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66675</xdr:rowOff>
        </xdr:from>
        <xdr:to>
          <xdr:col>5</xdr:col>
          <xdr:colOff>895350</xdr:colOff>
          <xdr:row>24</xdr:row>
          <xdr:rowOff>552450</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25</xdr:row>
          <xdr:rowOff>85725</xdr:rowOff>
        </xdr:from>
        <xdr:to>
          <xdr:col>5</xdr:col>
          <xdr:colOff>904875</xdr:colOff>
          <xdr:row>25</xdr:row>
          <xdr:rowOff>571500</xdr:rowOff>
        </xdr:to>
        <xdr:sp macro="" textlink="">
          <xdr:nvSpPr>
            <xdr:cNvPr id="20233" name="Check Box 777" hidden="1">
              <a:extLst>
                <a:ext uri="{63B3BB69-23CF-44E3-9099-C40C66FF867C}">
                  <a14:compatExt spid="_x0000_s20233"/>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74</xdr:row>
      <xdr:rowOff>9525</xdr:rowOff>
    </xdr:from>
    <xdr:to>
      <xdr:col>9</xdr:col>
      <xdr:colOff>1190624</xdr:colOff>
      <xdr:row>77</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65</xdr:row>
          <xdr:rowOff>57150</xdr:rowOff>
        </xdr:from>
        <xdr:to>
          <xdr:col>0</xdr:col>
          <xdr:colOff>247650</xdr:colOff>
          <xdr:row>65</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238125</xdr:colOff>
          <xdr:row>66</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57150</xdr:rowOff>
        </xdr:from>
        <xdr:to>
          <xdr:col>0</xdr:col>
          <xdr:colOff>257175</xdr:colOff>
          <xdr:row>67</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247650</xdr:colOff>
          <xdr:row>68</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47625</xdr:rowOff>
        </xdr:from>
        <xdr:to>
          <xdr:col>0</xdr:col>
          <xdr:colOff>247650</xdr:colOff>
          <xdr:row>69</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1</xdr:col>
          <xdr:colOff>0</xdr:colOff>
          <xdr:row>70</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28575</xdr:rowOff>
        </xdr:from>
        <xdr:to>
          <xdr:col>0</xdr:col>
          <xdr:colOff>238125</xdr:colOff>
          <xdr:row>64</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971550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133350</xdr:rowOff>
        </xdr:from>
        <xdr:to>
          <xdr:col>3</xdr:col>
          <xdr:colOff>876300</xdr:colOff>
          <xdr:row>5</xdr:row>
          <xdr:rowOff>1076325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971550</xdr:colOff>
          <xdr:row>5</xdr:row>
          <xdr:rowOff>933450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209550</xdr:rowOff>
        </xdr:from>
        <xdr:to>
          <xdr:col>7</xdr:col>
          <xdr:colOff>962025</xdr:colOff>
          <xdr:row>5</xdr:row>
          <xdr:rowOff>904875</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114300</xdr:rowOff>
        </xdr:from>
        <xdr:to>
          <xdr:col>9</xdr:col>
          <xdr:colOff>876300</xdr:colOff>
          <xdr:row>5</xdr:row>
          <xdr:rowOff>1009650</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314325</xdr:rowOff>
        </xdr:from>
        <xdr:to>
          <xdr:col>1</xdr:col>
          <xdr:colOff>933450</xdr:colOff>
          <xdr:row>14</xdr:row>
          <xdr:rowOff>838200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95250</xdr:rowOff>
        </xdr:from>
        <xdr:to>
          <xdr:col>5</xdr:col>
          <xdr:colOff>1076325</xdr:colOff>
          <xdr:row>14</xdr:row>
          <xdr:rowOff>933450</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942975</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228600</xdr:rowOff>
        </xdr:from>
        <xdr:to>
          <xdr:col>9</xdr:col>
          <xdr:colOff>1019175</xdr:colOff>
          <xdr:row>14</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342900</xdr:rowOff>
        </xdr:from>
        <xdr:to>
          <xdr:col>1</xdr:col>
          <xdr:colOff>904875</xdr:colOff>
          <xdr:row>23</xdr:row>
          <xdr:rowOff>876300</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114300</xdr:rowOff>
        </xdr:from>
        <xdr:to>
          <xdr:col>3</xdr:col>
          <xdr:colOff>885825</xdr:colOff>
          <xdr:row>23</xdr:row>
          <xdr:rowOff>1019175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200025</xdr:rowOff>
        </xdr:from>
        <xdr:to>
          <xdr:col>5</xdr:col>
          <xdr:colOff>904875</xdr:colOff>
          <xdr:row>23</xdr:row>
          <xdr:rowOff>1009650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47625</xdr:rowOff>
        </xdr:from>
        <xdr:to>
          <xdr:col>7</xdr:col>
          <xdr:colOff>866775</xdr:colOff>
          <xdr:row>23</xdr:row>
          <xdr:rowOff>1162050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66675</xdr:rowOff>
        </xdr:from>
        <xdr:to>
          <xdr:col>9</xdr:col>
          <xdr:colOff>942975</xdr:colOff>
          <xdr:row>23</xdr:row>
          <xdr:rowOff>1047750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438150</xdr:rowOff>
        </xdr:from>
        <xdr:to>
          <xdr:col>1</xdr:col>
          <xdr:colOff>933450</xdr:colOff>
          <xdr:row>32</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219075</xdr:rowOff>
        </xdr:from>
        <xdr:to>
          <xdr:col>3</xdr:col>
          <xdr:colOff>933450</xdr:colOff>
          <xdr:row>32</xdr:row>
          <xdr:rowOff>1266825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180975</xdr:rowOff>
        </xdr:from>
        <xdr:to>
          <xdr:col>5</xdr:col>
          <xdr:colOff>866775</xdr:colOff>
          <xdr:row>32</xdr:row>
          <xdr:rowOff>1352550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390525</xdr:rowOff>
        </xdr:from>
        <xdr:to>
          <xdr:col>7</xdr:col>
          <xdr:colOff>895350</xdr:colOff>
          <xdr:row>32</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323850</xdr:rowOff>
        </xdr:from>
        <xdr:to>
          <xdr:col>9</xdr:col>
          <xdr:colOff>933450</xdr:colOff>
          <xdr:row>32</xdr:row>
          <xdr:rowOff>1181100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38100</xdr:rowOff>
        </xdr:from>
        <xdr:to>
          <xdr:col>1</xdr:col>
          <xdr:colOff>962025</xdr:colOff>
          <xdr:row>26</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xdr:rowOff>
        </xdr:from>
        <xdr:to>
          <xdr:col>1</xdr:col>
          <xdr:colOff>962025</xdr:colOff>
          <xdr:row>35</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9</xdr:col>
          <xdr:colOff>962025</xdr:colOff>
          <xdr:row>16</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0</xdr:rowOff>
        </xdr:from>
        <xdr:to>
          <xdr:col>9</xdr:col>
          <xdr:colOff>962025</xdr:colOff>
          <xdr:row>25</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33</xdr:row>
          <xdr:rowOff>0</xdr:rowOff>
        </xdr:from>
        <xdr:to>
          <xdr:col>9</xdr:col>
          <xdr:colOff>971550</xdr:colOff>
          <xdr:row>33</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64</xdr:row>
      <xdr:rowOff>0</xdr:rowOff>
    </xdr:from>
    <xdr:to>
      <xdr:col>15</xdr:col>
      <xdr:colOff>523875</xdr:colOff>
      <xdr:row>78</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41</xdr:row>
          <xdr:rowOff>371475</xdr:rowOff>
        </xdr:from>
        <xdr:to>
          <xdr:col>1</xdr:col>
          <xdr:colOff>933450</xdr:colOff>
          <xdr:row>41</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114300</xdr:rowOff>
        </xdr:from>
        <xdr:to>
          <xdr:col>3</xdr:col>
          <xdr:colOff>933450</xdr:colOff>
          <xdr:row>41</xdr:row>
          <xdr:rowOff>1381125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41</xdr:row>
          <xdr:rowOff>276225</xdr:rowOff>
        </xdr:from>
        <xdr:to>
          <xdr:col>5</xdr:col>
          <xdr:colOff>866775</xdr:colOff>
          <xdr:row>41</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295275</xdr:rowOff>
        </xdr:from>
        <xdr:to>
          <xdr:col>7</xdr:col>
          <xdr:colOff>895350</xdr:colOff>
          <xdr:row>41</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9525</xdr:rowOff>
        </xdr:from>
        <xdr:to>
          <xdr:col>7</xdr:col>
          <xdr:colOff>981075</xdr:colOff>
          <xdr:row>42</xdr:row>
          <xdr:rowOff>619125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41</xdr:row>
          <xdr:rowOff>390525</xdr:rowOff>
        </xdr:from>
        <xdr:to>
          <xdr:col>9</xdr:col>
          <xdr:colOff>933450</xdr:colOff>
          <xdr:row>41</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38100</xdr:rowOff>
        </xdr:from>
        <xdr:to>
          <xdr:col>1</xdr:col>
          <xdr:colOff>962025</xdr:colOff>
          <xdr:row>45</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43</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9525</xdr:colOff>
      <xdr:row>72</xdr:row>
      <xdr:rowOff>0</xdr:rowOff>
    </xdr:from>
    <xdr:to>
      <xdr:col>17</xdr:col>
      <xdr:colOff>457200</xdr:colOff>
      <xdr:row>89</xdr:row>
      <xdr:rowOff>104775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0.0847</cdr:x>
      <cdr:y>0.15017</cdr:y>
    </cdr:from>
    <cdr:to>
      <cdr:x>0.21702</cdr:x>
      <cdr:y>0.25861</cdr:y>
    </cdr:to>
    <cdr:sp macro="" textlink="">
      <cdr:nvSpPr>
        <cdr:cNvPr id="2" name="TextBox 1"/>
        <cdr:cNvSpPr txBox="1"/>
      </cdr:nvSpPr>
      <cdr:spPr>
        <a:xfrm xmlns:a="http://schemas.openxmlformats.org/drawingml/2006/main">
          <a:off x="472755" y="574990"/>
          <a:ext cx="738564"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58267E"/>
              </a:solidFill>
            </a:rPr>
            <a:t>Exemplary  433 to 540</a:t>
          </a:r>
        </a:p>
      </cdr:txBody>
    </cdr:sp>
  </cdr:relSizeAnchor>
  <cdr:relSizeAnchor xmlns:cdr="http://schemas.openxmlformats.org/drawingml/2006/chartDrawing">
    <cdr:from>
      <cdr:x>0.08571</cdr:x>
      <cdr:y>0.26122</cdr:y>
    </cdr:from>
    <cdr:to>
      <cdr:x>0.23839</cdr:x>
      <cdr:y>0.36966</cdr:y>
    </cdr:to>
    <cdr:sp macro="" textlink="">
      <cdr:nvSpPr>
        <cdr:cNvPr id="3" name="TextBox 1"/>
        <cdr:cNvSpPr txBox="1"/>
      </cdr:nvSpPr>
      <cdr:spPr>
        <a:xfrm xmlns:a="http://schemas.openxmlformats.org/drawingml/2006/main">
          <a:off x="478429" y="1000224"/>
          <a:ext cx="852206" cy="415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Accomplished 325 to 432</a:t>
          </a:r>
        </a:p>
      </cdr:txBody>
    </cdr:sp>
  </cdr:relSizeAnchor>
  <cdr:relSizeAnchor xmlns:cdr="http://schemas.openxmlformats.org/drawingml/2006/chartDrawing">
    <cdr:from>
      <cdr:x>0.08138</cdr:x>
      <cdr:y>0.37959</cdr:y>
    </cdr:from>
    <cdr:to>
      <cdr:x>0.22627</cdr:x>
      <cdr:y>0.48803</cdr:y>
    </cdr:to>
    <cdr:sp macro="" textlink="">
      <cdr:nvSpPr>
        <cdr:cNvPr id="4" name="TextBox 1"/>
        <cdr:cNvSpPr txBox="1"/>
      </cdr:nvSpPr>
      <cdr:spPr>
        <a:xfrm xmlns:a="http://schemas.openxmlformats.org/drawingml/2006/main">
          <a:off x="454230" y="1453459"/>
          <a:ext cx="808725"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Proficient    217 to 324</a:t>
          </a:r>
        </a:p>
      </cdr:txBody>
    </cdr:sp>
  </cdr:relSizeAnchor>
  <cdr:relSizeAnchor xmlns:cdr="http://schemas.openxmlformats.org/drawingml/2006/chartDrawing">
    <cdr:from>
      <cdr:x>0.07997</cdr:x>
      <cdr:y>0.47803</cdr:y>
    </cdr:from>
    <cdr:to>
      <cdr:x>0.2372</cdr:x>
      <cdr:y>0.61083</cdr:y>
    </cdr:to>
    <cdr:sp macro="" textlink="">
      <cdr:nvSpPr>
        <cdr:cNvPr id="5" name="TextBox 1"/>
        <cdr:cNvSpPr txBox="1"/>
      </cdr:nvSpPr>
      <cdr:spPr>
        <a:xfrm xmlns:a="http://schemas.openxmlformats.org/drawingml/2006/main">
          <a:off x="446359" y="1830410"/>
          <a:ext cx="877615" cy="508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Partially</a:t>
          </a:r>
          <a:r>
            <a:rPr lang="en-US" sz="900" b="1" baseline="0">
              <a:solidFill>
                <a:srgbClr val="A14D07"/>
              </a:solidFill>
            </a:rPr>
            <a:t> proficient </a:t>
          </a:r>
          <a:r>
            <a:rPr lang="en-US" sz="900" b="1">
              <a:solidFill>
                <a:srgbClr val="A14D07"/>
              </a:solidFill>
            </a:rPr>
            <a:t>109</a:t>
          </a:r>
        </a:p>
        <a:p xmlns:a="http://schemas.openxmlformats.org/drawingml/2006/main">
          <a:r>
            <a:rPr lang="en-US" sz="900" b="1">
              <a:solidFill>
                <a:srgbClr val="A14D07"/>
              </a:solidFill>
            </a:rPr>
            <a:t> to 216</a:t>
          </a:r>
        </a:p>
      </cdr:txBody>
    </cdr:sp>
  </cdr:relSizeAnchor>
  <cdr:relSizeAnchor xmlns:cdr="http://schemas.openxmlformats.org/drawingml/2006/chartDrawing">
    <cdr:from>
      <cdr:x>0.08596</cdr:x>
      <cdr:y>0.61848</cdr:y>
    </cdr:from>
    <cdr:to>
      <cdr:x>0.20101</cdr:x>
      <cdr:y>0.72692</cdr:y>
    </cdr:to>
    <cdr:sp macro="" textlink="">
      <cdr:nvSpPr>
        <cdr:cNvPr id="6" name="TextBox 1"/>
        <cdr:cNvSpPr txBox="1"/>
      </cdr:nvSpPr>
      <cdr:spPr>
        <a:xfrm xmlns:a="http://schemas.openxmlformats.org/drawingml/2006/main">
          <a:off x="479811" y="2368191"/>
          <a:ext cx="642168" cy="415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Basic</a:t>
          </a:r>
          <a:r>
            <a:rPr lang="en-US" sz="900" b="1" baseline="0">
              <a:solidFill>
                <a:srgbClr val="C00000"/>
              </a:solidFill>
            </a:rPr>
            <a:t>                     0 to 108</a:t>
          </a:r>
          <a:endParaRPr lang="en-US" sz="900" b="1">
            <a:solidFill>
              <a:srgbClr val="C00000"/>
            </a:solidFill>
          </a:endParaRP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5</xdr:col>
          <xdr:colOff>1038225</xdr:colOff>
          <xdr:row>68</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1</xdr:col>
          <xdr:colOff>1038225</xdr:colOff>
          <xdr:row>70</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1047750</xdr:colOff>
          <xdr:row>71</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1</xdr:col>
          <xdr:colOff>1038225</xdr:colOff>
          <xdr:row>73</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1</xdr:col>
          <xdr:colOff>1038225</xdr:colOff>
          <xdr:row>74</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28575</xdr:rowOff>
        </xdr:from>
        <xdr:to>
          <xdr:col>1</xdr:col>
          <xdr:colOff>1038225</xdr:colOff>
          <xdr:row>75</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9525</xdr:rowOff>
        </xdr:from>
        <xdr:to>
          <xdr:col>0</xdr:col>
          <xdr:colOff>200025</xdr:colOff>
          <xdr:row>76</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9525</xdr:rowOff>
        </xdr:from>
        <xdr:to>
          <xdr:col>0</xdr:col>
          <xdr:colOff>209550</xdr:colOff>
          <xdr:row>77</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1038225</xdr:colOff>
          <xdr:row>68</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304800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1085850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1066800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285750</xdr:rowOff>
        </xdr:from>
        <xdr:to>
          <xdr:col>1</xdr:col>
          <xdr:colOff>1038225</xdr:colOff>
          <xdr:row>15</xdr:row>
          <xdr:rowOff>990600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342900</xdr:rowOff>
        </xdr:from>
        <xdr:to>
          <xdr:col>3</xdr:col>
          <xdr:colOff>971550</xdr:colOff>
          <xdr:row>15</xdr:row>
          <xdr:rowOff>1019175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xdr:rowOff>
        </xdr:from>
        <xdr:to>
          <xdr:col>5</xdr:col>
          <xdr:colOff>1019175</xdr:colOff>
          <xdr:row>15</xdr:row>
          <xdr:rowOff>1419225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304800</xdr:rowOff>
        </xdr:from>
        <xdr:to>
          <xdr:col>7</xdr:col>
          <xdr:colOff>1028700</xdr:colOff>
          <xdr:row>15</xdr:row>
          <xdr:rowOff>1209675</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247650</xdr:rowOff>
        </xdr:from>
        <xdr:to>
          <xdr:col>1</xdr:col>
          <xdr:colOff>866775</xdr:colOff>
          <xdr:row>25</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238125</xdr:rowOff>
        </xdr:from>
        <xdr:to>
          <xdr:col>3</xdr:col>
          <xdr:colOff>942975</xdr:colOff>
          <xdr:row>25</xdr:row>
          <xdr:rowOff>1047750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209550</xdr:rowOff>
        </xdr:from>
        <xdr:to>
          <xdr:col>5</xdr:col>
          <xdr:colOff>904875</xdr:colOff>
          <xdr:row>25</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895350</xdr:colOff>
          <xdr:row>25</xdr:row>
          <xdr:rowOff>1123950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276225</xdr:rowOff>
        </xdr:from>
        <xdr:to>
          <xdr:col>9</xdr:col>
          <xdr:colOff>1057275</xdr:colOff>
          <xdr:row>25</xdr:row>
          <xdr:rowOff>990600</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133350</xdr:rowOff>
        </xdr:from>
        <xdr:to>
          <xdr:col>1</xdr:col>
          <xdr:colOff>962025</xdr:colOff>
          <xdr:row>35</xdr:row>
          <xdr:rowOff>1200150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57150</xdr:rowOff>
        </xdr:from>
        <xdr:to>
          <xdr:col>3</xdr:col>
          <xdr:colOff>923925</xdr:colOff>
          <xdr:row>35</xdr:row>
          <xdr:rowOff>1371600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314325</xdr:rowOff>
        </xdr:from>
        <xdr:to>
          <xdr:col>5</xdr:col>
          <xdr:colOff>1009650</xdr:colOff>
          <xdr:row>35</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314325</xdr:rowOff>
        </xdr:from>
        <xdr:to>
          <xdr:col>7</xdr:col>
          <xdr:colOff>1009650</xdr:colOff>
          <xdr:row>35</xdr:row>
          <xdr:rowOff>1219200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1019175</xdr:colOff>
          <xdr:row>35</xdr:row>
          <xdr:rowOff>1190625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85725</xdr:rowOff>
        </xdr:from>
        <xdr:to>
          <xdr:col>1</xdr:col>
          <xdr:colOff>885825</xdr:colOff>
          <xdr:row>44</xdr:row>
          <xdr:rowOff>1076325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28575</xdr:rowOff>
        </xdr:from>
        <xdr:to>
          <xdr:col>5</xdr:col>
          <xdr:colOff>971550</xdr:colOff>
          <xdr:row>44</xdr:row>
          <xdr:rowOff>1009650</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76200</xdr:rowOff>
        </xdr:from>
        <xdr:to>
          <xdr:col>7</xdr:col>
          <xdr:colOff>914400</xdr:colOff>
          <xdr:row>44</xdr:row>
          <xdr:rowOff>1066800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66675</xdr:rowOff>
        </xdr:from>
        <xdr:to>
          <xdr:col>9</xdr:col>
          <xdr:colOff>962025</xdr:colOff>
          <xdr:row>44</xdr:row>
          <xdr:rowOff>1009650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95250</xdr:rowOff>
        </xdr:from>
        <xdr:to>
          <xdr:col>3</xdr:col>
          <xdr:colOff>1038225</xdr:colOff>
          <xdr:row>44</xdr:row>
          <xdr:rowOff>1095375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400050</xdr:rowOff>
        </xdr:from>
        <xdr:to>
          <xdr:col>9</xdr:col>
          <xdr:colOff>923925</xdr:colOff>
          <xdr:row>15</xdr:row>
          <xdr:rowOff>1162050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114300</xdr:rowOff>
        </xdr:from>
        <xdr:to>
          <xdr:col>3</xdr:col>
          <xdr:colOff>942975</xdr:colOff>
          <xdr:row>6</xdr:row>
          <xdr:rowOff>1019175</xdr:rowOff>
        </xdr:to>
        <xdr:sp macro="" textlink="">
          <xdr:nvSpPr>
            <xdr:cNvPr id="4791" name="Check Box 695" hidden="1">
              <a:extLst>
                <a:ext uri="{63B3BB69-23CF-44E3-9099-C40C66FF867C}">
                  <a14:compatExt spid="_x0000_s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390525</xdr:rowOff>
        </xdr:from>
        <xdr:to>
          <xdr:col>1</xdr:col>
          <xdr:colOff>962025</xdr:colOff>
          <xdr:row>20</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381000</xdr:rowOff>
        </xdr:from>
        <xdr:to>
          <xdr:col>1</xdr:col>
          <xdr:colOff>962025</xdr:colOff>
          <xdr:row>38</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371475</xdr:rowOff>
        </xdr:from>
        <xdr:to>
          <xdr:col>1</xdr:col>
          <xdr:colOff>962025</xdr:colOff>
          <xdr:row>48</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80</xdr:row>
      <xdr:rowOff>200025</xdr:rowOff>
    </xdr:from>
    <xdr:to>
      <xdr:col>9</xdr:col>
      <xdr:colOff>1181100</xdr:colOff>
      <xdr:row>84</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18</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28</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47</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71</xdr:row>
      <xdr:rowOff>142875</xdr:rowOff>
    </xdr:from>
    <xdr:to>
      <xdr:col>15</xdr:col>
      <xdr:colOff>561975</xdr:colOff>
      <xdr:row>84</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19050</xdr:colOff>
          <xdr:row>6</xdr:row>
          <xdr:rowOff>66675</xdr:rowOff>
        </xdr:from>
        <xdr:to>
          <xdr:col>5</xdr:col>
          <xdr:colOff>1047750</xdr:colOff>
          <xdr:row>7</xdr:row>
          <xdr:rowOff>19050</xdr:rowOff>
        </xdr:to>
        <xdr:sp macro="" textlink="">
          <xdr:nvSpPr>
            <xdr:cNvPr id="1229240" name="Check Box 1464" hidden="1">
              <a:extLst>
                <a:ext uri="{63B3BB69-23CF-44E3-9099-C40C66FF867C}">
                  <a14:compatExt spid="_x0000_s122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47625</xdr:rowOff>
        </xdr:from>
        <xdr:to>
          <xdr:col>5</xdr:col>
          <xdr:colOff>1019175</xdr:colOff>
          <xdr:row>16</xdr:row>
          <xdr:rowOff>1123950</xdr:rowOff>
        </xdr:to>
        <xdr:sp macro="" textlink="">
          <xdr:nvSpPr>
            <xdr:cNvPr id="1229242" name="Check Box 1466" hidden="1">
              <a:extLst>
                <a:ext uri="{63B3BB69-23CF-44E3-9099-C40C66FF867C}">
                  <a14:compatExt spid="_x0000_s122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400050</xdr:rowOff>
        </xdr:from>
        <xdr:to>
          <xdr:col>5</xdr:col>
          <xdr:colOff>942975</xdr:colOff>
          <xdr:row>26</xdr:row>
          <xdr:rowOff>933450</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400050</xdr:rowOff>
        </xdr:from>
        <xdr:to>
          <xdr:col>9</xdr:col>
          <xdr:colOff>942975</xdr:colOff>
          <xdr:row>26</xdr:row>
          <xdr:rowOff>933450</xdr:rowOff>
        </xdr:to>
        <xdr:sp macro="" textlink="">
          <xdr:nvSpPr>
            <xdr:cNvPr id="1229246" name="Check Box 1470" hidden="1">
              <a:extLst>
                <a:ext uri="{63B3BB69-23CF-44E3-9099-C40C66FF867C}">
                  <a14:compatExt spid="_x0000_s122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247650</xdr:rowOff>
        </xdr:from>
        <xdr:to>
          <xdr:col>9</xdr:col>
          <xdr:colOff>1057275</xdr:colOff>
          <xdr:row>26</xdr:row>
          <xdr:rowOff>1076325</xdr:rowOff>
        </xdr:to>
        <xdr:sp macro="" textlink="">
          <xdr:nvSpPr>
            <xdr:cNvPr id="1229247" name="Check Box 1471" hidden="1">
              <a:extLst>
                <a:ext uri="{63B3BB69-23CF-44E3-9099-C40C66FF867C}">
                  <a14:compatExt spid="_x0000_s122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228600</xdr:rowOff>
        </xdr:from>
        <xdr:to>
          <xdr:col>3</xdr:col>
          <xdr:colOff>971550</xdr:colOff>
          <xdr:row>16</xdr:row>
          <xdr:rowOff>1019175</xdr:rowOff>
        </xdr:to>
        <xdr:sp macro="" textlink="">
          <xdr:nvSpPr>
            <xdr:cNvPr id="1229256" name="Check Box 1480" hidden="1">
              <a:extLst>
                <a:ext uri="{63B3BB69-23CF-44E3-9099-C40C66FF867C}">
                  <a14:compatExt spid="_x0000_s122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133350</xdr:rowOff>
        </xdr:from>
        <xdr:to>
          <xdr:col>3</xdr:col>
          <xdr:colOff>1038225</xdr:colOff>
          <xdr:row>45</xdr:row>
          <xdr:rowOff>1047750</xdr:rowOff>
        </xdr:to>
        <xdr:sp macro="" textlink="">
          <xdr:nvSpPr>
            <xdr:cNvPr id="1229257" name="Check Box 1481" hidden="1">
              <a:extLst>
                <a:ext uri="{63B3BB69-23CF-44E3-9099-C40C66FF867C}">
                  <a14:compatExt spid="_x0000_s122925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18" Type="http://schemas.openxmlformats.org/officeDocument/2006/relationships/ctrlProp" Target="../ctrlProps/ctrlProp273.xml"/><Relationship Id="rId26" Type="http://schemas.openxmlformats.org/officeDocument/2006/relationships/ctrlProp" Target="../ctrlProps/ctrlProp281.xml"/><Relationship Id="rId3" Type="http://schemas.openxmlformats.org/officeDocument/2006/relationships/vmlDrawing" Target="../drawings/vmlDrawing8.vml"/><Relationship Id="rId21" Type="http://schemas.openxmlformats.org/officeDocument/2006/relationships/ctrlProp" Target="../ctrlProps/ctrlProp276.xml"/><Relationship Id="rId34" Type="http://schemas.openxmlformats.org/officeDocument/2006/relationships/ctrlProp" Target="../ctrlProps/ctrlProp289.xml"/><Relationship Id="rId7" Type="http://schemas.openxmlformats.org/officeDocument/2006/relationships/ctrlProp" Target="../ctrlProps/ctrlProp262.xml"/><Relationship Id="rId12" Type="http://schemas.openxmlformats.org/officeDocument/2006/relationships/ctrlProp" Target="../ctrlProps/ctrlProp267.xml"/><Relationship Id="rId17" Type="http://schemas.openxmlformats.org/officeDocument/2006/relationships/ctrlProp" Target="../ctrlProps/ctrlProp272.xml"/><Relationship Id="rId25" Type="http://schemas.openxmlformats.org/officeDocument/2006/relationships/ctrlProp" Target="../ctrlProps/ctrlProp280.xml"/><Relationship Id="rId33" Type="http://schemas.openxmlformats.org/officeDocument/2006/relationships/ctrlProp" Target="../ctrlProps/ctrlProp288.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71.xml"/><Relationship Id="rId20" Type="http://schemas.openxmlformats.org/officeDocument/2006/relationships/ctrlProp" Target="../ctrlProps/ctrlProp275.xml"/><Relationship Id="rId29" Type="http://schemas.openxmlformats.org/officeDocument/2006/relationships/ctrlProp" Target="../ctrlProps/ctrlProp284.xml"/><Relationship Id="rId1" Type="http://schemas.openxmlformats.org/officeDocument/2006/relationships/printerSettings" Target="../printerSettings/printerSettings9.bin"/><Relationship Id="rId6" Type="http://schemas.openxmlformats.org/officeDocument/2006/relationships/ctrlProp" Target="../ctrlProps/ctrlProp261.xml"/><Relationship Id="rId11" Type="http://schemas.openxmlformats.org/officeDocument/2006/relationships/ctrlProp" Target="../ctrlProps/ctrlProp266.xml"/><Relationship Id="rId24" Type="http://schemas.openxmlformats.org/officeDocument/2006/relationships/ctrlProp" Target="../ctrlProps/ctrlProp279.xml"/><Relationship Id="rId32" Type="http://schemas.openxmlformats.org/officeDocument/2006/relationships/ctrlProp" Target="../ctrlProps/ctrlProp287.xml"/><Relationship Id="rId37" Type="http://schemas.openxmlformats.org/officeDocument/2006/relationships/ctrlProp" Target="../ctrlProps/ctrlProp292.xml"/><Relationship Id="rId5" Type="http://schemas.openxmlformats.org/officeDocument/2006/relationships/ctrlProp" Target="../ctrlProps/ctrlProp260.xml"/><Relationship Id="rId15" Type="http://schemas.openxmlformats.org/officeDocument/2006/relationships/ctrlProp" Target="../ctrlProps/ctrlProp270.xml"/><Relationship Id="rId23" Type="http://schemas.openxmlformats.org/officeDocument/2006/relationships/ctrlProp" Target="../ctrlProps/ctrlProp278.xml"/><Relationship Id="rId28" Type="http://schemas.openxmlformats.org/officeDocument/2006/relationships/ctrlProp" Target="../ctrlProps/ctrlProp283.xml"/><Relationship Id="rId36" Type="http://schemas.openxmlformats.org/officeDocument/2006/relationships/ctrlProp" Target="../ctrlProps/ctrlProp291.xml"/><Relationship Id="rId10" Type="http://schemas.openxmlformats.org/officeDocument/2006/relationships/ctrlProp" Target="../ctrlProps/ctrlProp265.xml"/><Relationship Id="rId19" Type="http://schemas.openxmlformats.org/officeDocument/2006/relationships/ctrlProp" Target="../ctrlProps/ctrlProp274.xml"/><Relationship Id="rId31" Type="http://schemas.openxmlformats.org/officeDocument/2006/relationships/ctrlProp" Target="../ctrlProps/ctrlProp286.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 Id="rId22" Type="http://schemas.openxmlformats.org/officeDocument/2006/relationships/ctrlProp" Target="../ctrlProps/ctrlProp277.xml"/><Relationship Id="rId27" Type="http://schemas.openxmlformats.org/officeDocument/2006/relationships/ctrlProp" Target="../ctrlProps/ctrlProp282.xml"/><Relationship Id="rId30" Type="http://schemas.openxmlformats.org/officeDocument/2006/relationships/ctrlProp" Target="../ctrlProps/ctrlProp285.xml"/><Relationship Id="rId35" Type="http://schemas.openxmlformats.org/officeDocument/2006/relationships/ctrlProp" Target="../ctrlProps/ctrlProp29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trlProp" Target="../ctrlProps/ctrlProp111.xml"/><Relationship Id="rId55" Type="http://schemas.openxmlformats.org/officeDocument/2006/relationships/ctrlProp" Target="../ctrlProps/ctrlProp116.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2" Type="http://schemas.openxmlformats.org/officeDocument/2006/relationships/drawing" Target="../drawings/drawing12.xml"/><Relationship Id="rId16" Type="http://schemas.openxmlformats.org/officeDocument/2006/relationships/ctrlProp" Target="../ctrlProps/ctrlProp77.xml"/><Relationship Id="rId20" Type="http://schemas.openxmlformats.org/officeDocument/2006/relationships/ctrlProp" Target="../ctrlProps/ctrlProp81.xml"/><Relationship Id="rId29" Type="http://schemas.openxmlformats.org/officeDocument/2006/relationships/ctrlProp" Target="../ctrlProps/ctrlProp90.xml"/><Relationship Id="rId41" Type="http://schemas.openxmlformats.org/officeDocument/2006/relationships/ctrlProp" Target="../ctrlProps/ctrlProp102.xml"/><Relationship Id="rId54" Type="http://schemas.openxmlformats.org/officeDocument/2006/relationships/ctrlProp" Target="../ctrlProps/ctrlProp115.xml"/><Relationship Id="rId1" Type="http://schemas.openxmlformats.org/officeDocument/2006/relationships/printerSettings" Target="../printerSettings/printerSettings4.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10" Type="http://schemas.openxmlformats.org/officeDocument/2006/relationships/ctrlProp" Target="../ctrlProps/ctrlProp71.x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8" Type="http://schemas.openxmlformats.org/officeDocument/2006/relationships/ctrlProp" Target="../ctrlProps/ctrlProp69.xml"/><Relationship Id="rId51" Type="http://schemas.openxmlformats.org/officeDocument/2006/relationships/ctrlProp" Target="../ctrlProps/ctrlProp112.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63" Type="http://schemas.openxmlformats.org/officeDocument/2006/relationships/ctrlProp" Target="../ctrlProps/ctrlProp176.xml"/><Relationship Id="rId68" Type="http://schemas.openxmlformats.org/officeDocument/2006/relationships/ctrlProp" Target="../ctrlProps/ctrlProp181.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drawing" Target="../drawings/drawing15.xml"/><Relationship Id="rId16" Type="http://schemas.openxmlformats.org/officeDocument/2006/relationships/ctrlProp" Target="../ctrlProps/ctrlProp129.xml"/><Relationship Id="rId29" Type="http://schemas.openxmlformats.org/officeDocument/2006/relationships/ctrlProp" Target="../ctrlProps/ctrlProp142.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66" Type="http://schemas.openxmlformats.org/officeDocument/2006/relationships/ctrlProp" Target="../ctrlProps/ctrlProp179.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61" Type="http://schemas.openxmlformats.org/officeDocument/2006/relationships/ctrlProp" Target="../ctrlProps/ctrlProp174.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8" Type="http://schemas.openxmlformats.org/officeDocument/2006/relationships/ctrlProp" Target="../ctrlProps/ctrlProp121.xml"/><Relationship Id="rId51" Type="http://schemas.openxmlformats.org/officeDocument/2006/relationships/ctrlProp" Target="../ctrlProps/ctrlProp164.xml"/><Relationship Id="rId3" Type="http://schemas.openxmlformats.org/officeDocument/2006/relationships/vmlDrawing" Target="../drawings/vmlDrawing4.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 Type="http://schemas.openxmlformats.org/officeDocument/2006/relationships/vmlDrawing" Target="../drawings/vmlDrawing5.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2" Type="http://schemas.openxmlformats.org/officeDocument/2006/relationships/drawing" Target="../drawings/drawing18.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3" Type="http://schemas.openxmlformats.org/officeDocument/2006/relationships/vmlDrawing" Target="../drawings/vmlDrawing6.vml"/><Relationship Id="rId21" Type="http://schemas.openxmlformats.org/officeDocument/2006/relationships/ctrlProp" Target="../ctrlProps/ctrlProp233.xml"/><Relationship Id="rId34" Type="http://schemas.openxmlformats.org/officeDocument/2006/relationships/ctrlProp" Target="../ctrlProps/ctrlProp246.xml"/><Relationship Id="rId42" Type="http://schemas.openxmlformats.org/officeDocument/2006/relationships/ctrlProp" Target="../ctrlProps/ctrlProp254.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46" Type="http://schemas.openxmlformats.org/officeDocument/2006/relationships/ctrlProp" Target="../ctrlProps/ctrlProp258.xml"/><Relationship Id="rId2" Type="http://schemas.openxmlformats.org/officeDocument/2006/relationships/drawing" Target="../drawings/drawing21.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1" Type="http://schemas.openxmlformats.org/officeDocument/2006/relationships/printerSettings" Target="../printerSettings/printerSettings7.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45" Type="http://schemas.openxmlformats.org/officeDocument/2006/relationships/ctrlProp" Target="../ctrlProps/ctrlProp257.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4" Type="http://schemas.openxmlformats.org/officeDocument/2006/relationships/ctrlProp" Target="../ctrlProps/ctrlProp256.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43" Type="http://schemas.openxmlformats.org/officeDocument/2006/relationships/ctrlProp" Target="../ctrlProps/ctrlProp25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3392</v>
      </c>
      <c r="C1" s="461"/>
      <c r="D1" s="445" t="s">
        <v>3376</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38" t="s">
        <v>3121</v>
      </c>
      <c r="C2" s="539"/>
      <c r="D2" s="539"/>
      <c r="E2" s="539"/>
      <c r="F2" s="539"/>
      <c r="G2" s="539"/>
      <c r="H2" s="539"/>
      <c r="I2" s="539"/>
      <c r="J2" s="539"/>
      <c r="K2" s="539"/>
      <c r="L2" s="539"/>
      <c r="M2" s="413"/>
      <c r="N2" s="413"/>
      <c r="O2" s="413"/>
      <c r="P2" s="413"/>
      <c r="Q2" s="413"/>
      <c r="R2" s="413"/>
      <c r="S2" s="413"/>
      <c r="T2" s="413"/>
      <c r="U2" s="413"/>
      <c r="V2" s="413"/>
    </row>
    <row r="3" spans="1:22" ht="40.5" customHeight="1" x14ac:dyDescent="0.25">
      <c r="A3" s="411"/>
      <c r="B3" s="540" t="s">
        <v>3177</v>
      </c>
      <c r="C3" s="540"/>
      <c r="D3" s="540"/>
      <c r="E3" s="540"/>
      <c r="F3" s="540"/>
      <c r="G3" s="410"/>
      <c r="H3" s="410"/>
      <c r="I3" s="410"/>
      <c r="J3" s="410"/>
      <c r="K3" s="410"/>
      <c r="L3" s="410"/>
      <c r="M3" s="413"/>
      <c r="N3" s="413"/>
      <c r="O3" s="413"/>
      <c r="P3" s="413"/>
      <c r="Q3" s="413"/>
      <c r="R3" s="413"/>
      <c r="S3" s="413"/>
      <c r="T3" s="413"/>
      <c r="U3" s="413"/>
      <c r="V3" s="413"/>
    </row>
    <row r="4" spans="1:22" ht="15.75" x14ac:dyDescent="0.25">
      <c r="A4" s="412"/>
      <c r="B4" s="547" t="s">
        <v>2703</v>
      </c>
      <c r="C4" s="547"/>
      <c r="D4" s="547"/>
      <c r="E4" s="547"/>
      <c r="F4" s="547"/>
      <c r="G4" s="547"/>
      <c r="H4" s="547"/>
      <c r="I4" s="547"/>
      <c r="M4" s="413"/>
      <c r="N4" s="413"/>
      <c r="O4" s="413"/>
      <c r="P4" s="413"/>
      <c r="Q4" s="413"/>
      <c r="R4" s="413"/>
      <c r="S4" s="413"/>
      <c r="T4" s="413"/>
      <c r="U4" s="413"/>
      <c r="V4" s="413"/>
    </row>
    <row r="5" spans="1:22" s="415" customFormat="1" x14ac:dyDescent="0.25">
      <c r="A5" s="541" t="s">
        <v>2693</v>
      </c>
      <c r="B5" s="541"/>
      <c r="C5" s="541"/>
      <c r="D5" s="541"/>
      <c r="E5" s="541"/>
      <c r="F5" s="541"/>
      <c r="G5" s="541"/>
      <c r="H5" s="541"/>
      <c r="I5" s="541"/>
      <c r="J5" s="541"/>
      <c r="K5" s="541"/>
      <c r="L5" s="541"/>
      <c r="M5" s="413"/>
      <c r="N5" s="413"/>
      <c r="O5" s="413"/>
      <c r="P5" s="413"/>
      <c r="Q5" s="413"/>
      <c r="R5" s="413"/>
      <c r="S5" s="413"/>
      <c r="T5" s="413"/>
      <c r="U5" s="413"/>
      <c r="V5" s="413"/>
    </row>
    <row r="6" spans="1:22" ht="33.75" customHeight="1" x14ac:dyDescent="0.25">
      <c r="A6" s="542" t="s">
        <v>2705</v>
      </c>
      <c r="B6" s="543"/>
      <c r="C6" s="543"/>
      <c r="D6" s="543"/>
      <c r="E6" s="543"/>
      <c r="F6" s="543"/>
      <c r="G6" s="543"/>
      <c r="H6" s="543"/>
      <c r="I6" s="543"/>
      <c r="J6" s="543"/>
      <c r="K6" s="543"/>
      <c r="L6" s="543"/>
      <c r="M6" s="413"/>
      <c r="N6" s="413"/>
      <c r="O6" s="413"/>
      <c r="P6" s="413"/>
      <c r="Q6" s="413"/>
      <c r="R6" s="413"/>
      <c r="S6" s="413"/>
      <c r="T6" s="413"/>
      <c r="U6" s="413"/>
      <c r="V6" s="413"/>
    </row>
    <row r="7" spans="1:22" x14ac:dyDescent="0.25">
      <c r="A7" s="541" t="s">
        <v>2694</v>
      </c>
      <c r="B7" s="541"/>
      <c r="C7" s="541"/>
      <c r="D7" s="541"/>
      <c r="E7" s="541"/>
      <c r="F7" s="541"/>
      <c r="G7" s="541"/>
      <c r="H7" s="541"/>
      <c r="I7" s="541"/>
      <c r="J7" s="541"/>
      <c r="K7" s="541"/>
      <c r="L7" s="541"/>
      <c r="M7" s="413"/>
      <c r="N7" s="413"/>
      <c r="O7" s="413"/>
      <c r="P7" s="413"/>
      <c r="Q7" s="413"/>
      <c r="R7" s="413"/>
      <c r="S7" s="413"/>
      <c r="T7" s="413"/>
      <c r="U7" s="413"/>
      <c r="V7" s="413"/>
    </row>
    <row r="8" spans="1:22" ht="84.75" customHeight="1" x14ac:dyDescent="0.25">
      <c r="A8" s="544" t="s">
        <v>3114</v>
      </c>
      <c r="B8" s="543"/>
      <c r="C8" s="543"/>
      <c r="D8" s="543"/>
      <c r="E8" s="543"/>
      <c r="F8" s="543"/>
      <c r="G8" s="543"/>
      <c r="H8" s="543"/>
      <c r="I8" s="543"/>
      <c r="J8" s="543"/>
      <c r="K8" s="543"/>
      <c r="L8" s="543"/>
      <c r="M8" s="413"/>
      <c r="N8" s="413"/>
      <c r="O8" s="413"/>
      <c r="P8" s="413"/>
      <c r="Q8" s="413"/>
      <c r="R8" s="413"/>
      <c r="S8" s="413"/>
      <c r="T8" s="413"/>
      <c r="U8" s="413"/>
      <c r="V8" s="413"/>
    </row>
    <row r="9" spans="1:22" ht="21" x14ac:dyDescent="0.25">
      <c r="A9" s="545" t="s">
        <v>2695</v>
      </c>
      <c r="B9" s="545"/>
      <c r="C9" s="545"/>
      <c r="D9" s="545"/>
      <c r="E9" s="545"/>
      <c r="F9" s="545"/>
      <c r="G9" s="545"/>
      <c r="H9" s="545"/>
      <c r="I9" s="545"/>
      <c r="J9" s="545"/>
      <c r="K9" s="545"/>
      <c r="L9" s="545"/>
      <c r="M9" s="413"/>
      <c r="N9" s="413"/>
      <c r="O9" s="413"/>
      <c r="P9" s="413"/>
      <c r="Q9" s="413"/>
      <c r="R9" s="413"/>
      <c r="S9" s="413"/>
      <c r="T9" s="413"/>
      <c r="U9" s="413"/>
      <c r="V9" s="413"/>
    </row>
    <row r="10" spans="1:22" ht="107.25" customHeight="1" x14ac:dyDescent="0.25">
      <c r="A10" s="546" t="s">
        <v>3220</v>
      </c>
      <c r="B10" s="543"/>
      <c r="C10" s="543"/>
      <c r="D10" s="543"/>
      <c r="E10" s="543"/>
      <c r="F10" s="543"/>
      <c r="G10" s="543"/>
      <c r="H10" s="543"/>
      <c r="I10" s="543"/>
      <c r="J10" s="543"/>
      <c r="K10" s="543"/>
      <c r="L10" s="543"/>
      <c r="M10" s="413"/>
      <c r="N10" s="413"/>
      <c r="O10" s="413"/>
      <c r="P10" s="413"/>
      <c r="Q10" s="413"/>
      <c r="R10" s="413"/>
      <c r="S10" s="413"/>
      <c r="T10" s="413"/>
      <c r="U10" s="413"/>
      <c r="V10" s="413"/>
    </row>
    <row r="11" spans="1:22" ht="30.75" customHeight="1" x14ac:dyDescent="0.25">
      <c r="B11" s="537" t="s">
        <v>2696</v>
      </c>
      <c r="C11" s="537"/>
      <c r="D11" s="537"/>
      <c r="E11" s="537"/>
      <c r="F11" s="444"/>
      <c r="G11" s="444"/>
      <c r="H11" s="444"/>
      <c r="I11" s="417"/>
      <c r="J11" s="417"/>
      <c r="K11" s="417"/>
      <c r="L11" s="417"/>
      <c r="M11" s="413"/>
      <c r="N11" s="413"/>
      <c r="O11" s="413"/>
      <c r="P11" s="413"/>
      <c r="Q11" s="413"/>
      <c r="R11" s="413"/>
      <c r="S11" s="413"/>
      <c r="T11" s="413"/>
      <c r="U11" s="413"/>
      <c r="V11" s="413"/>
    </row>
    <row r="12" spans="1:22" ht="51" customHeight="1" x14ac:dyDescent="0.25">
      <c r="A12" s="542" t="s">
        <v>2706</v>
      </c>
      <c r="B12" s="543"/>
      <c r="C12" s="543"/>
      <c r="D12" s="543"/>
      <c r="E12" s="543"/>
      <c r="F12" s="543"/>
      <c r="G12" s="543"/>
      <c r="H12" s="543"/>
      <c r="I12" s="543"/>
      <c r="J12" s="543"/>
      <c r="K12" s="543"/>
      <c r="L12" s="543"/>
      <c r="M12" s="413"/>
      <c r="N12" s="413"/>
      <c r="O12" s="413"/>
      <c r="P12" s="413"/>
      <c r="Q12" s="413"/>
      <c r="R12" s="413"/>
      <c r="S12" s="413"/>
      <c r="T12" s="413"/>
      <c r="U12" s="413"/>
      <c r="V12" s="413"/>
    </row>
    <row r="13" spans="1:22" ht="30.75" customHeight="1" x14ac:dyDescent="0.25">
      <c r="B13" s="537" t="s">
        <v>2698</v>
      </c>
      <c r="C13" s="537"/>
      <c r="D13" s="537"/>
      <c r="F13" s="444"/>
      <c r="G13" s="444"/>
      <c r="H13" s="444"/>
      <c r="I13" s="417"/>
      <c r="J13" s="417"/>
      <c r="K13" s="417"/>
      <c r="L13" s="417"/>
      <c r="M13" s="413"/>
      <c r="N13" s="413"/>
      <c r="O13" s="413"/>
      <c r="P13" s="413"/>
      <c r="Q13" s="413"/>
      <c r="R13" s="413"/>
      <c r="S13" s="413"/>
      <c r="T13" s="413"/>
      <c r="U13" s="413"/>
      <c r="V13" s="413"/>
    </row>
    <row r="14" spans="1:22" ht="48" customHeight="1" x14ac:dyDescent="0.25">
      <c r="A14" s="549" t="s">
        <v>3377</v>
      </c>
      <c r="B14" s="543"/>
      <c r="C14" s="543"/>
      <c r="D14" s="543"/>
      <c r="E14" s="543"/>
      <c r="F14" s="543"/>
      <c r="G14" s="543"/>
      <c r="H14" s="543"/>
      <c r="I14" s="543"/>
      <c r="J14" s="543"/>
      <c r="K14" s="543"/>
      <c r="L14" s="543"/>
      <c r="M14" s="413"/>
      <c r="N14" s="413"/>
      <c r="O14" s="413"/>
      <c r="P14" s="413"/>
      <c r="Q14" s="413"/>
      <c r="R14" s="413"/>
      <c r="S14" s="413"/>
      <c r="T14" s="413"/>
      <c r="U14" s="413"/>
      <c r="V14" s="413"/>
    </row>
    <row r="15" spans="1:22" x14ac:dyDescent="0.25">
      <c r="A15" s="542"/>
      <c r="B15" s="543"/>
      <c r="C15" s="543"/>
      <c r="D15" s="543"/>
      <c r="E15" s="543"/>
      <c r="F15" s="543"/>
      <c r="G15" s="543"/>
      <c r="H15" s="543"/>
      <c r="I15" s="543"/>
      <c r="J15" s="543"/>
      <c r="K15" s="543"/>
      <c r="L15" s="543"/>
      <c r="M15" s="413"/>
      <c r="N15" s="413"/>
      <c r="O15" s="413"/>
      <c r="P15" s="413"/>
      <c r="Q15" s="413"/>
      <c r="R15" s="413"/>
      <c r="S15" s="413"/>
      <c r="T15" s="413"/>
      <c r="U15" s="413"/>
      <c r="V15" s="413"/>
    </row>
    <row r="16" spans="1:22" ht="21" hidden="1" x14ac:dyDescent="0.25">
      <c r="A16" s="545" t="s">
        <v>3178</v>
      </c>
      <c r="B16" s="545"/>
      <c r="C16" s="545"/>
      <c r="D16" s="545"/>
      <c r="E16" s="545"/>
      <c r="F16" s="545"/>
      <c r="G16" s="545"/>
      <c r="H16" s="545"/>
      <c r="I16" s="545"/>
      <c r="J16" s="545"/>
      <c r="K16" s="545"/>
      <c r="L16" s="545"/>
      <c r="M16" s="413"/>
      <c r="N16" s="413"/>
      <c r="O16" s="413"/>
      <c r="P16" s="413"/>
      <c r="Q16" s="413"/>
      <c r="R16" s="413"/>
      <c r="S16" s="413"/>
      <c r="T16" s="413"/>
      <c r="U16" s="413"/>
      <c r="V16" s="413"/>
    </row>
    <row r="17" spans="1:22" hidden="1"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hidden="1" x14ac:dyDescent="0.25">
      <c r="A18" s="550" t="s">
        <v>3179</v>
      </c>
      <c r="B18" s="543"/>
      <c r="C18" s="543"/>
      <c r="D18" s="543"/>
      <c r="E18" s="543"/>
      <c r="F18" s="543"/>
      <c r="G18" s="543"/>
      <c r="H18" s="543"/>
      <c r="I18" s="543"/>
      <c r="J18" s="543"/>
      <c r="K18" s="543"/>
      <c r="L18" s="543"/>
      <c r="M18" s="413"/>
      <c r="N18" s="413"/>
      <c r="O18" s="413"/>
      <c r="P18" s="413"/>
      <c r="Q18" s="413"/>
      <c r="R18" s="413"/>
      <c r="S18" s="413"/>
      <c r="T18" s="413"/>
      <c r="U18" s="413"/>
      <c r="V18" s="413"/>
    </row>
    <row r="19" spans="1:22" ht="33.75" hidden="1" customHeight="1" x14ac:dyDescent="0.25">
      <c r="A19" s="542" t="s">
        <v>3083</v>
      </c>
      <c r="B19" s="543"/>
      <c r="C19" s="543"/>
      <c r="D19" s="543"/>
      <c r="E19" s="543"/>
      <c r="F19" s="543"/>
      <c r="G19" s="543"/>
      <c r="H19" s="543"/>
      <c r="I19" s="543"/>
      <c r="J19" s="543"/>
      <c r="K19" s="543"/>
      <c r="L19" s="543"/>
      <c r="M19" s="413"/>
      <c r="N19" s="413"/>
      <c r="O19" s="413"/>
      <c r="P19" s="413"/>
      <c r="Q19" s="413"/>
      <c r="R19" s="413"/>
      <c r="S19" s="413"/>
      <c r="T19" s="413"/>
      <c r="U19" s="413"/>
      <c r="V19" s="413"/>
    </row>
    <row r="20" spans="1:22" ht="33" hidden="1" customHeight="1" x14ac:dyDescent="0.25">
      <c r="A20" s="548" t="s">
        <v>3084</v>
      </c>
      <c r="B20" s="551"/>
      <c r="C20" s="551"/>
      <c r="D20" s="551"/>
      <c r="E20" s="551"/>
      <c r="F20" s="551"/>
      <c r="G20" s="551"/>
      <c r="H20" s="551"/>
      <c r="I20" s="551"/>
      <c r="J20" s="551"/>
      <c r="K20" s="551"/>
      <c r="L20" s="551"/>
      <c r="M20" s="413"/>
      <c r="N20" s="413"/>
      <c r="O20" s="413"/>
      <c r="P20" s="413"/>
      <c r="Q20" s="413"/>
      <c r="R20" s="413"/>
      <c r="S20" s="413"/>
      <c r="T20" s="413"/>
      <c r="U20" s="413"/>
      <c r="V20" s="413"/>
    </row>
    <row r="21" spans="1:22" ht="36" hidden="1" customHeight="1" x14ac:dyDescent="0.25">
      <c r="A21" s="552" t="s">
        <v>2699</v>
      </c>
      <c r="B21" s="553"/>
      <c r="C21" s="553"/>
      <c r="D21" s="553"/>
      <c r="E21" s="553"/>
      <c r="F21" s="553"/>
      <c r="G21" s="553"/>
      <c r="H21" s="553"/>
      <c r="I21" s="553"/>
      <c r="J21" s="553"/>
      <c r="K21" s="553"/>
      <c r="L21" s="554"/>
      <c r="M21" s="413"/>
      <c r="N21" s="413"/>
      <c r="O21" s="413"/>
      <c r="P21" s="413"/>
      <c r="Q21" s="413"/>
      <c r="R21" s="413"/>
      <c r="S21" s="413"/>
      <c r="T21" s="413"/>
      <c r="U21" s="413"/>
      <c r="V21" s="413"/>
    </row>
    <row r="22" spans="1:22" hidden="1"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hidden="1" x14ac:dyDescent="0.25">
      <c r="A23" s="548" t="s">
        <v>3180</v>
      </c>
      <c r="B23" s="548"/>
      <c r="C23" s="548"/>
      <c r="D23" s="548"/>
      <c r="E23" s="548"/>
      <c r="F23" s="548"/>
      <c r="G23" s="548"/>
      <c r="H23" s="548"/>
      <c r="I23" s="548"/>
      <c r="J23" s="548"/>
      <c r="K23" s="548"/>
      <c r="L23" s="548"/>
      <c r="M23" s="413"/>
      <c r="N23" s="413"/>
      <c r="O23" s="413"/>
      <c r="P23" s="413"/>
      <c r="Q23" s="413"/>
      <c r="R23" s="413"/>
      <c r="S23" s="413"/>
      <c r="T23" s="413"/>
      <c r="U23" s="413"/>
      <c r="V23" s="413"/>
    </row>
    <row r="24" spans="1:22" hidden="1" x14ac:dyDescent="0.25">
      <c r="A24" s="548"/>
      <c r="B24" s="548"/>
      <c r="C24" s="548"/>
      <c r="D24" s="548"/>
      <c r="E24" s="548"/>
      <c r="F24" s="548"/>
      <c r="G24" s="548"/>
      <c r="H24" s="548"/>
      <c r="I24" s="548"/>
      <c r="J24" s="548"/>
      <c r="K24" s="548"/>
      <c r="L24" s="548"/>
      <c r="M24" s="413"/>
      <c r="N24" s="413"/>
      <c r="O24" s="413"/>
      <c r="P24" s="413"/>
      <c r="Q24" s="413"/>
      <c r="R24" s="413"/>
      <c r="S24" s="413"/>
      <c r="T24" s="413"/>
      <c r="U24" s="413"/>
      <c r="V24" s="413"/>
    </row>
    <row r="25" spans="1:22" ht="55.5" hidden="1" customHeight="1" x14ac:dyDescent="0.25">
      <c r="A25" s="548" t="s">
        <v>3115</v>
      </c>
      <c r="B25" s="548"/>
      <c r="C25" s="548"/>
      <c r="D25" s="548"/>
      <c r="E25" s="548"/>
      <c r="F25" s="548"/>
      <c r="G25" s="548"/>
      <c r="H25" s="548"/>
      <c r="I25" s="548"/>
      <c r="J25" s="548"/>
      <c r="K25" s="548"/>
      <c r="L25" s="548"/>
      <c r="M25" s="413"/>
      <c r="N25" s="413"/>
      <c r="O25" s="413"/>
      <c r="P25" s="413"/>
      <c r="Q25" s="413"/>
      <c r="R25" s="413"/>
      <c r="S25" s="413"/>
      <c r="T25" s="413"/>
      <c r="U25" s="413"/>
      <c r="V25" s="413"/>
    </row>
    <row r="26" spans="1:22" hidden="1" x14ac:dyDescent="0.25">
      <c r="A26" s="542"/>
      <c r="B26" s="543"/>
      <c r="C26" s="543"/>
      <c r="D26" s="543"/>
      <c r="E26" s="543"/>
      <c r="F26" s="543"/>
      <c r="G26" s="543"/>
      <c r="H26" s="543"/>
      <c r="I26" s="543"/>
      <c r="J26" s="543"/>
      <c r="K26" s="543"/>
      <c r="L26" s="543"/>
      <c r="M26" s="413"/>
      <c r="N26" s="413"/>
      <c r="O26" s="413"/>
      <c r="P26" s="413"/>
      <c r="Q26" s="413"/>
      <c r="R26" s="413"/>
      <c r="S26" s="413"/>
      <c r="T26" s="413"/>
      <c r="U26" s="413"/>
      <c r="V26" s="413"/>
    </row>
    <row r="27" spans="1:22" hidden="1" x14ac:dyDescent="0.25">
      <c r="A27" s="557" t="s">
        <v>2700</v>
      </c>
      <c r="B27" s="558"/>
      <c r="C27" s="558"/>
      <c r="D27" s="558"/>
      <c r="E27" s="558"/>
      <c r="F27" s="558"/>
      <c r="G27" s="558"/>
      <c r="H27" s="558"/>
      <c r="I27" s="558"/>
      <c r="J27" s="558"/>
      <c r="K27" s="558"/>
      <c r="L27" s="559"/>
      <c r="M27" s="413"/>
      <c r="N27" s="413"/>
      <c r="O27" s="413"/>
      <c r="P27" s="413"/>
      <c r="Q27" s="413"/>
      <c r="R27" s="413"/>
      <c r="S27" s="413"/>
      <c r="T27" s="413"/>
      <c r="U27" s="413"/>
      <c r="V27" s="413"/>
    </row>
    <row r="28" spans="1:22" hidden="1" x14ac:dyDescent="0.25">
      <c r="A28" s="560"/>
      <c r="B28" s="561"/>
      <c r="C28" s="561"/>
      <c r="D28" s="561"/>
      <c r="E28" s="561"/>
      <c r="F28" s="561"/>
      <c r="G28" s="561"/>
      <c r="H28" s="561"/>
      <c r="I28" s="561"/>
      <c r="J28" s="561"/>
      <c r="K28" s="561"/>
      <c r="L28" s="562"/>
      <c r="M28" s="413"/>
      <c r="N28" s="413"/>
      <c r="O28" s="413"/>
      <c r="P28" s="413"/>
      <c r="Q28" s="413"/>
      <c r="R28" s="413"/>
      <c r="S28" s="413"/>
      <c r="T28" s="413"/>
      <c r="U28" s="413"/>
      <c r="V28" s="413"/>
    </row>
    <row r="29" spans="1:22" ht="15.75" hidden="1" customHeight="1" x14ac:dyDescent="0.25">
      <c r="A29" s="409"/>
      <c r="B29" s="563" t="s">
        <v>2701</v>
      </c>
      <c r="C29" s="564"/>
      <c r="D29" s="564"/>
      <c r="E29" s="564"/>
      <c r="F29" s="564"/>
      <c r="G29" s="564"/>
      <c r="H29" s="564"/>
      <c r="I29" s="564"/>
      <c r="J29" s="564"/>
      <c r="K29" s="564"/>
      <c r="L29" s="564"/>
      <c r="M29" s="413"/>
      <c r="N29" s="413"/>
      <c r="O29" s="413"/>
      <c r="P29" s="413"/>
      <c r="Q29" s="413"/>
      <c r="R29" s="413"/>
      <c r="S29" s="413"/>
      <c r="T29" s="413"/>
      <c r="U29" s="413"/>
      <c r="V29" s="413"/>
    </row>
    <row r="30" spans="1:22" ht="15.75" hidden="1" x14ac:dyDescent="0.25">
      <c r="A30" s="408"/>
      <c r="B30" s="564" t="s">
        <v>2702</v>
      </c>
      <c r="C30" s="564"/>
      <c r="D30" s="564"/>
      <c r="E30" s="564"/>
      <c r="F30" s="423"/>
      <c r="G30" s="423"/>
      <c r="H30" s="423"/>
      <c r="I30" s="423"/>
      <c r="J30" s="423"/>
      <c r="K30" s="423"/>
      <c r="L30" s="423"/>
      <c r="M30" s="413"/>
      <c r="N30" s="413"/>
      <c r="O30" s="413"/>
      <c r="P30" s="413"/>
      <c r="Q30" s="413"/>
      <c r="R30" s="413"/>
      <c r="S30" s="413"/>
      <c r="T30" s="413"/>
      <c r="U30" s="413"/>
      <c r="V30" s="413"/>
    </row>
    <row r="31" spans="1:22" hidden="1" x14ac:dyDescent="0.25">
      <c r="M31" s="413"/>
      <c r="N31" s="413"/>
      <c r="O31" s="413"/>
      <c r="P31" s="413"/>
      <c r="Q31" s="413"/>
      <c r="R31" s="413"/>
      <c r="S31" s="413"/>
      <c r="T31" s="413"/>
      <c r="U31" s="413"/>
      <c r="V31" s="413"/>
    </row>
    <row r="32" spans="1:22" ht="18.75" x14ac:dyDescent="0.25">
      <c r="A32" s="565" t="s">
        <v>2697</v>
      </c>
      <c r="B32" s="565"/>
      <c r="C32" s="565"/>
      <c r="D32" s="565"/>
      <c r="E32" s="565"/>
      <c r="F32" s="565"/>
      <c r="G32" s="565"/>
      <c r="H32" s="565"/>
      <c r="I32" s="565"/>
      <c r="J32" s="565"/>
      <c r="K32" s="565"/>
      <c r="L32" s="565"/>
      <c r="M32" s="413"/>
      <c r="N32" s="413"/>
      <c r="O32" s="413"/>
      <c r="P32" s="413"/>
      <c r="Q32" s="413"/>
      <c r="R32" s="413"/>
      <c r="S32" s="413"/>
      <c r="T32" s="413"/>
      <c r="U32" s="413"/>
      <c r="V32" s="413"/>
    </row>
    <row r="33" spans="1:22" ht="62.25" customHeight="1" x14ac:dyDescent="0.25">
      <c r="A33" s="542" t="s">
        <v>3085</v>
      </c>
      <c r="B33" s="543"/>
      <c r="C33" s="543"/>
      <c r="D33" s="543"/>
      <c r="E33" s="543"/>
      <c r="F33" s="543"/>
      <c r="G33" s="543"/>
      <c r="H33" s="543"/>
      <c r="I33" s="543"/>
      <c r="J33" s="543"/>
      <c r="K33" s="543"/>
      <c r="L33" s="543"/>
      <c r="M33" s="413"/>
      <c r="N33" s="413"/>
      <c r="O33" s="413"/>
      <c r="P33" s="413"/>
      <c r="Q33" s="413"/>
      <c r="R33" s="413"/>
      <c r="S33" s="413"/>
      <c r="T33" s="413"/>
      <c r="U33" s="413"/>
      <c r="V33" s="413"/>
    </row>
    <row r="34" spans="1:22" ht="32.25" customHeight="1" x14ac:dyDescent="0.25">
      <c r="A34" s="544" t="s">
        <v>3116</v>
      </c>
      <c r="B34" s="543"/>
      <c r="C34" s="543"/>
      <c r="D34" s="543"/>
      <c r="E34" s="543"/>
      <c r="F34" s="543"/>
      <c r="G34" s="543"/>
      <c r="H34" s="543"/>
      <c r="I34" s="543"/>
      <c r="J34" s="543"/>
      <c r="K34" s="543"/>
      <c r="L34" s="543"/>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45" t="s">
        <v>2704</v>
      </c>
      <c r="B36" s="545"/>
      <c r="C36" s="545"/>
      <c r="D36" s="545"/>
      <c r="E36" s="545"/>
      <c r="F36" s="545"/>
      <c r="G36" s="545"/>
      <c r="H36" s="416"/>
      <c r="I36" s="416"/>
      <c r="J36" s="416"/>
      <c r="K36" s="416"/>
      <c r="L36" s="416"/>
      <c r="M36" s="413"/>
      <c r="N36" s="413"/>
      <c r="O36" s="413"/>
      <c r="P36" s="413"/>
      <c r="Q36" s="413"/>
      <c r="R36" s="413"/>
      <c r="S36" s="413"/>
      <c r="T36" s="413"/>
      <c r="U36" s="413"/>
      <c r="V36" s="413"/>
    </row>
    <row r="37" spans="1:22" ht="27.75" customHeight="1" x14ac:dyDescent="0.25">
      <c r="A37" s="542" t="s">
        <v>2707</v>
      </c>
      <c r="B37" s="543"/>
      <c r="C37" s="543"/>
      <c r="D37" s="543"/>
      <c r="E37" s="543"/>
      <c r="F37" s="543"/>
      <c r="G37" s="543"/>
      <c r="H37" s="543"/>
      <c r="I37" s="543"/>
      <c r="J37" s="543"/>
      <c r="K37" s="543"/>
      <c r="L37" s="543"/>
      <c r="M37" s="413"/>
      <c r="N37" s="413"/>
      <c r="O37" s="413"/>
      <c r="P37" s="413"/>
      <c r="Q37" s="413"/>
      <c r="R37" s="413"/>
      <c r="S37" s="413"/>
      <c r="T37" s="413"/>
      <c r="U37" s="413"/>
      <c r="V37" s="413"/>
    </row>
    <row r="38" spans="1:22" ht="15.75" x14ac:dyDescent="0.25">
      <c r="A38" s="566" t="s">
        <v>2703</v>
      </c>
      <c r="B38" s="566"/>
      <c r="C38" s="566"/>
      <c r="D38" s="566"/>
      <c r="E38" s="566"/>
      <c r="F38" s="566"/>
      <c r="G38" s="566"/>
      <c r="H38" s="566"/>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41" t="s">
        <v>3168</v>
      </c>
      <c r="B41" s="541"/>
      <c r="C41" s="541"/>
      <c r="D41" s="541"/>
      <c r="E41" s="541"/>
      <c r="F41" s="541"/>
      <c r="G41" s="541"/>
      <c r="H41" s="541"/>
      <c r="I41" s="541"/>
      <c r="J41" s="541"/>
      <c r="K41" s="541"/>
      <c r="L41" s="541"/>
      <c r="M41" s="413"/>
      <c r="N41" s="413"/>
      <c r="O41" s="413"/>
      <c r="P41" s="413"/>
      <c r="Q41" s="413"/>
      <c r="R41" s="413"/>
      <c r="S41" s="413"/>
      <c r="T41" s="413"/>
      <c r="U41" s="413"/>
      <c r="V41" s="413"/>
    </row>
    <row r="42" spans="1:22" x14ac:dyDescent="0.25">
      <c r="A42" s="556" t="s">
        <v>3169</v>
      </c>
      <c r="B42" s="543"/>
      <c r="C42" s="543"/>
      <c r="D42" s="543"/>
      <c r="E42" s="543"/>
      <c r="F42" s="543"/>
      <c r="G42" s="543"/>
      <c r="H42" s="543"/>
      <c r="I42" s="543"/>
      <c r="J42" s="543"/>
      <c r="K42" s="543"/>
      <c r="L42" s="543"/>
      <c r="M42" s="413"/>
      <c r="N42" s="413"/>
      <c r="O42" s="413"/>
      <c r="P42" s="413"/>
      <c r="Q42" s="413"/>
      <c r="R42" s="413"/>
      <c r="S42" s="413"/>
      <c r="T42" s="413"/>
      <c r="U42" s="413"/>
      <c r="V42" s="413"/>
    </row>
    <row r="43" spans="1:22" x14ac:dyDescent="0.25">
      <c r="A43" s="516" t="s">
        <v>3221</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55"/>
      <c r="B44" s="555"/>
      <c r="C44" s="555"/>
      <c r="D44" s="555"/>
      <c r="E44" s="555"/>
      <c r="F44" s="555"/>
      <c r="G44" s="555"/>
      <c r="H44" s="555"/>
      <c r="I44" s="555"/>
      <c r="J44" s="555"/>
      <c r="K44" s="555"/>
      <c r="L44" s="555"/>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8" sqref="C8:D8"/>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26" t="s">
        <v>3202</v>
      </c>
      <c r="B1" s="1027"/>
      <c r="C1" s="1027"/>
      <c r="D1" s="1027"/>
      <c r="E1" s="1027"/>
      <c r="F1" s="1027"/>
      <c r="G1" s="1027"/>
      <c r="H1" s="1027"/>
      <c r="I1" s="1027"/>
      <c r="J1" s="1028"/>
      <c r="L1" s="1029" t="s">
        <v>3206</v>
      </c>
      <c r="M1" s="1030"/>
      <c r="N1" s="293"/>
      <c r="O1" s="293"/>
      <c r="P1" s="293"/>
      <c r="Q1" s="293"/>
      <c r="Y1" s="307"/>
      <c r="Z1" s="307"/>
      <c r="AA1" s="307"/>
      <c r="AB1" s="307"/>
      <c r="AC1" s="307"/>
      <c r="AD1" s="307"/>
      <c r="AE1" s="307"/>
      <c r="AF1" s="307"/>
      <c r="AG1" s="307"/>
      <c r="AH1" s="307"/>
      <c r="AI1" s="307"/>
      <c r="AJ1" s="307"/>
      <c r="AK1" s="307"/>
    </row>
    <row r="2" spans="1:37" ht="39" customHeight="1" thickBot="1" x14ac:dyDescent="0.3">
      <c r="A2" s="1026" t="str">
        <f>'Standard 6 Selecting'!A21</f>
        <v>Position:</v>
      </c>
      <c r="B2" s="1031"/>
      <c r="C2" s="1032" t="str">
        <f>'Standard 6 Selecting'!C21:F21</f>
        <v>SLP</v>
      </c>
      <c r="D2" s="1033"/>
      <c r="E2" s="1033"/>
      <c r="F2" s="1033"/>
      <c r="G2" s="1033"/>
      <c r="H2" s="1033"/>
      <c r="I2" s="1033"/>
      <c r="J2" s="1034"/>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35" t="s">
        <v>3203</v>
      </c>
      <c r="B4" s="1036"/>
      <c r="C4" s="1036"/>
      <c r="D4" s="1036"/>
      <c r="E4" s="1036"/>
      <c r="F4" s="1036"/>
      <c r="G4" s="1037"/>
      <c r="H4" s="312"/>
      <c r="I4" s="1038"/>
      <c r="J4" s="1039"/>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35" t="s">
        <v>2568</v>
      </c>
      <c r="B5" s="1046"/>
      <c r="C5" s="1047" t="str">
        <f>IF('Standard 6 Selecting'!B24&lt;&gt;0,'Standard 6 Selecting'!B24,"Please Define Name on 'Selecting Measures' Tab")</f>
        <v>Please Define Name on 'Selecting Measures' Tab</v>
      </c>
      <c r="D5" s="1048"/>
      <c r="E5" s="1048"/>
      <c r="F5" s="1048"/>
      <c r="G5" s="1048"/>
      <c r="H5" s="1049" t="s">
        <v>2569</v>
      </c>
      <c r="I5" s="1050"/>
      <c r="J5" s="313" t="str">
        <f>IFERROR('Standard 6 Selecting'!H24,"Missing Weight")</f>
        <v>Missing Weight</v>
      </c>
      <c r="L5" s="293"/>
      <c r="M5" s="293"/>
      <c r="N5" s="293"/>
      <c r="O5" s="293"/>
      <c r="P5" s="293"/>
      <c r="Q5" s="293"/>
    </row>
    <row r="6" spans="1:37" ht="22.5" customHeight="1" thickBot="1" x14ac:dyDescent="0.3">
      <c r="A6" s="1035" t="s">
        <v>2570</v>
      </c>
      <c r="B6" s="1046"/>
      <c r="C6" s="1051" t="s">
        <v>3112</v>
      </c>
      <c r="D6" s="1052"/>
      <c r="E6" s="1052"/>
      <c r="F6" s="1052"/>
      <c r="G6" s="1052"/>
      <c r="H6" s="1052"/>
      <c r="I6" s="1052"/>
      <c r="J6" s="1053"/>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40" t="s">
        <v>1413</v>
      </c>
      <c r="B7" s="1041"/>
      <c r="C7" s="314"/>
      <c r="D7" s="315" t="s">
        <v>2571</v>
      </c>
      <c r="E7" s="314"/>
      <c r="F7" s="315" t="s">
        <v>2572</v>
      </c>
      <c r="G7" s="314"/>
      <c r="H7" s="315" t="s">
        <v>2573</v>
      </c>
      <c r="I7" s="314"/>
      <c r="J7" s="315" t="s">
        <v>2574</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42" t="s">
        <v>2575</v>
      </c>
      <c r="B8" s="1043"/>
      <c r="C8" s="1044"/>
      <c r="D8" s="1045"/>
      <c r="E8" s="1044"/>
      <c r="F8" s="1045"/>
      <c r="G8" s="1044"/>
      <c r="H8" s="1045"/>
      <c r="I8" s="1044"/>
      <c r="J8" s="1045"/>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54" t="s">
        <v>3204</v>
      </c>
      <c r="B9" s="1055"/>
      <c r="C9" s="1056"/>
      <c r="D9" s="1057"/>
      <c r="E9" s="1057"/>
      <c r="F9" s="1057"/>
      <c r="G9" s="1057"/>
      <c r="H9" s="1057"/>
      <c r="I9" s="1057"/>
      <c r="J9" s="1045"/>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35" t="s">
        <v>3208</v>
      </c>
      <c r="B11" s="1036"/>
      <c r="C11" s="1036"/>
      <c r="D11" s="1036"/>
      <c r="E11" s="1036"/>
      <c r="F11" s="1036"/>
      <c r="G11" s="1037"/>
      <c r="H11" s="312"/>
      <c r="I11" s="1038"/>
      <c r="J11" s="1039"/>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35" t="s">
        <v>2568</v>
      </c>
      <c r="B12" s="1046"/>
      <c r="C12" s="1047" t="str">
        <f>IF('Standard 6 Selecting'!B25&lt;&gt;0,'Standard 6 Selecting'!B25,"Please Define Name on 'Selecting Measures' Tab")</f>
        <v>Please Define Name on 'Selecting Measures' Tab</v>
      </c>
      <c r="D12" s="1048"/>
      <c r="E12" s="1048"/>
      <c r="F12" s="1048"/>
      <c r="G12" s="1048"/>
      <c r="H12" s="1049" t="s">
        <v>2569</v>
      </c>
      <c r="I12" s="1050"/>
      <c r="J12" s="313" t="str">
        <f>IFERROR('Standard 6 Selecting'!H25,"Missing Weight")</f>
        <v>Missing Weight</v>
      </c>
      <c r="L12" s="293"/>
      <c r="M12" s="293"/>
      <c r="N12" s="293"/>
      <c r="O12" s="293"/>
      <c r="P12" s="293"/>
      <c r="Q12" s="293"/>
    </row>
    <row r="13" spans="1:37" ht="22.5" customHeight="1" thickBot="1" x14ac:dyDescent="0.3">
      <c r="A13" s="1035" t="s">
        <v>2570</v>
      </c>
      <c r="B13" s="1046"/>
      <c r="C13" s="1051"/>
      <c r="D13" s="1052"/>
      <c r="E13" s="1052"/>
      <c r="F13" s="1052"/>
      <c r="G13" s="1052"/>
      <c r="H13" s="1052"/>
      <c r="I13" s="1052"/>
      <c r="J13" s="1053"/>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40" t="s">
        <v>1413</v>
      </c>
      <c r="B14" s="1041"/>
      <c r="C14" s="314"/>
      <c r="D14" s="315" t="s">
        <v>2571</v>
      </c>
      <c r="E14" s="314"/>
      <c r="F14" s="315" t="s">
        <v>2572</v>
      </c>
      <c r="G14" s="314"/>
      <c r="H14" s="315" t="s">
        <v>2573</v>
      </c>
      <c r="I14" s="314"/>
      <c r="J14" s="315" t="s">
        <v>2574</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42" t="s">
        <v>2575</v>
      </c>
      <c r="B15" s="1043"/>
      <c r="C15" s="1044"/>
      <c r="D15" s="1045"/>
      <c r="E15" s="1044"/>
      <c r="F15" s="1045"/>
      <c r="G15" s="1044"/>
      <c r="H15" s="1045"/>
      <c r="I15" s="1044"/>
      <c r="J15" s="1045"/>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54" t="s">
        <v>3210</v>
      </c>
      <c r="B16" s="1055"/>
      <c r="C16" s="1056"/>
      <c r="D16" s="1057"/>
      <c r="E16" s="1057"/>
      <c r="F16" s="1057"/>
      <c r="G16" s="1057"/>
      <c r="H16" s="1057"/>
      <c r="I16" s="1057"/>
      <c r="J16" s="1045"/>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35" t="s">
        <v>3209</v>
      </c>
      <c r="B18" s="1036"/>
      <c r="C18" s="1036"/>
      <c r="D18" s="1036"/>
      <c r="E18" s="1036"/>
      <c r="F18" s="1036"/>
      <c r="G18" s="1037"/>
      <c r="H18" s="312"/>
      <c r="I18" s="1038"/>
      <c r="J18" s="1039"/>
      <c r="L18" s="1058" t="s">
        <v>3206</v>
      </c>
      <c r="M18" s="1058"/>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35" t="s">
        <v>2568</v>
      </c>
      <c r="B19" s="1046"/>
      <c r="C19" s="1047" t="str">
        <f>IF('Standard 6 Selecting'!B26&lt;&gt;0,'Standard 6 Selecting'!B26,"Please Define Name on 'Selecting Measures' Tab")</f>
        <v>Please Define Name on 'Selecting Measures' Tab</v>
      </c>
      <c r="D19" s="1048"/>
      <c r="E19" s="1048"/>
      <c r="F19" s="1048"/>
      <c r="G19" s="1048"/>
      <c r="H19" s="1049" t="s">
        <v>2569</v>
      </c>
      <c r="I19" s="1050"/>
      <c r="J19" s="313" t="str">
        <f>IFERROR('Standard 6 Selecting'!H26,"Missing Weight")</f>
        <v>Missing Weight</v>
      </c>
      <c r="L19" s="1058"/>
      <c r="M19" s="1058"/>
      <c r="N19" s="293"/>
      <c r="O19" s="293"/>
      <c r="P19" s="293"/>
      <c r="Q19" s="293"/>
    </row>
    <row r="20" spans="1:37" ht="22.5" customHeight="1" thickBot="1" x14ac:dyDescent="0.3">
      <c r="A20" s="1035" t="s">
        <v>2570</v>
      </c>
      <c r="B20" s="1046"/>
      <c r="C20" s="1051"/>
      <c r="D20" s="1052"/>
      <c r="E20" s="1052"/>
      <c r="F20" s="1052"/>
      <c r="G20" s="1052"/>
      <c r="H20" s="1052"/>
      <c r="I20" s="1052"/>
      <c r="J20" s="1053"/>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40" t="s">
        <v>1413</v>
      </c>
      <c r="B21" s="1041"/>
      <c r="C21" s="314"/>
      <c r="D21" s="315" t="s">
        <v>2571</v>
      </c>
      <c r="E21" s="314"/>
      <c r="F21" s="315" t="s">
        <v>2572</v>
      </c>
      <c r="G21" s="314"/>
      <c r="H21" s="315" t="s">
        <v>2573</v>
      </c>
      <c r="I21" s="314"/>
      <c r="J21" s="315" t="s">
        <v>2574</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42" t="s">
        <v>2575</v>
      </c>
      <c r="B22" s="1043"/>
      <c r="C22" s="1044"/>
      <c r="D22" s="1045"/>
      <c r="E22" s="1044"/>
      <c r="F22" s="1045"/>
      <c r="G22" s="1044"/>
      <c r="H22" s="1045"/>
      <c r="I22" s="1044"/>
      <c r="J22" s="1045"/>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54" t="s">
        <v>3211</v>
      </c>
      <c r="B23" s="1055"/>
      <c r="C23" s="1056"/>
      <c r="D23" s="1057"/>
      <c r="E23" s="1057"/>
      <c r="F23" s="1057"/>
      <c r="G23" s="1057"/>
      <c r="H23" s="1057"/>
      <c r="I23" s="1057"/>
      <c r="J23" s="1045"/>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35" t="s">
        <v>3212</v>
      </c>
      <c r="B25" s="1036"/>
      <c r="C25" s="1036"/>
      <c r="D25" s="1036"/>
      <c r="E25" s="1036"/>
      <c r="F25" s="1036"/>
      <c r="G25" s="1037"/>
      <c r="H25" s="312"/>
      <c r="I25" s="1038"/>
      <c r="J25" s="1039"/>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35" t="s">
        <v>2568</v>
      </c>
      <c r="B26" s="1046"/>
      <c r="C26" s="1047" t="str">
        <f>IF('Standard 6 Selecting'!B27&lt;&gt;0,'Standard 6 Selecting'!B27,"Please Define Name on 'Selecting Measures' Tab")</f>
        <v>Please Define Name on 'Selecting Measures' Tab</v>
      </c>
      <c r="D26" s="1048"/>
      <c r="E26" s="1048"/>
      <c r="F26" s="1048"/>
      <c r="G26" s="1048"/>
      <c r="H26" s="1049" t="s">
        <v>2569</v>
      </c>
      <c r="I26" s="1050"/>
      <c r="J26" s="313" t="str">
        <f>IFERROR('Standard 6 Selecting'!H27,"Missing Weight")</f>
        <v>Missing Weight</v>
      </c>
      <c r="K26" s="317"/>
      <c r="L26" s="293"/>
      <c r="M26" s="293"/>
      <c r="N26" s="293"/>
      <c r="O26" s="293"/>
      <c r="P26" s="293"/>
      <c r="Q26" s="293"/>
    </row>
    <row r="27" spans="1:37" ht="22.5" customHeight="1" thickBot="1" x14ac:dyDescent="0.3">
      <c r="A27" s="1035" t="s">
        <v>2570</v>
      </c>
      <c r="B27" s="1046"/>
      <c r="C27" s="1051"/>
      <c r="D27" s="1052"/>
      <c r="E27" s="1052"/>
      <c r="F27" s="1052"/>
      <c r="G27" s="1052"/>
      <c r="H27" s="1052"/>
      <c r="I27" s="1052"/>
      <c r="J27" s="1053"/>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40" t="s">
        <v>1413</v>
      </c>
      <c r="B28" s="1041"/>
      <c r="C28" s="314"/>
      <c r="D28" s="315" t="s">
        <v>2571</v>
      </c>
      <c r="E28" s="314"/>
      <c r="F28" s="315" t="s">
        <v>2572</v>
      </c>
      <c r="G28" s="314"/>
      <c r="H28" s="315" t="s">
        <v>2576</v>
      </c>
      <c r="I28" s="314"/>
      <c r="J28" s="315" t="s">
        <v>2574</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42" t="s">
        <v>2575</v>
      </c>
      <c r="B29" s="1043"/>
      <c r="C29" s="1044"/>
      <c r="D29" s="1045"/>
      <c r="E29" s="1044"/>
      <c r="F29" s="1045"/>
      <c r="G29" s="1044"/>
      <c r="H29" s="1045"/>
      <c r="I29" s="1044"/>
      <c r="J29" s="1045"/>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54" t="s">
        <v>3213</v>
      </c>
      <c r="B30" s="1055"/>
      <c r="C30" s="1056"/>
      <c r="D30" s="1057"/>
      <c r="E30" s="1057"/>
      <c r="F30" s="1057"/>
      <c r="G30" s="1057"/>
      <c r="H30" s="1057"/>
      <c r="I30" s="1057"/>
      <c r="J30" s="1045"/>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35" t="s">
        <v>3214</v>
      </c>
      <c r="B32" s="1036"/>
      <c r="C32" s="1036"/>
      <c r="D32" s="1036"/>
      <c r="E32" s="1036"/>
      <c r="F32" s="1036"/>
      <c r="G32" s="1037"/>
      <c r="H32" s="312"/>
      <c r="I32" s="1038"/>
      <c r="J32" s="1039"/>
      <c r="L32" s="1058" t="s">
        <v>3207</v>
      </c>
      <c r="M32" s="1058"/>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35" t="s">
        <v>2568</v>
      </c>
      <c r="B33" s="1046"/>
      <c r="C33" s="1047" t="str">
        <f>IF('Standard 6 Selecting'!B28&lt;&gt;0,'Standard 6 Selecting'!B28,"Please Define Name on 'Selecting Measures' Tab")</f>
        <v>Please Define Name on 'Selecting Measures' Tab</v>
      </c>
      <c r="D33" s="1048"/>
      <c r="E33" s="1048"/>
      <c r="F33" s="1048"/>
      <c r="G33" s="1048"/>
      <c r="H33" s="1049" t="s">
        <v>2569</v>
      </c>
      <c r="I33" s="1050"/>
      <c r="J33" s="313" t="str">
        <f>IFERROR('Standard 6 Selecting'!H28,"Missing Weight")</f>
        <v>Missing Weight</v>
      </c>
      <c r="L33" s="1058"/>
      <c r="M33" s="1058"/>
      <c r="N33" s="293"/>
      <c r="O33" s="293"/>
      <c r="P33" s="293"/>
      <c r="Q33" s="293"/>
    </row>
    <row r="34" spans="1:37" ht="22.5" customHeight="1" thickBot="1" x14ac:dyDescent="0.3">
      <c r="A34" s="1035" t="s">
        <v>2570</v>
      </c>
      <c r="B34" s="1046"/>
      <c r="C34" s="1051"/>
      <c r="D34" s="1052"/>
      <c r="E34" s="1052"/>
      <c r="F34" s="1052"/>
      <c r="G34" s="1052"/>
      <c r="H34" s="1052"/>
      <c r="I34" s="1052"/>
      <c r="J34" s="1053"/>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40" t="s">
        <v>1413</v>
      </c>
      <c r="B35" s="1041"/>
      <c r="C35" s="314"/>
      <c r="D35" s="315" t="s">
        <v>2571</v>
      </c>
      <c r="E35" s="314"/>
      <c r="F35" s="315" t="s">
        <v>2572</v>
      </c>
      <c r="G35" s="314"/>
      <c r="H35" s="315" t="s">
        <v>2573</v>
      </c>
      <c r="I35" s="314"/>
      <c r="J35" s="315" t="s">
        <v>2574</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42" t="s">
        <v>2575</v>
      </c>
      <c r="B36" s="1043"/>
      <c r="C36" s="1044"/>
      <c r="D36" s="1045"/>
      <c r="E36" s="1044"/>
      <c r="F36" s="1045"/>
      <c r="G36" s="1044"/>
      <c r="H36" s="1045"/>
      <c r="I36" s="1044"/>
      <c r="J36" s="1045"/>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54" t="s">
        <v>3215</v>
      </c>
      <c r="B37" s="1055"/>
      <c r="C37" s="1056"/>
      <c r="D37" s="1057"/>
      <c r="E37" s="1057"/>
      <c r="F37" s="1057"/>
      <c r="G37" s="1057"/>
      <c r="H37" s="1057"/>
      <c r="I37" s="1057"/>
      <c r="J37" s="1045"/>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35" t="s">
        <v>3216</v>
      </c>
      <c r="B39" s="1036"/>
      <c r="C39" s="1036"/>
      <c r="D39" s="1036"/>
      <c r="E39" s="1036"/>
      <c r="F39" s="1036"/>
      <c r="G39" s="1037"/>
      <c r="H39" s="312"/>
      <c r="I39" s="1038"/>
      <c r="J39" s="1039"/>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35" t="s">
        <v>2568</v>
      </c>
      <c r="B40" s="1046"/>
      <c r="C40" s="1047" t="str">
        <f>IF('Standard 6 Selecting'!B29&lt;&gt;0,'Standard 6 Selecting'!B29,"Please Define Name on 'Selecting Measures' Tab")</f>
        <v>Please Define Name on 'Selecting Measures' Tab</v>
      </c>
      <c r="D40" s="1048"/>
      <c r="E40" s="1048"/>
      <c r="F40" s="1048"/>
      <c r="G40" s="1048"/>
      <c r="H40" s="1049" t="s">
        <v>2569</v>
      </c>
      <c r="I40" s="1050"/>
      <c r="J40" s="313" t="str">
        <f>IFERROR('Standard 6 Selecting'!H29,"Missing Weight")</f>
        <v>Missing Weight</v>
      </c>
      <c r="L40" s="293"/>
      <c r="M40" s="293"/>
      <c r="N40" s="293"/>
      <c r="O40" s="293"/>
      <c r="P40" s="293"/>
      <c r="Q40" s="293"/>
    </row>
    <row r="41" spans="1:37" ht="22.5" customHeight="1" thickBot="1" x14ac:dyDescent="0.3">
      <c r="A41" s="1035" t="s">
        <v>2570</v>
      </c>
      <c r="B41" s="1046"/>
      <c r="C41" s="1051"/>
      <c r="D41" s="1052"/>
      <c r="E41" s="1052"/>
      <c r="F41" s="1052"/>
      <c r="G41" s="1052"/>
      <c r="H41" s="1052"/>
      <c r="I41" s="1052"/>
      <c r="J41" s="1053"/>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40" t="s">
        <v>1413</v>
      </c>
      <c r="B42" s="1041"/>
      <c r="C42" s="314"/>
      <c r="D42" s="315" t="s">
        <v>2571</v>
      </c>
      <c r="E42" s="314"/>
      <c r="F42" s="315" t="s">
        <v>2572</v>
      </c>
      <c r="G42" s="314"/>
      <c r="H42" s="315" t="s">
        <v>2573</v>
      </c>
      <c r="I42" s="314"/>
      <c r="J42" s="315" t="s">
        <v>2574</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42" t="s">
        <v>2575</v>
      </c>
      <c r="B43" s="1043"/>
      <c r="C43" s="1044"/>
      <c r="D43" s="1045"/>
      <c r="E43" s="1044"/>
      <c r="F43" s="1045"/>
      <c r="G43" s="1044"/>
      <c r="H43" s="1045"/>
      <c r="I43" s="1044"/>
      <c r="J43" s="1045"/>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54" t="s">
        <v>3217</v>
      </c>
      <c r="B44" s="1055"/>
      <c r="C44" s="1056"/>
      <c r="D44" s="1057"/>
      <c r="E44" s="1057"/>
      <c r="F44" s="1057"/>
      <c r="G44" s="1057"/>
      <c r="H44" s="1057"/>
      <c r="I44" s="1057"/>
      <c r="J44" s="1045"/>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35" t="s">
        <v>3218</v>
      </c>
      <c r="B46" s="1036"/>
      <c r="C46" s="1036"/>
      <c r="D46" s="1036"/>
      <c r="E46" s="1036"/>
      <c r="F46" s="1036"/>
      <c r="G46" s="1037"/>
      <c r="H46" s="312"/>
      <c r="I46" s="1038"/>
      <c r="J46" s="1039"/>
      <c r="L46" s="1058" t="s">
        <v>3206</v>
      </c>
      <c r="M46" s="1058"/>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35" t="s">
        <v>2568</v>
      </c>
      <c r="B47" s="1046"/>
      <c r="C47" s="1047" t="str">
        <f>IF('Standard 6 Selecting'!B30&lt;&gt;0,'Standard 6 Selecting'!B30,"Please Define Name on 'Selecting Measures' Tab")</f>
        <v>Please Define Name on 'Selecting Measures' Tab</v>
      </c>
      <c r="D47" s="1048"/>
      <c r="E47" s="1048"/>
      <c r="F47" s="1048"/>
      <c r="G47" s="1048"/>
      <c r="H47" s="1049" t="s">
        <v>2569</v>
      </c>
      <c r="I47" s="1050"/>
      <c r="J47" s="313" t="str">
        <f>IFERROR('Standard 6 Selecting'!H30,"Missing Weight")</f>
        <v>Missing Weight</v>
      </c>
      <c r="L47" s="1058"/>
      <c r="M47" s="1058"/>
      <c r="N47" s="293"/>
      <c r="O47" s="293"/>
      <c r="P47" s="293"/>
      <c r="Q47" s="293"/>
    </row>
    <row r="48" spans="1:37" ht="22.5" customHeight="1" thickBot="1" x14ac:dyDescent="0.3">
      <c r="A48" s="1035" t="s">
        <v>2570</v>
      </c>
      <c r="B48" s="1046"/>
      <c r="C48" s="1051"/>
      <c r="D48" s="1052"/>
      <c r="E48" s="1052"/>
      <c r="F48" s="1052"/>
      <c r="G48" s="1052"/>
      <c r="H48" s="1052"/>
      <c r="I48" s="1052"/>
      <c r="J48" s="1053"/>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40" t="s">
        <v>1413</v>
      </c>
      <c r="B49" s="1041"/>
      <c r="C49" s="314"/>
      <c r="D49" s="315" t="s">
        <v>2571</v>
      </c>
      <c r="E49" s="314"/>
      <c r="F49" s="315" t="s">
        <v>2572</v>
      </c>
      <c r="G49" s="314"/>
      <c r="H49" s="315" t="s">
        <v>2573</v>
      </c>
      <c r="I49" s="314"/>
      <c r="J49" s="315" t="s">
        <v>2574</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42" t="s">
        <v>2575</v>
      </c>
      <c r="B50" s="1043"/>
      <c r="C50" s="1044"/>
      <c r="D50" s="1045"/>
      <c r="E50" s="1044"/>
      <c r="F50" s="1045"/>
      <c r="G50" s="1044"/>
      <c r="H50" s="1045"/>
      <c r="I50" s="1044"/>
      <c r="J50" s="1045"/>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54" t="s">
        <v>3219</v>
      </c>
      <c r="B51" s="1055"/>
      <c r="C51" s="1056"/>
      <c r="D51" s="1057"/>
      <c r="E51" s="1057"/>
      <c r="F51" s="1057"/>
      <c r="G51" s="1057"/>
      <c r="H51" s="1057"/>
      <c r="I51" s="1057"/>
      <c r="J51" s="1045"/>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66"/>
      <c r="B52" s="1067"/>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26" t="str">
        <f>'Standard 6 Selecting'!A21</f>
        <v>Position:</v>
      </c>
      <c r="B53" s="1031"/>
      <c r="C53" s="1032" t="str">
        <f>IF('Standard 6 Selecting'!C21=0,"Please define the position on the ""Selecting Measures Tab""",'Standard 6 Selecting'!C21)</f>
        <v>SLP</v>
      </c>
      <c r="D53" s="1033"/>
      <c r="E53" s="1033"/>
      <c r="F53" s="1033"/>
      <c r="G53" s="1033"/>
      <c r="H53" s="1033"/>
      <c r="I53" s="1033"/>
      <c r="J53" s="1034"/>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68" t="s">
        <v>2568</v>
      </c>
      <c r="B54" s="1068"/>
      <c r="C54" s="320" t="s">
        <v>2577</v>
      </c>
      <c r="D54" s="321" t="s">
        <v>3223</v>
      </c>
      <c r="E54" s="1069" t="s">
        <v>2569</v>
      </c>
      <c r="F54" s="1069"/>
      <c r="K54" s="35"/>
      <c r="L54" s="293"/>
      <c r="M54" s="293"/>
      <c r="N54" s="293"/>
      <c r="O54" s="293"/>
      <c r="P54" s="293"/>
      <c r="Q54" s="293"/>
      <c r="R54" s="9"/>
      <c r="S54" s="9"/>
      <c r="T54" s="9"/>
      <c r="U54" s="9"/>
      <c r="V54" s="9"/>
      <c r="W54" s="9"/>
      <c r="X54" s="9"/>
    </row>
    <row r="55" spans="1:37" ht="24.95" customHeight="1" x14ac:dyDescent="0.25">
      <c r="A55" s="1059" t="str">
        <f>IF(ISBLANK('Standard 6 Selecting'!C24),"",IF('Standard 6 Selecting'!B24=0,"Missing Name",'Standard 6 Selecting'!B24))</f>
        <v/>
      </c>
      <c r="B55" s="1060"/>
      <c r="C55" s="49" t="str">
        <f>IF(A55="","",DATA!C683)</f>
        <v/>
      </c>
      <c r="D55" s="322" t="str">
        <f>IF(A55="","",DATA!E683)</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59" t="str">
        <f>IF(ISBLANK('Standard 6 Selecting'!C25),"",IF('Standard 6 Selecting'!B25=0,"Missing Name",'Standard 6 Selecting'!B25))</f>
        <v/>
      </c>
      <c r="B56" s="1060"/>
      <c r="C56" s="49" t="str">
        <f>IF(A56="","",DATA!C684)</f>
        <v/>
      </c>
      <c r="D56" s="322" t="str">
        <f>IF(A56="","",DATA!E684)</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59" t="str">
        <f>IF(ISBLANK('Standard 6 Selecting'!C26),"",IF('Standard 6 Selecting'!B26=0,"Missing Name",'Standard 6 Selecting'!B26))</f>
        <v/>
      </c>
      <c r="B57" s="1060"/>
      <c r="C57" s="49" t="str">
        <f>IF(A57="","",DATA!C685)</f>
        <v/>
      </c>
      <c r="D57" s="322" t="str">
        <f>IF(A57="","",DATA!E685)</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59" t="str">
        <f>IF(ISBLANK('Standard 6 Selecting'!C27),"",IF('Standard 6 Selecting'!B27=0,"Missing Name",'Standard 6 Selecting'!B27))</f>
        <v/>
      </c>
      <c r="B58" s="1060"/>
      <c r="C58" s="49" t="str">
        <f>IF(A58="","",DATA!C686)</f>
        <v/>
      </c>
      <c r="D58" s="322" t="str">
        <f>IF(A58="","",DATA!E686)</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59" t="str">
        <f>IF(ISBLANK('Standard 6 Selecting'!C28),"",IF('Standard 6 Selecting'!B28=0,"Missing Name",'Standard 6 Selecting'!B28))</f>
        <v/>
      </c>
      <c r="B59" s="1060"/>
      <c r="C59" s="49" t="str">
        <f>IF(A59="","",DATA!C687)</f>
        <v/>
      </c>
      <c r="D59" s="322" t="str">
        <f>IF(A59="","",DATA!E687)</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59" t="str">
        <f>IF(ISBLANK('Standard 6 Selecting'!C29),"",IF('Standard 6 Selecting'!B29=0,"Missing Name",'Standard 6 Selecting'!B29))</f>
        <v/>
      </c>
      <c r="B60" s="1060"/>
      <c r="C60" s="49" t="str">
        <f>IF(A60="","",DATA!C688)</f>
        <v/>
      </c>
      <c r="D60" s="322" t="str">
        <f>IF(A60="","",DATA!E688)</f>
        <v/>
      </c>
      <c r="E60" s="323" t="str">
        <f>IFERROR('Standard 6 Selecting'!H29,"")</f>
        <v/>
      </c>
      <c r="G60" s="350">
        <f>IFERROR(E60*C60,0)</f>
        <v>0</v>
      </c>
      <c r="K60" s="35"/>
      <c r="L60" s="293" t="s">
        <v>2578</v>
      </c>
      <c r="M60" s="293"/>
      <c r="N60" s="293"/>
      <c r="O60" s="293"/>
      <c r="P60" s="293"/>
      <c r="Q60" s="293"/>
      <c r="R60" s="9"/>
      <c r="S60" s="9"/>
      <c r="T60" s="9"/>
      <c r="U60" s="9"/>
      <c r="V60" s="9"/>
      <c r="W60" s="9"/>
      <c r="X60" s="9"/>
    </row>
    <row r="61" spans="1:37" ht="24.95" customHeight="1" x14ac:dyDescent="0.25">
      <c r="A61" s="1059" t="str">
        <f>IF(ISBLANK('Standard 6 Selecting'!C30),"",IF('Standard 6 Selecting'!B30=0,"Missing Name",'Standard 6 Selecting'!B30))</f>
        <v/>
      </c>
      <c r="B61" s="1060"/>
      <c r="C61" s="49" t="str">
        <f>IF(A61="","",DATA!C689)</f>
        <v/>
      </c>
      <c r="D61" s="322" t="str">
        <f>IF(A61="","",DATA!E689)</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61" t="s">
        <v>2579</v>
      </c>
      <c r="B62" s="1061"/>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62"/>
      <c r="B63" s="1062"/>
      <c r="C63" s="286"/>
      <c r="D63" s="328"/>
      <c r="E63" s="323"/>
      <c r="F63" s="283" t="s">
        <v>2580</v>
      </c>
      <c r="G63" s="329" t="str">
        <f>IF(AND(C55="",C56="",C57="",C58="",C59="",C60="",C61=""),"#N/A",IFERROR(IF(OR(C55="*",C56="*",C57="*",C58="*",C59="*",C60="*",C61="*"),"#NA", SUM(G55:G61)*2),"N/A"))</f>
        <v>#N/A</v>
      </c>
      <c r="H63" s="283" t="s">
        <v>3205</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99" t="s">
        <v>1437</v>
      </c>
      <c r="F64" s="900"/>
      <c r="G64" s="901"/>
      <c r="H64" s="1063" t="str">
        <f>IF(G63="#N/A","No Selection Made",IF(OR(C55="*",C56="*",C57="*",C58="*",C59="*",C60="*",C61="*"),"Rating Missing for 1 or More Measures",IF(G63&gt;=2.5,'Standard 6 Scoring'!$J$7,IF(G63&gt;=1.5,'Standard 6 Scoring'!$H$7,IF(G63&gt;=0.5,'Standard 6 Scoring'!$F$7,IF(G63&lt;0.5,'Standard 6 Scoring'!$D$7,""))))))</f>
        <v>No Selection Made</v>
      </c>
      <c r="I64" s="1064"/>
      <c r="J64" s="1064"/>
      <c r="K64" s="1065"/>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2581</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865</v>
      </c>
      <c r="N69" s="293" t="s">
        <v>1413</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2571</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2572</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2573</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2574</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2582</v>
      </c>
      <c r="Q75" s="293"/>
      <c r="R75" s="293"/>
      <c r="S75" s="293"/>
    </row>
    <row r="76" spans="1:24" x14ac:dyDescent="0.25">
      <c r="A76" s="147"/>
      <c r="B76" s="336"/>
      <c r="C76" s="147"/>
      <c r="D76" s="147"/>
      <c r="E76" s="337"/>
      <c r="F76" s="337"/>
      <c r="G76" s="337"/>
      <c r="H76" s="337"/>
      <c r="I76" s="337"/>
      <c r="J76" s="337"/>
      <c r="K76" s="337"/>
      <c r="L76" s="334"/>
      <c r="M76" s="293"/>
      <c r="N76" s="293"/>
      <c r="O76" s="293"/>
      <c r="P76" s="293" t="s">
        <v>2571</v>
      </c>
      <c r="Q76" s="293" t="s">
        <v>2572</v>
      </c>
      <c r="R76" s="293" t="s">
        <v>2573</v>
      </c>
      <c r="S76" s="293"/>
      <c r="T76" s="9"/>
      <c r="U76" s="9"/>
      <c r="V76" s="9"/>
      <c r="W76" s="9"/>
      <c r="X76" s="9"/>
    </row>
    <row r="77" spans="1:24" x14ac:dyDescent="0.25">
      <c r="A77" s="147"/>
      <c r="B77" s="336"/>
      <c r="C77" s="147"/>
      <c r="D77" s="147"/>
      <c r="E77" s="337"/>
      <c r="F77" s="337"/>
      <c r="G77" s="337"/>
      <c r="H77" s="337"/>
      <c r="I77" s="337"/>
      <c r="J77" s="337"/>
      <c r="K77" s="337"/>
      <c r="L77" s="334"/>
      <c r="M77" s="293" t="s">
        <v>2583</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2565</v>
      </c>
      <c r="N78" s="293"/>
      <c r="O78" s="293"/>
      <c r="P78" s="293"/>
      <c r="Q78" s="293" t="s">
        <v>2584</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2644</v>
      </c>
      <c r="N79" s="293"/>
      <c r="O79" s="293"/>
      <c r="P79" s="293"/>
      <c r="Q79" s="293" t="s">
        <v>2586</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2585</v>
      </c>
      <c r="N80" s="293"/>
      <c r="O80" s="293"/>
      <c r="P80" s="293"/>
      <c r="Q80" s="293"/>
      <c r="R80" s="293" t="s">
        <v>2588</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2587</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2589</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2590</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2591</v>
      </c>
      <c r="N84" s="293"/>
      <c r="O84" s="293"/>
      <c r="P84" s="293"/>
      <c r="Q84" s="293"/>
      <c r="R84" s="293"/>
      <c r="S84" s="293"/>
    </row>
    <row r="85" spans="1:24" x14ac:dyDescent="0.25">
      <c r="A85" s="147"/>
      <c r="B85" s="336"/>
      <c r="C85" s="147"/>
      <c r="D85" s="147"/>
      <c r="E85" s="147"/>
      <c r="F85" s="147"/>
      <c r="G85" s="147"/>
      <c r="H85" s="147"/>
      <c r="I85" s="147"/>
      <c r="J85" s="147"/>
      <c r="K85" s="147"/>
      <c r="L85" s="334"/>
      <c r="M85" s="293" t="s">
        <v>2592</v>
      </c>
      <c r="N85" s="293"/>
      <c r="O85" s="293"/>
      <c r="P85" s="293"/>
      <c r="Q85" s="293"/>
      <c r="R85" s="293"/>
      <c r="S85" s="293"/>
    </row>
    <row r="86" spans="1:24" x14ac:dyDescent="0.25">
      <c r="A86" s="147"/>
      <c r="B86" s="336"/>
      <c r="C86" s="147"/>
      <c r="D86" s="147"/>
      <c r="E86" s="147"/>
      <c r="F86" s="147"/>
      <c r="G86" s="147"/>
      <c r="H86" s="147"/>
      <c r="I86" s="147"/>
      <c r="J86" s="147"/>
      <c r="K86" s="147"/>
      <c r="L86" s="334"/>
      <c r="M86" s="293" t="s">
        <v>2593</v>
      </c>
      <c r="N86" s="293"/>
      <c r="O86" s="293"/>
      <c r="P86" s="293"/>
      <c r="Q86" s="293"/>
      <c r="R86" s="293"/>
      <c r="S86" s="293"/>
    </row>
    <row r="87" spans="1:24" x14ac:dyDescent="0.25">
      <c r="A87" s="147"/>
      <c r="B87" s="336"/>
      <c r="C87" s="147"/>
      <c r="D87" s="147"/>
      <c r="E87" s="147"/>
      <c r="F87" s="147"/>
      <c r="G87" s="147"/>
      <c r="H87" s="147"/>
      <c r="I87" s="147"/>
      <c r="J87" s="147"/>
      <c r="K87" s="147"/>
      <c r="L87" s="334"/>
      <c r="M87" s="293" t="s">
        <v>2594</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41"/>
  <sheetViews>
    <sheetView workbookViewId="0">
      <selection activeCell="C14" sqref="C14"/>
    </sheetView>
  </sheetViews>
  <sheetFormatPr defaultColWidth="11" defaultRowHeight="15.75" x14ac:dyDescent="0.25"/>
  <cols>
    <col min="1" max="1" width="12" customWidth="1"/>
    <col min="2" max="2" width="15.125" customWidth="1"/>
    <col min="3" max="3" width="11" customWidth="1"/>
    <col min="4" max="4" width="8.5" style="43" customWidth="1"/>
    <col min="5" max="5" width="5.875" style="46" customWidth="1"/>
    <col min="6" max="6" width="46.125" style="47" customWidth="1"/>
  </cols>
  <sheetData>
    <row r="1" spans="1:3" x14ac:dyDescent="0.25">
      <c r="A1" s="75" t="s">
        <v>1342</v>
      </c>
      <c r="B1" s="75" t="s">
        <v>1343</v>
      </c>
      <c r="C1" s="75" t="s">
        <v>1344</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SLP</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3086</v>
      </c>
      <c r="B17" s="406">
        <f>Report!H9</f>
        <v>0</v>
      </c>
    </row>
    <row r="18" spans="1:2" x14ac:dyDescent="0.25">
      <c r="A18" t="s">
        <v>464</v>
      </c>
      <c r="B18" t="str">
        <f>Instructions!B1</f>
        <v>SSP-SLP-Self-1-2-14a</v>
      </c>
    </row>
    <row r="19" spans="1:2" x14ac:dyDescent="0.25">
      <c r="A19" t="s">
        <v>3087</v>
      </c>
      <c r="B19" t="s">
        <v>3391</v>
      </c>
    </row>
    <row r="20" spans="1:2" x14ac:dyDescent="0.25">
      <c r="A20" t="s">
        <v>1354</v>
      </c>
      <c r="B20" t="str">
        <f>'Standard 1'!D80</f>
        <v>Blank Form</v>
      </c>
    </row>
    <row r="21" spans="1:2" x14ac:dyDescent="0.25">
      <c r="A21" t="s">
        <v>1355</v>
      </c>
      <c r="B21" t="str">
        <f>'Standard 1'!D81</f>
        <v>Blank Form</v>
      </c>
    </row>
    <row r="22" spans="1:2" x14ac:dyDescent="0.25">
      <c r="A22" t="s">
        <v>1356</v>
      </c>
      <c r="B22" t="str">
        <f>'Standard 1'!D82</f>
        <v>Blank Form</v>
      </c>
    </row>
    <row r="23" spans="1:2" x14ac:dyDescent="0.25">
      <c r="A23" t="s">
        <v>1357</v>
      </c>
      <c r="B23" t="str">
        <f>'Standard 1'!D83</f>
        <v>Blank Form</v>
      </c>
    </row>
    <row r="24" spans="1:2" x14ac:dyDescent="0.25">
      <c r="A24" t="s">
        <v>1358</v>
      </c>
      <c r="B24" t="str">
        <f>'Standard 1'!D84</f>
        <v>Blank Form</v>
      </c>
    </row>
    <row r="25" spans="1:2" x14ac:dyDescent="0.25">
      <c r="A25" t="s">
        <v>1359</v>
      </c>
      <c r="B25" t="e">
        <f>'Standard 1'!#REF!</f>
        <v>#REF!</v>
      </c>
    </row>
    <row r="26" spans="1:2" x14ac:dyDescent="0.25">
      <c r="A26" t="s">
        <v>1360</v>
      </c>
      <c r="B26" t="str">
        <f>'Standard 1'!D86</f>
        <v>Blank Form</v>
      </c>
    </row>
    <row r="27" spans="1:2" x14ac:dyDescent="0.25">
      <c r="A27" t="s">
        <v>1361</v>
      </c>
      <c r="B27" t="str">
        <f>'Standard 2'!D80</f>
        <v>Blank Form</v>
      </c>
    </row>
    <row r="28" spans="1:2" x14ac:dyDescent="0.25">
      <c r="A28" t="s">
        <v>1362</v>
      </c>
      <c r="B28" t="str">
        <f>'Standard 2'!D81</f>
        <v>Blank Form</v>
      </c>
    </row>
    <row r="29" spans="1:2" x14ac:dyDescent="0.25">
      <c r="A29" t="s">
        <v>1363</v>
      </c>
      <c r="B29" t="str">
        <f>'Standard 2'!D82</f>
        <v>Blank Form</v>
      </c>
    </row>
    <row r="30" spans="1:2" x14ac:dyDescent="0.25">
      <c r="A30" t="s">
        <v>1364</v>
      </c>
      <c r="B30" t="str">
        <f>'Standard 2'!D83</f>
        <v>Blank Form</v>
      </c>
    </row>
    <row r="31" spans="1:2" x14ac:dyDescent="0.25">
      <c r="A31" t="s">
        <v>1365</v>
      </c>
      <c r="B31" t="str">
        <f>'Standard 2'!D84</f>
        <v>Blank Form</v>
      </c>
    </row>
    <row r="32" spans="1:2" x14ac:dyDescent="0.25">
      <c r="A32" t="s">
        <v>1366</v>
      </c>
      <c r="B32" t="e">
        <f>'Standard 2'!#REF!</f>
        <v>#REF!</v>
      </c>
    </row>
    <row r="33" spans="1:2" x14ac:dyDescent="0.25">
      <c r="A33" t="s">
        <v>1367</v>
      </c>
      <c r="B33" t="str">
        <f>'Standard 2'!D86</f>
        <v>Blank Form</v>
      </c>
    </row>
    <row r="34" spans="1:2" x14ac:dyDescent="0.25">
      <c r="A34" t="s">
        <v>1368</v>
      </c>
      <c r="B34" t="str">
        <f>'Standard 3'!D100</f>
        <v>Blank Form</v>
      </c>
    </row>
    <row r="35" spans="1:2" x14ac:dyDescent="0.25">
      <c r="A35" t="s">
        <v>1369</v>
      </c>
      <c r="B35" t="str">
        <f>'Standard 3'!D101</f>
        <v>Blank Form</v>
      </c>
    </row>
    <row r="36" spans="1:2" x14ac:dyDescent="0.25">
      <c r="A36" t="s">
        <v>1370</v>
      </c>
      <c r="B36" t="str">
        <f>'Standard 3'!D102</f>
        <v>Blank Form</v>
      </c>
    </row>
    <row r="37" spans="1:2" x14ac:dyDescent="0.25">
      <c r="A37" t="s">
        <v>1371</v>
      </c>
      <c r="B37" t="str">
        <f>'Standard 3'!D103</f>
        <v>Blank Form</v>
      </c>
    </row>
    <row r="38" spans="1:2" x14ac:dyDescent="0.25">
      <c r="A38" t="s">
        <v>1372</v>
      </c>
      <c r="B38" t="str">
        <f>'Standard 3'!D104</f>
        <v>Blank Form</v>
      </c>
    </row>
    <row r="39" spans="1:2" x14ac:dyDescent="0.25">
      <c r="A39" t="s">
        <v>1373</v>
      </c>
      <c r="B39" t="str">
        <f>'Standard 3'!D105</f>
        <v>Blank Form</v>
      </c>
    </row>
    <row r="40" spans="1:2" x14ac:dyDescent="0.25">
      <c r="A40" t="s">
        <v>1374</v>
      </c>
      <c r="B40" t="str">
        <f>'Standard 3'!D106</f>
        <v>Blank Form</v>
      </c>
    </row>
    <row r="41" spans="1:2" x14ac:dyDescent="0.25">
      <c r="A41" t="s">
        <v>1375</v>
      </c>
      <c r="B41" t="e">
        <f>'Standard 3'!#REF!</f>
        <v>#REF!</v>
      </c>
    </row>
    <row r="42" spans="1:2" x14ac:dyDescent="0.25">
      <c r="A42" t="s">
        <v>1385</v>
      </c>
      <c r="B42" t="str">
        <f>'Standard 3'!D108</f>
        <v>Blank Form</v>
      </c>
    </row>
    <row r="43" spans="1:2" x14ac:dyDescent="0.25">
      <c r="A43" t="s">
        <v>1376</v>
      </c>
      <c r="B43" t="str">
        <f>'Standard 4'!D57</f>
        <v>Blank Form</v>
      </c>
    </row>
    <row r="44" spans="1:2" x14ac:dyDescent="0.25">
      <c r="A44" t="s">
        <v>1377</v>
      </c>
      <c r="B44" t="str">
        <f>'Standard 4'!D58</f>
        <v>Blank Form</v>
      </c>
    </row>
    <row r="45" spans="1:2" x14ac:dyDescent="0.25">
      <c r="A45" t="s">
        <v>1378</v>
      </c>
      <c r="B45" t="str">
        <f>'Standard 4'!D59</f>
        <v>Blank Form</v>
      </c>
    </row>
    <row r="46" spans="1:2" x14ac:dyDescent="0.25">
      <c r="A46" t="s">
        <v>1379</v>
      </c>
      <c r="B46" t="str">
        <f>'Standard 4'!D61</f>
        <v>Blank Form</v>
      </c>
    </row>
    <row r="47" spans="1:2" x14ac:dyDescent="0.25">
      <c r="A47" t="s">
        <v>1380</v>
      </c>
      <c r="B47" t="str">
        <f>'Standard 5'!D73</f>
        <v>Blank Form</v>
      </c>
    </row>
    <row r="48" spans="1:2" x14ac:dyDescent="0.25">
      <c r="A48" t="s">
        <v>1381</v>
      </c>
      <c r="B48" t="str">
        <f>'Standard 5'!D74</f>
        <v>Blank Form</v>
      </c>
    </row>
    <row r="49" spans="1:2" x14ac:dyDescent="0.25">
      <c r="A49" t="s">
        <v>1382</v>
      </c>
      <c r="B49" t="str">
        <f>'Standard 5'!D75</f>
        <v>Blank Form</v>
      </c>
    </row>
    <row r="50" spans="1:2" x14ac:dyDescent="0.25">
      <c r="A50" t="s">
        <v>1383</v>
      </c>
      <c r="B50" t="str">
        <f>'Standard 5'!D76</f>
        <v>Blank Form</v>
      </c>
    </row>
    <row r="51" spans="1:2" x14ac:dyDescent="0.25">
      <c r="A51" t="s">
        <v>1384</v>
      </c>
      <c r="B51" t="str">
        <f>'Standard 5'!D79</f>
        <v>Blank Form</v>
      </c>
    </row>
    <row r="52" spans="1:2" x14ac:dyDescent="0.25">
      <c r="A52" t="s">
        <v>2659</v>
      </c>
      <c r="B52" t="str">
        <f>Report!G72</f>
        <v>No Score</v>
      </c>
    </row>
    <row r="53" spans="1:2" x14ac:dyDescent="0.25">
      <c r="A53" t="s">
        <v>2662</v>
      </c>
      <c r="B53" s="345" t="str">
        <f>Report!I70</f>
        <v>No Score</v>
      </c>
    </row>
    <row r="54" spans="1:2" x14ac:dyDescent="0.25">
      <c r="A54" t="s">
        <v>2654</v>
      </c>
      <c r="B54" s="338">
        <f>Report!K64</f>
        <v>0.1</v>
      </c>
    </row>
    <row r="55" spans="1:2" x14ac:dyDescent="0.25">
      <c r="A55" t="s">
        <v>2655</v>
      </c>
      <c r="B55" s="407">
        <f>Report!K65</f>
        <v>0.1</v>
      </c>
    </row>
    <row r="56" spans="1:2" x14ac:dyDescent="0.25">
      <c r="A56" t="s">
        <v>2656</v>
      </c>
      <c r="B56" s="407">
        <f>Report!K66</f>
        <v>0.1</v>
      </c>
    </row>
    <row r="57" spans="1:2" x14ac:dyDescent="0.25">
      <c r="A57" t="s">
        <v>2657</v>
      </c>
      <c r="B57" s="407">
        <f>Report!K67</f>
        <v>0.1</v>
      </c>
    </row>
    <row r="58" spans="1:2" x14ac:dyDescent="0.25">
      <c r="A58" t="s">
        <v>2658</v>
      </c>
      <c r="B58" s="407">
        <f>Report!K68</f>
        <v>0.1</v>
      </c>
    </row>
    <row r="59" spans="1:2" x14ac:dyDescent="0.25">
      <c r="A59" t="s">
        <v>2661</v>
      </c>
      <c r="B59" t="str">
        <f>B690</f>
        <v>#N/A</v>
      </c>
    </row>
    <row r="60" spans="1:2" x14ac:dyDescent="0.25">
      <c r="A60" t="s">
        <v>2660</v>
      </c>
      <c r="B60" t="str">
        <f>B691</f>
        <v>#NA</v>
      </c>
    </row>
    <row r="65" spans="1:6" x14ac:dyDescent="0.25">
      <c r="D65" s="1070" t="s">
        <v>466</v>
      </c>
      <c r="E65" s="1072" t="s">
        <v>467</v>
      </c>
      <c r="F65" s="551" t="s">
        <v>468</v>
      </c>
    </row>
    <row r="66" spans="1:6" x14ac:dyDescent="0.25">
      <c r="D66" s="1071"/>
      <c r="E66" s="1073"/>
      <c r="F66" s="1074"/>
    </row>
    <row r="67" spans="1:6" x14ac:dyDescent="0.25">
      <c r="A67" s="1" t="s">
        <v>866</v>
      </c>
      <c r="B67" s="48"/>
      <c r="D67" s="40" t="s">
        <v>2364</v>
      </c>
      <c r="E67" s="41">
        <v>0</v>
      </c>
      <c r="F67" s="42"/>
    </row>
    <row r="68" spans="1:6" x14ac:dyDescent="0.25">
      <c r="A68" s="1" t="s">
        <v>1391</v>
      </c>
      <c r="B68" s="48"/>
      <c r="D68" s="40" t="s">
        <v>2365</v>
      </c>
      <c r="E68" s="80">
        <v>0</v>
      </c>
      <c r="F68" s="42"/>
    </row>
    <row r="69" spans="1:6" x14ac:dyDescent="0.25">
      <c r="A69" s="85"/>
      <c r="B69" s="87"/>
      <c r="D69" s="43" t="s">
        <v>469</v>
      </c>
      <c r="E69" s="41">
        <v>0</v>
      </c>
      <c r="F69" s="473" t="str">
        <f>PP!B4</f>
        <v>THE SCHOOL SPEECH-LANGUAGE PATHOLOGIST:</v>
      </c>
    </row>
    <row r="70" spans="1:6" x14ac:dyDescent="0.25">
      <c r="A70" s="2" t="s">
        <v>874</v>
      </c>
      <c r="B70" s="49" t="b">
        <v>0</v>
      </c>
      <c r="D70" s="43" t="s">
        <v>470</v>
      </c>
      <c r="E70" s="41"/>
      <c r="F70" s="474" t="str">
        <f>PP!B5</f>
        <v>Has knowledge of developmental science as it relates to speech and language pathology</v>
      </c>
    </row>
    <row r="71" spans="1:6" x14ac:dyDescent="0.25">
      <c r="A71" s="246" t="s">
        <v>874</v>
      </c>
      <c r="B71" s="247" t="b">
        <v>0</v>
      </c>
      <c r="D71" s="242"/>
      <c r="E71" s="243"/>
      <c r="F71" s="474" t="s">
        <v>2497</v>
      </c>
    </row>
    <row r="72" spans="1:6" x14ac:dyDescent="0.25">
      <c r="A72" s="3" t="s">
        <v>1392</v>
      </c>
      <c r="B72" s="5">
        <f>IF(AND(B70&lt;&gt;FALSE),1,IF(OR(B70=TRUE),3,2))</f>
        <v>2</v>
      </c>
      <c r="D72" s="179" t="s">
        <v>2471</v>
      </c>
      <c r="E72" s="80">
        <v>0</v>
      </c>
      <c r="F72" s="475"/>
    </row>
    <row r="73" spans="1:6" x14ac:dyDescent="0.25">
      <c r="A73" s="85"/>
      <c r="B73" s="86"/>
      <c r="D73" s="43" t="s">
        <v>471</v>
      </c>
      <c r="E73" s="41">
        <v>0</v>
      </c>
      <c r="F73" s="473" t="str">
        <f>PP!B6</f>
        <v>. . . and</v>
      </c>
    </row>
    <row r="74" spans="1:6" x14ac:dyDescent="0.25">
      <c r="A74" s="85"/>
      <c r="B74" s="86"/>
      <c r="D74" s="43" t="s">
        <v>472</v>
      </c>
      <c r="E74" s="41">
        <v>0</v>
      </c>
      <c r="F74" s="473" t="str">
        <f>PP!B7</f>
        <v>THE SCHOOL SPEECH-LANGUAGE PATHOLOGIST:</v>
      </c>
    </row>
    <row r="75" spans="1:6" x14ac:dyDescent="0.25">
      <c r="A75" s="50" t="s">
        <v>845</v>
      </c>
      <c r="B75" s="84" t="b">
        <v>0</v>
      </c>
      <c r="D75" s="43" t="s">
        <v>2360</v>
      </c>
      <c r="E75" s="80"/>
      <c r="F75" s="474" t="str">
        <f>PP!B8</f>
        <v>Provides instruction that is developmentally appropriate for students.</v>
      </c>
    </row>
    <row r="76" spans="1:6" x14ac:dyDescent="0.25">
      <c r="A76" s="50" t="s">
        <v>845</v>
      </c>
      <c r="B76" s="84" t="b">
        <v>0</v>
      </c>
      <c r="D76" s="43" t="s">
        <v>2361</v>
      </c>
      <c r="E76" s="80"/>
      <c r="F76" s="474" t="str">
        <f>PP!B9</f>
        <v>Builds on the interrelatedness of students’ intellectual, social, and emotional development.</v>
      </c>
    </row>
    <row r="77" spans="1:6" x14ac:dyDescent="0.25">
      <c r="A77" s="3" t="s">
        <v>1392</v>
      </c>
      <c r="B77" s="5">
        <f>IF(AND(B75&lt;&gt;FALSE,B76&lt;&gt;FALSE),1,IF(OR(B75=TRUE,B76=TRUE),3,2))</f>
        <v>2</v>
      </c>
      <c r="D77" s="43" t="s">
        <v>2472</v>
      </c>
      <c r="E77" s="80">
        <v>0</v>
      </c>
      <c r="F77" s="475"/>
    </row>
    <row r="78" spans="1:6" x14ac:dyDescent="0.25">
      <c r="A78" s="85"/>
      <c r="B78" s="87"/>
      <c r="D78" s="43" t="s">
        <v>473</v>
      </c>
      <c r="E78" s="41">
        <v>0</v>
      </c>
      <c r="F78" s="473" t="str">
        <f>PP!B10</f>
        <v>. . . and</v>
      </c>
    </row>
    <row r="79" spans="1:6" x14ac:dyDescent="0.25">
      <c r="A79" s="85"/>
      <c r="B79" s="87"/>
      <c r="D79" s="43" t="s">
        <v>474</v>
      </c>
      <c r="E79" s="41">
        <v>0</v>
      </c>
      <c r="F79" s="473" t="str">
        <f>PP!B11</f>
        <v>THE SCHOOL SPEECH-LANGUAGE PATHOLOGIST:</v>
      </c>
    </row>
    <row r="80" spans="1:6" x14ac:dyDescent="0.25">
      <c r="A80" s="2" t="s">
        <v>1388</v>
      </c>
      <c r="B80" s="49" t="b">
        <v>0</v>
      </c>
      <c r="D80" s="43" t="s">
        <v>475</v>
      </c>
      <c r="E80" s="41"/>
      <c r="F80" s="474" t="str">
        <f>PP!B12</f>
        <v>Applies knowledge of current developmental research to adapt lessons that address student needs.</v>
      </c>
    </row>
    <row r="81" spans="1:8" s="443" customFormat="1" x14ac:dyDescent="0.25">
      <c r="A81" s="50" t="s">
        <v>1388</v>
      </c>
      <c r="B81" s="500" t="b">
        <v>0</v>
      </c>
      <c r="C81" s="497"/>
      <c r="D81" s="501"/>
      <c r="E81" s="502"/>
      <c r="F81" s="503" t="str">
        <f>PP!B13</f>
        <v>Collaborates with colleagues with experience in developmental research to improve the quality of lessons.</v>
      </c>
    </row>
    <row r="82" spans="1:8" x14ac:dyDescent="0.25">
      <c r="A82" s="3" t="s">
        <v>1392</v>
      </c>
      <c r="B82" s="5">
        <f>IF(AND(B80&lt;&gt;FALSE,B81&lt;&gt;FALSE),1,IF(OR(B80=TRUE,B81=TRUE),3,2))</f>
        <v>2</v>
      </c>
      <c r="D82" s="43" t="s">
        <v>476</v>
      </c>
      <c r="E82" s="80">
        <v>0</v>
      </c>
      <c r="F82" s="475"/>
    </row>
    <row r="83" spans="1:8" x14ac:dyDescent="0.25">
      <c r="A83" s="85"/>
      <c r="B83" s="86"/>
      <c r="D83" s="43" t="s">
        <v>477</v>
      </c>
      <c r="E83" s="80">
        <v>0</v>
      </c>
      <c r="F83" s="473" t="str">
        <f>PP!B14</f>
        <v>. . . and</v>
      </c>
    </row>
    <row r="84" spans="1:8" x14ac:dyDescent="0.25">
      <c r="A84" s="85"/>
      <c r="B84" s="87"/>
      <c r="D84" s="43" t="s">
        <v>478</v>
      </c>
      <c r="E84" s="41">
        <v>0</v>
      </c>
      <c r="F84" s="474" t="str">
        <f>PP!B15</f>
        <v>STUDENTS:</v>
      </c>
    </row>
    <row r="85" spans="1:8" x14ac:dyDescent="0.25">
      <c r="A85" s="2" t="s">
        <v>1389</v>
      </c>
      <c r="B85" s="49" t="b">
        <v>0</v>
      </c>
      <c r="D85" s="43" t="s">
        <v>479</v>
      </c>
      <c r="E85" s="41"/>
      <c r="F85" s="47" t="str">
        <f>PP!B16</f>
        <v>Seek materials and resources appropriate for their personal approach to learning.</v>
      </c>
    </row>
    <row r="86" spans="1:8" x14ac:dyDescent="0.25">
      <c r="A86" s="3" t="s">
        <v>1392</v>
      </c>
      <c r="B86" s="5">
        <f>IF(AND(B85&lt;&gt;FALSE),1,IF(OR(B85=TRUE),3,2))</f>
        <v>2</v>
      </c>
      <c r="D86" s="43" t="s">
        <v>2362</v>
      </c>
      <c r="E86" s="80"/>
      <c r="F86" s="475"/>
    </row>
    <row r="87" spans="1:8" x14ac:dyDescent="0.25">
      <c r="A87" s="85"/>
      <c r="B87" s="87"/>
      <c r="D87" s="43" t="s">
        <v>480</v>
      </c>
      <c r="E87" s="41">
        <v>0</v>
      </c>
      <c r="F87" s="473" t="str">
        <f>PP!B17</f>
        <v>. . . and</v>
      </c>
    </row>
    <row r="88" spans="1:8" x14ac:dyDescent="0.25">
      <c r="A88" s="85"/>
      <c r="B88" s="87"/>
      <c r="D88" s="43" t="s">
        <v>481</v>
      </c>
      <c r="E88" s="80">
        <v>0</v>
      </c>
      <c r="F88" s="473" t="str">
        <f>PP!B18</f>
        <v>STUDENTS:</v>
      </c>
    </row>
    <row r="89" spans="1:8" x14ac:dyDescent="0.25">
      <c r="A89" s="2" t="s">
        <v>1393</v>
      </c>
      <c r="B89" s="49" t="b">
        <v>0</v>
      </c>
      <c r="D89" s="43" t="s">
        <v>482</v>
      </c>
      <c r="E89" s="41"/>
      <c r="F89" s="474" t="str">
        <f>PP!B19</f>
        <v>Can answer questions regarding ways to adapt lessons to make them more engaging, challenging, and relevant.</v>
      </c>
      <c r="H89">
        <v>1</v>
      </c>
    </row>
    <row r="90" spans="1:8" x14ac:dyDescent="0.25">
      <c r="A90" s="3" t="s">
        <v>1392</v>
      </c>
      <c r="B90" s="5">
        <f>IF(AND(B89&lt;&gt;FALSE),1,IF(OR(B89=TRUE),3,2))</f>
        <v>2</v>
      </c>
      <c r="D90" s="43" t="s">
        <v>2363</v>
      </c>
      <c r="E90" s="80"/>
      <c r="F90" s="475"/>
    </row>
    <row r="91" spans="1:8" x14ac:dyDescent="0.25">
      <c r="A91" s="4" t="s">
        <v>1394</v>
      </c>
      <c r="B91" s="6" t="str">
        <f>IF(AND(B71=TRUE,B72&lt;&gt;2),"No Score",IF(B71=TRUE,"Basic",IF(AND(B72=2,B77=2,B82=2,B86=2,B90=2),"Blank Form",IF(AND(B72=1,B77=1,B82=1,B86=1,B90=1),"Exemplary",IF(AND(B72=1,B77=1,B82=1,B86=1,B90&lt;&gt;1),"Accomplished",IF(AND(B72=1,B77=1,B82=1,B86&lt;&gt;1),"Proficient",IF(AND(B72=1,B77=1,B82&lt;&gt;1),"Partially Proficient",IF(B72&lt;&gt;2,"Basic","Basic"))))))))</f>
        <v>Blank Form</v>
      </c>
      <c r="D91" s="43" t="s">
        <v>2366</v>
      </c>
      <c r="E91" s="41">
        <v>0</v>
      </c>
      <c r="F91" s="476"/>
    </row>
    <row r="92" spans="1:8" x14ac:dyDescent="0.25">
      <c r="A92" s="4" t="s">
        <v>865</v>
      </c>
      <c r="B92" s="6" t="str">
        <f>IF(B91=definitions!$B$14,definitions!$A$14,IF(B91=definitions!$B$11,definitions!$A$11,IF(B91=definitions!$B$10,4,IF(B91=definitions!$B$9,3,IF(B91=definitions!$B$8,2,IF(B91=definitions!$B$7,1,IF(B91=definitions!$B$6,0,definitions!$B$12)))))))</f>
        <v>BF</v>
      </c>
      <c r="C92" s="82"/>
      <c r="D92" s="44" t="s">
        <v>2367</v>
      </c>
      <c r="E92" s="81">
        <v>0</v>
      </c>
      <c r="F92" s="477"/>
    </row>
    <row r="93" spans="1:8" x14ac:dyDescent="0.25">
      <c r="A93" s="88" t="s">
        <v>1395</v>
      </c>
      <c r="B93" s="89"/>
      <c r="D93" s="43" t="s">
        <v>2368</v>
      </c>
      <c r="E93" s="80">
        <v>0</v>
      </c>
      <c r="F93" s="475"/>
    </row>
    <row r="94" spans="1:8" s="443" customFormat="1" x14ac:dyDescent="0.25">
      <c r="A94" s="88"/>
      <c r="B94" s="89"/>
      <c r="D94" s="43"/>
      <c r="E94" s="449"/>
      <c r="F94" s="475"/>
    </row>
    <row r="95" spans="1:8" x14ac:dyDescent="0.25">
      <c r="A95" s="91"/>
      <c r="B95" s="92"/>
      <c r="D95" s="43" t="s">
        <v>2369</v>
      </c>
      <c r="E95" s="83">
        <v>0</v>
      </c>
      <c r="F95" s="473" t="str">
        <f>PP!B22</f>
        <v>THE SCHOOL SPEECH-LANGUAGE PATHOLOGIST:</v>
      </c>
    </row>
    <row r="96" spans="1:8" x14ac:dyDescent="0.25">
      <c r="A96" s="2" t="s">
        <v>874</v>
      </c>
      <c r="B96" s="49" t="b">
        <v>0</v>
      </c>
      <c r="D96" s="43" t="s">
        <v>2370</v>
      </c>
      <c r="E96" s="80"/>
      <c r="F96" s="474" t="str">
        <f>PP!B23</f>
        <v>Has knowledge of services that reduce barriers to learning</v>
      </c>
    </row>
    <row r="97" spans="1:6" x14ac:dyDescent="0.25">
      <c r="A97" s="246" t="s">
        <v>874</v>
      </c>
      <c r="B97" s="247" t="b">
        <v>0</v>
      </c>
      <c r="D97" s="244"/>
      <c r="E97" s="245"/>
      <c r="F97" s="474" t="s">
        <v>2497</v>
      </c>
    </row>
    <row r="98" spans="1:6" x14ac:dyDescent="0.25">
      <c r="A98" s="3" t="s">
        <v>1392</v>
      </c>
      <c r="B98" s="5">
        <f>IF(AND(B96&lt;&gt;FALSE),1,IF(OR(B96=TRUE),3,2))</f>
        <v>2</v>
      </c>
      <c r="D98" s="43" t="s">
        <v>2371</v>
      </c>
      <c r="E98" s="41">
        <v>0</v>
      </c>
      <c r="F98" s="476"/>
    </row>
    <row r="99" spans="1:6" x14ac:dyDescent="0.25">
      <c r="A99" s="85"/>
      <c r="B99" s="86"/>
      <c r="D99" s="43" t="s">
        <v>2372</v>
      </c>
      <c r="E99" s="83">
        <v>0</v>
      </c>
      <c r="F99" s="473" t="str">
        <f>PP!B24</f>
        <v>. . . and</v>
      </c>
    </row>
    <row r="100" spans="1:6" x14ac:dyDescent="0.25">
      <c r="A100" s="85"/>
      <c r="B100" s="86"/>
      <c r="D100" s="43" t="s">
        <v>483</v>
      </c>
      <c r="E100" s="180">
        <v>0</v>
      </c>
      <c r="F100" s="473" t="str">
        <f>PP!B25</f>
        <v>THE SCHOOL SPEECH-LANGUAGE PATHOLOGIST:</v>
      </c>
    </row>
    <row r="101" spans="1:6" x14ac:dyDescent="0.25">
      <c r="A101" s="2" t="s">
        <v>845</v>
      </c>
      <c r="B101" s="49" t="b">
        <v>0</v>
      </c>
      <c r="D101" s="43" t="s">
        <v>484</v>
      </c>
      <c r="E101" s="41"/>
      <c r="F101" s="474" t="str">
        <f>PP!B26</f>
        <v>Teaches students how to apply literacy skills in all content areas.</v>
      </c>
    </row>
    <row r="102" spans="1:6" s="443" customFormat="1" x14ac:dyDescent="0.25">
      <c r="A102" s="2" t="s">
        <v>845</v>
      </c>
      <c r="B102" s="49" t="b">
        <v>0</v>
      </c>
      <c r="D102" s="43"/>
      <c r="E102" s="514"/>
      <c r="F102" s="474" t="str">
        <f>PP!B27</f>
        <v>Uses instructional strategies that require students to apply and transfer knowledge across content areas..</v>
      </c>
    </row>
    <row r="103" spans="1:6" x14ac:dyDescent="0.25">
      <c r="A103" s="3" t="s">
        <v>1392</v>
      </c>
      <c r="B103" s="5">
        <f>IF(AND(B101 &lt;&gt;FALSE,B102&lt;&gt;FALSE),1,IF(OR(B101=TRUE,B102=TRUE),3,2))</f>
        <v>2</v>
      </c>
      <c r="D103" s="43" t="s">
        <v>2473</v>
      </c>
      <c r="E103" s="46">
        <v>0</v>
      </c>
      <c r="F103" s="478"/>
    </row>
    <row r="104" spans="1:6" x14ac:dyDescent="0.25">
      <c r="A104" s="85"/>
      <c r="B104" s="86"/>
      <c r="D104" s="43" t="s">
        <v>485</v>
      </c>
      <c r="E104" s="41">
        <v>0</v>
      </c>
      <c r="F104" s="479" t="str">
        <f>PP!B28</f>
        <v>. . . and</v>
      </c>
    </row>
    <row r="105" spans="1:6" x14ac:dyDescent="0.25">
      <c r="A105" s="85"/>
      <c r="B105" s="86"/>
      <c r="D105" s="43" t="s">
        <v>486</v>
      </c>
      <c r="E105" s="41">
        <v>0</v>
      </c>
      <c r="F105" s="479" t="str">
        <f>PP!B29</f>
        <v>THE SCHOOL SPEECH-LANGUAGE PATHOLOGIST:</v>
      </c>
    </row>
    <row r="106" spans="1:6" x14ac:dyDescent="0.25">
      <c r="A106" s="2" t="s">
        <v>1388</v>
      </c>
      <c r="B106" s="49" t="b">
        <v>0</v>
      </c>
      <c r="D106" s="43" t="s">
        <v>487</v>
      </c>
      <c r="E106" s="41"/>
      <c r="F106" s="480" t="str">
        <f>PP!B30</f>
        <v>Provides specially designed instruction that enhances information literacy and students’ connections to learning, using real-world experiences.</v>
      </c>
    </row>
    <row r="107" spans="1:6" s="443" customFormat="1" x14ac:dyDescent="0.25">
      <c r="A107" s="50" t="s">
        <v>1388</v>
      </c>
      <c r="B107" s="500" t="b">
        <v>0</v>
      </c>
      <c r="C107" s="497"/>
      <c r="D107" s="501"/>
      <c r="E107" s="502"/>
      <c r="F107" s="482" t="str">
        <f>PP!B31</f>
        <v>Focuses lessons on strengthening the students’ oral expression and listening to support academic content areas.</v>
      </c>
    </row>
    <row r="108" spans="1:6" x14ac:dyDescent="0.25">
      <c r="A108" s="3" t="s">
        <v>1392</v>
      </c>
      <c r="B108" s="5">
        <f>IF(AND(B106 &lt;&gt;FALSE,B107&lt;&gt;FALSE),1,IF(OR(B106=TRUE,B107=TRUE),3,2))</f>
        <v>2</v>
      </c>
      <c r="D108" s="43" t="s">
        <v>2478</v>
      </c>
      <c r="E108" s="41">
        <v>0</v>
      </c>
      <c r="F108" s="478"/>
    </row>
    <row r="109" spans="1:6" x14ac:dyDescent="0.25">
      <c r="A109" s="85"/>
      <c r="B109" s="86"/>
      <c r="D109" s="43" t="s">
        <v>488</v>
      </c>
      <c r="E109" s="83">
        <v>0</v>
      </c>
      <c r="F109" s="473" t="str">
        <f>PP!B32</f>
        <v>. . . and</v>
      </c>
    </row>
    <row r="110" spans="1:6" x14ac:dyDescent="0.25">
      <c r="A110" s="85"/>
      <c r="B110" s="86"/>
      <c r="D110" s="43" t="s">
        <v>489</v>
      </c>
      <c r="E110" s="83">
        <v>0</v>
      </c>
      <c r="F110" s="474" t="str">
        <f>PP!B33</f>
        <v>STUDENTS:</v>
      </c>
    </row>
    <row r="111" spans="1:6" ht="16.5" customHeight="1" x14ac:dyDescent="0.25">
      <c r="A111" s="2" t="s">
        <v>1389</v>
      </c>
      <c r="B111" s="49" t="b">
        <v>0</v>
      </c>
      <c r="D111" s="43" t="s">
        <v>2373</v>
      </c>
      <c r="E111" s="41"/>
      <c r="F111" s="473" t="str">
        <f>PP!B34</f>
        <v>Apply literacy skills across academic content areas to new/unfamiliar material.</v>
      </c>
    </row>
    <row r="112" spans="1:6" x14ac:dyDescent="0.25">
      <c r="A112" s="3" t="s">
        <v>1392</v>
      </c>
      <c r="B112" s="5">
        <f>IF(AND(B111&lt;&gt;FALSE),1,IF(OR(B111=TRUE),3,2))</f>
        <v>2</v>
      </c>
      <c r="D112" s="43" t="s">
        <v>2474</v>
      </c>
      <c r="E112" s="41">
        <v>0</v>
      </c>
      <c r="F112" s="481"/>
    </row>
    <row r="113" spans="1:8" x14ac:dyDescent="0.25">
      <c r="A113" s="85"/>
      <c r="B113" s="86"/>
      <c r="D113" s="43" t="s">
        <v>490</v>
      </c>
      <c r="E113" s="83">
        <v>0</v>
      </c>
      <c r="F113" s="473" t="str">
        <f>PP!B35</f>
        <v>. . . and</v>
      </c>
    </row>
    <row r="114" spans="1:8" x14ac:dyDescent="0.25">
      <c r="A114" s="85"/>
      <c r="B114" s="86"/>
      <c r="D114" s="43" t="s">
        <v>491</v>
      </c>
      <c r="E114" s="83">
        <v>0</v>
      </c>
      <c r="F114" s="208" t="str">
        <f>PP!B36</f>
        <v>STUDENTS:</v>
      </c>
    </row>
    <row r="115" spans="1:8" x14ac:dyDescent="0.25">
      <c r="A115" s="2" t="s">
        <v>1393</v>
      </c>
      <c r="B115" s="49" t="b">
        <v>0</v>
      </c>
      <c r="D115" s="43" t="s">
        <v>492</v>
      </c>
      <c r="E115" s="41"/>
      <c r="F115" s="47" t="str">
        <f>PP!B37</f>
        <v>Exceed expectations for their ability level in speaking, listening, reading and writing.</v>
      </c>
    </row>
    <row r="116" spans="1:8" x14ac:dyDescent="0.25">
      <c r="A116" s="3" t="s">
        <v>1392</v>
      </c>
      <c r="B116" s="5">
        <f>IF(AND(B115 &lt;&gt;FALSE),1,IF(OR(B115=TRUE),3,2))</f>
        <v>2</v>
      </c>
      <c r="D116" s="43" t="s">
        <v>1387</v>
      </c>
      <c r="E116" s="80">
        <v>0</v>
      </c>
      <c r="F116" s="478"/>
    </row>
    <row r="117" spans="1:8" x14ac:dyDescent="0.25">
      <c r="A117" s="4" t="s">
        <v>1394</v>
      </c>
      <c r="B117" s="6" t="str">
        <f>IF(AND(B97=TRUE,B98&lt;&gt;2),"No Score",IF(B97=TRUE,"Basic",IF(AND(B98=2,B103=2,B108=2,B112=2,B116=2),"Blank Form",IF(AND(B98=1,B103=1,B108=1,B112=1,B116=1),"Exemplary",IF(AND(B98=1,B103=1,B108=1,B112=1,B116&lt;&gt;1),"Accomplished",IF(AND(B98=1,B103=1,B108=1,B112&lt;&gt;1),"Proficient",IF(AND(B98=1,B103=1,B108&lt;&gt;1),"Partially Proficient",IF(B98&lt;&gt;2,"Basic","Basic"))))))))</f>
        <v>Blank Form</v>
      </c>
      <c r="D117" s="43" t="s">
        <v>2374</v>
      </c>
      <c r="E117" s="41">
        <v>0</v>
      </c>
      <c r="F117" s="478"/>
    </row>
    <row r="118" spans="1:8" x14ac:dyDescent="0.25">
      <c r="A118" s="4" t="s">
        <v>865</v>
      </c>
      <c r="B118" s="6" t="str">
        <f>IF(B117=definitions!$B$14,definitions!$A$14,IF(B117=definitions!$B$11,definitions!$A$11,IF(B117=definitions!$B$10,4,IF(B117=definitions!$B$9,3,IF(B117=definitions!$B$8,2,IF(B117=definitions!$B$7,1,IF(B117=definitions!$B$6,0,definitions!$B$12)))))))</f>
        <v>BF</v>
      </c>
      <c r="D118" s="43" t="s">
        <v>2375</v>
      </c>
      <c r="E118" s="41">
        <v>0</v>
      </c>
      <c r="F118" s="478"/>
    </row>
    <row r="119" spans="1:8" x14ac:dyDescent="0.25">
      <c r="A119" s="88" t="s">
        <v>1396</v>
      </c>
      <c r="B119" s="89"/>
      <c r="D119" s="43" t="s">
        <v>2378</v>
      </c>
      <c r="E119" s="94">
        <v>0</v>
      </c>
      <c r="F119" s="475"/>
    </row>
    <row r="120" spans="1:8" s="443" customFormat="1" x14ac:dyDescent="0.25">
      <c r="A120" s="88"/>
      <c r="B120" s="89"/>
      <c r="D120" s="43"/>
      <c r="E120" s="449"/>
      <c r="F120" s="475"/>
    </row>
    <row r="121" spans="1:8" x14ac:dyDescent="0.25">
      <c r="A121" s="91"/>
      <c r="B121" s="92"/>
      <c r="D121" s="43" t="s">
        <v>493</v>
      </c>
      <c r="E121" s="94">
        <v>0</v>
      </c>
      <c r="F121" s="473" t="str">
        <f>PP!B40</f>
        <v>THE SCHOOL SPEECH-LANGUAGE PATHOLOGIST:</v>
      </c>
    </row>
    <row r="122" spans="1:8" x14ac:dyDescent="0.25">
      <c r="A122" s="2" t="s">
        <v>874</v>
      </c>
      <c r="B122" s="49" t="b">
        <v>0</v>
      </c>
      <c r="D122" s="43" t="s">
        <v>494</v>
      </c>
      <c r="E122" s="94"/>
      <c r="F122" s="475" t="str">
        <f>PP!B41</f>
        <v>Uses instructional materials that are accurate and appropriate for the lesson being taught.</v>
      </c>
      <c r="H122">
        <v>1</v>
      </c>
    </row>
    <row r="123" spans="1:8" x14ac:dyDescent="0.25">
      <c r="A123" s="246" t="s">
        <v>874</v>
      </c>
      <c r="B123" s="247" t="b">
        <v>0</v>
      </c>
      <c r="D123" s="244"/>
      <c r="E123" s="245"/>
      <c r="F123" s="474" t="s">
        <v>2497</v>
      </c>
    </row>
    <row r="124" spans="1:8" x14ac:dyDescent="0.25">
      <c r="A124" s="3" t="s">
        <v>1392</v>
      </c>
      <c r="B124" s="5">
        <f>IF(AND(B122&lt;&gt;FALSE),1,IF(OR(B122=TRUE),3,2))</f>
        <v>2</v>
      </c>
      <c r="D124" s="43" t="s">
        <v>495</v>
      </c>
      <c r="E124" s="94">
        <v>0</v>
      </c>
      <c r="F124" s="476"/>
    </row>
    <row r="125" spans="1:8" x14ac:dyDescent="0.25">
      <c r="A125" s="85"/>
      <c r="B125" s="86"/>
      <c r="D125" s="43" t="s">
        <v>496</v>
      </c>
      <c r="E125" s="94">
        <v>0</v>
      </c>
      <c r="F125" s="482" t="str">
        <f>PP!B42</f>
        <v>. . . and</v>
      </c>
    </row>
    <row r="126" spans="1:8" x14ac:dyDescent="0.25">
      <c r="A126" s="85"/>
      <c r="B126" s="86"/>
      <c r="D126" s="43" t="s">
        <v>497</v>
      </c>
      <c r="E126" s="205"/>
      <c r="F126" s="473" t="str">
        <f>PP!B43</f>
        <v>THE SCHOOL SPEECH-LANGUAGE PATHOLOGIST:</v>
      </c>
    </row>
    <row r="127" spans="1:8" x14ac:dyDescent="0.25">
      <c r="A127" s="2" t="s">
        <v>845</v>
      </c>
      <c r="B127" s="49" t="b">
        <v>0</v>
      </c>
      <c r="D127" s="43" t="s">
        <v>498</v>
      </c>
      <c r="E127" s="94"/>
      <c r="F127" s="475" t="str">
        <f>PP!B44</f>
        <v>Studies emerging research to expand personal knowledge of evidence based practices</v>
      </c>
    </row>
    <row r="128" spans="1:8" x14ac:dyDescent="0.25">
      <c r="A128" s="3" t="s">
        <v>1392</v>
      </c>
      <c r="B128" s="5">
        <f>IF(AND(B127 &lt;&gt;FALSE),1,IF(OR(B127=TRUE),3,2))</f>
        <v>2</v>
      </c>
      <c r="D128" s="43" t="s">
        <v>2496</v>
      </c>
      <c r="E128" s="46">
        <v>0</v>
      </c>
      <c r="F128" s="478"/>
    </row>
    <row r="129" spans="1:6" x14ac:dyDescent="0.25">
      <c r="A129" s="85"/>
      <c r="B129" s="86"/>
      <c r="D129" s="43" t="s">
        <v>499</v>
      </c>
      <c r="E129" s="94">
        <v>0</v>
      </c>
      <c r="F129" s="479" t="str">
        <f>PP!B45</f>
        <v>. . . and</v>
      </c>
    </row>
    <row r="130" spans="1:6" x14ac:dyDescent="0.25">
      <c r="A130" s="85"/>
      <c r="B130" s="86"/>
      <c r="D130" s="43" t="s">
        <v>500</v>
      </c>
      <c r="E130" s="94">
        <v>0</v>
      </c>
      <c r="F130" s="479" t="str">
        <f>PP!B46</f>
        <v>THE SCHOOL SPEECH-LANGUAGE PATHOLOGIST:</v>
      </c>
    </row>
    <row r="131" spans="1:6" x14ac:dyDescent="0.25">
      <c r="A131" s="2" t="s">
        <v>1388</v>
      </c>
      <c r="B131" s="49" t="b">
        <v>0</v>
      </c>
      <c r="D131" s="43" t="s">
        <v>501</v>
      </c>
      <c r="E131" s="94"/>
      <c r="F131" s="478" t="str">
        <f>PP!B47</f>
        <v>Engages students in a variety of explanations and multiple representations of concepts and ideas.</v>
      </c>
    </row>
    <row r="132" spans="1:6" s="443" customFormat="1" x14ac:dyDescent="0.25">
      <c r="A132" s="2" t="s">
        <v>1388</v>
      </c>
      <c r="B132" s="49" t="b">
        <v>0</v>
      </c>
      <c r="D132" s="43"/>
      <c r="E132" s="514"/>
      <c r="F132" s="478" t="str">
        <f>PP!B48</f>
        <v>Uses a variety of inquiry methods to explore new ideas and theories.</v>
      </c>
    </row>
    <row r="133" spans="1:6" x14ac:dyDescent="0.25">
      <c r="A133" s="3" t="s">
        <v>1392</v>
      </c>
      <c r="B133" s="5">
        <f>IF(AND(B131 &lt;&gt;FALSE,B132&lt;&gt;FALSE),1,IF(OR(B131=TRUE,B132=TRUE),3,2))</f>
        <v>2</v>
      </c>
      <c r="D133" s="43" t="s">
        <v>502</v>
      </c>
      <c r="E133" s="94">
        <v>0</v>
      </c>
      <c r="F133" s="478"/>
    </row>
    <row r="134" spans="1:6" x14ac:dyDescent="0.25">
      <c r="A134" s="85"/>
      <c r="B134" s="86"/>
      <c r="D134" s="43" t="s">
        <v>503</v>
      </c>
      <c r="E134" s="94">
        <v>0</v>
      </c>
      <c r="F134" s="473" t="str">
        <f>PP!B49</f>
        <v>. . . and</v>
      </c>
    </row>
    <row r="135" spans="1:6" x14ac:dyDescent="0.25">
      <c r="A135" s="85"/>
      <c r="B135" s="86"/>
      <c r="D135" s="43" t="s">
        <v>504</v>
      </c>
      <c r="E135" s="94">
        <v>0</v>
      </c>
      <c r="F135" s="473" t="str">
        <f>PP!B50</f>
        <v>STUDENTS:</v>
      </c>
    </row>
    <row r="136" spans="1:6" x14ac:dyDescent="0.25">
      <c r="A136" s="50" t="s">
        <v>1389</v>
      </c>
      <c r="B136" s="84" t="b">
        <v>0</v>
      </c>
      <c r="D136" s="43" t="s">
        <v>505</v>
      </c>
      <c r="E136" s="94"/>
      <c r="F136" s="475" t="str">
        <f>PP!B51</f>
        <v>Use a variety of inquiry tools and strategies to learn content and understand central concepts relative to their ability levels.</v>
      </c>
    </row>
    <row r="137" spans="1:6" x14ac:dyDescent="0.25">
      <c r="A137" s="3" t="s">
        <v>1392</v>
      </c>
      <c r="B137" s="5">
        <f>IF(AND(B136&lt;&gt;FALSE),1,IF(OR(B136=TRUE),3,2))</f>
        <v>2</v>
      </c>
      <c r="D137" s="43" t="s">
        <v>506</v>
      </c>
      <c r="E137" s="94">
        <v>0</v>
      </c>
      <c r="F137" s="481"/>
    </row>
    <row r="138" spans="1:6" x14ac:dyDescent="0.25">
      <c r="A138" s="85"/>
      <c r="B138" s="86"/>
      <c r="D138" s="43" t="s">
        <v>507</v>
      </c>
      <c r="E138" s="94">
        <v>0</v>
      </c>
      <c r="F138" s="473" t="str">
        <f>PP!B52</f>
        <v>. . . and</v>
      </c>
    </row>
    <row r="139" spans="1:6" x14ac:dyDescent="0.25">
      <c r="A139" s="85"/>
      <c r="B139" s="86"/>
      <c r="D139" s="43" t="s">
        <v>508</v>
      </c>
      <c r="E139" s="94">
        <v>0</v>
      </c>
      <c r="F139" s="473" t="str">
        <f>PP!B53</f>
        <v>STUDENTS:</v>
      </c>
    </row>
    <row r="140" spans="1:6" x14ac:dyDescent="0.25">
      <c r="A140" s="2" t="s">
        <v>1393</v>
      </c>
      <c r="B140" s="49" t="b">
        <v>0</v>
      </c>
      <c r="D140" s="43" t="s">
        <v>509</v>
      </c>
      <c r="E140" s="94"/>
      <c r="F140" s="478" t="str">
        <f>PP!B54</f>
        <v>Apply newly learned content skills to unique situations.</v>
      </c>
    </row>
    <row r="141" spans="1:6" s="443" customFormat="1" x14ac:dyDescent="0.25">
      <c r="A141" s="2" t="s">
        <v>1393</v>
      </c>
      <c r="B141" s="49" t="b">
        <v>0</v>
      </c>
      <c r="D141" s="43"/>
      <c r="E141" s="514"/>
      <c r="F141" s="478" t="str">
        <f>PP!B55</f>
        <v>Discuss intellectually challenging ideas and content relative to their ability levels.</v>
      </c>
    </row>
    <row r="142" spans="1:6" x14ac:dyDescent="0.25">
      <c r="A142" s="3" t="s">
        <v>1392</v>
      </c>
      <c r="B142" s="5">
        <f>IF(AND(B140&lt;&gt;FALSE,B141&lt;&gt;FALSE),1,IF(OR(B140=TRUE,B141=TRUE),3,2))</f>
        <v>2</v>
      </c>
      <c r="D142" s="43" t="s">
        <v>510</v>
      </c>
      <c r="E142" s="94">
        <v>0</v>
      </c>
      <c r="F142" s="478"/>
    </row>
    <row r="143" spans="1:6" x14ac:dyDescent="0.25">
      <c r="A143" s="4" t="s">
        <v>1394</v>
      </c>
      <c r="B143" s="6" t="str">
        <f>IF(AND(B123=TRUE,B124&lt;&gt;2),"No Score",IF(B123=TRUE,"Basic",IF(AND(B124=2,B128=2,B133=2,B137=2,B142=2),"Blank Form",IF(AND(B124=1,B128=1,B133=1,B137=1,B142=1),"Exemplary",IF(AND(B124=1,B128=1,B133=1,B137=1,B142&lt;&gt;1),"Accomplished",IF(AND(B124=1,B128=1,B133=1,B137&lt;&gt;1),"Proficient",IF(AND(B124=1,B128=1,B133&lt;&gt;1),"Partially Proficient",IF(B124&lt;&gt;2,"Basic","Basic"))))))))</f>
        <v>Blank Form</v>
      </c>
      <c r="D143" s="43" t="s">
        <v>2376</v>
      </c>
      <c r="E143" s="94">
        <v>0</v>
      </c>
      <c r="F143" s="478"/>
    </row>
    <row r="144" spans="1:6" x14ac:dyDescent="0.25">
      <c r="A144" s="4" t="s">
        <v>865</v>
      </c>
      <c r="B144" s="6" t="str">
        <f>IF(B143=definitions!$B$14,definitions!$A$14,IF(B143=definitions!$B$11,definitions!$A$11,IF(B143=definitions!$B$10,4,IF(B143=definitions!$B$9,3,IF(B143=definitions!$B$8,2,IF(B143=definitions!$B$7,1,IF(B143=definitions!$B$6,0,definitions!$B$12)))))))</f>
        <v>BF</v>
      </c>
      <c r="D144" s="43" t="s">
        <v>2377</v>
      </c>
      <c r="E144" s="94">
        <v>0</v>
      </c>
      <c r="F144" s="478"/>
    </row>
    <row r="145" spans="1:6" x14ac:dyDescent="0.25">
      <c r="A145" s="88" t="s">
        <v>1397</v>
      </c>
      <c r="B145" s="89"/>
      <c r="D145" s="43" t="s">
        <v>2379</v>
      </c>
      <c r="E145" s="94">
        <v>0</v>
      </c>
      <c r="F145" s="475"/>
    </row>
    <row r="146" spans="1:6" x14ac:dyDescent="0.25">
      <c r="A146" s="91"/>
      <c r="B146" s="92"/>
      <c r="D146" s="43" t="s">
        <v>511</v>
      </c>
      <c r="E146" s="94">
        <v>0</v>
      </c>
      <c r="F146" s="473" t="str">
        <f>PP!B58</f>
        <v>THE SCHOOL SPEECH-LANGUAGE PATHOLOGIST:</v>
      </c>
    </row>
    <row r="147" spans="1:6" x14ac:dyDescent="0.25">
      <c r="A147" s="2" t="s">
        <v>874</v>
      </c>
      <c r="B147" s="49" t="b">
        <v>0</v>
      </c>
      <c r="D147" s="43" t="s">
        <v>512</v>
      </c>
      <c r="E147" s="94"/>
      <c r="F147" s="474" t="str">
        <f>PP!B59</f>
        <v>Is aware of the interconnectedness of home, school, and community influences on student achievement.</v>
      </c>
    </row>
    <row r="148" spans="1:6" x14ac:dyDescent="0.25">
      <c r="A148" s="246" t="s">
        <v>874</v>
      </c>
      <c r="B148" s="247" t="b">
        <v>0</v>
      </c>
      <c r="D148" s="244"/>
      <c r="E148" s="245"/>
      <c r="F148" s="474" t="s">
        <v>2497</v>
      </c>
    </row>
    <row r="149" spans="1:6" x14ac:dyDescent="0.25">
      <c r="A149" s="3" t="s">
        <v>1392</v>
      </c>
      <c r="B149" s="5">
        <f>IF(AND(B147&lt;&gt;FALSE),1,IF(OR(B147=TRUE),3,2))</f>
        <v>2</v>
      </c>
      <c r="D149" s="43" t="s">
        <v>513</v>
      </c>
      <c r="E149" s="94">
        <v>0</v>
      </c>
      <c r="F149" s="476"/>
    </row>
    <row r="150" spans="1:6" x14ac:dyDescent="0.25">
      <c r="A150" s="85"/>
      <c r="B150" s="85"/>
      <c r="E150" s="205"/>
      <c r="F150" s="483" t="str">
        <f>PP!B60</f>
        <v>. . . and</v>
      </c>
    </row>
    <row r="151" spans="1:6" x14ac:dyDescent="0.25">
      <c r="A151" s="85"/>
      <c r="B151" s="86"/>
      <c r="D151" s="43" t="s">
        <v>514</v>
      </c>
      <c r="E151" s="94">
        <v>0</v>
      </c>
      <c r="F151" s="473" t="str">
        <f>PP!B61</f>
        <v>THE SCHOOL SPEECH-LANGUAGE PATHOLOGIST:</v>
      </c>
    </row>
    <row r="152" spans="1:6" x14ac:dyDescent="0.25">
      <c r="A152" s="2" t="s">
        <v>845</v>
      </c>
      <c r="B152" s="49" t="b">
        <v>0</v>
      </c>
      <c r="D152" s="43" t="s">
        <v>515</v>
      </c>
      <c r="E152" s="94"/>
      <c r="F152" s="475" t="str">
        <f>PP!B62</f>
        <v>Establishes an environment and uses instructional strategies that recognize the influence of family and community on learning.</v>
      </c>
    </row>
    <row r="153" spans="1:6" x14ac:dyDescent="0.25">
      <c r="A153" s="3" t="s">
        <v>1392</v>
      </c>
      <c r="B153" s="5">
        <f>IF(AND(B152 &lt;&gt;FALSE),1,IF(OR(B152=TRUE),3,2))</f>
        <v>2</v>
      </c>
      <c r="D153" s="43" t="s">
        <v>2380</v>
      </c>
      <c r="E153" s="46">
        <v>0</v>
      </c>
    </row>
    <row r="154" spans="1:6" x14ac:dyDescent="0.25">
      <c r="A154" s="85"/>
      <c r="B154" s="86"/>
      <c r="D154" s="43" t="s">
        <v>516</v>
      </c>
      <c r="E154" s="94">
        <v>0</v>
      </c>
      <c r="F154" s="475" t="str">
        <f>PP!B63</f>
        <v>. . . and</v>
      </c>
    </row>
    <row r="155" spans="1:6" x14ac:dyDescent="0.25">
      <c r="A155" s="85"/>
      <c r="B155" s="86"/>
      <c r="D155" s="43" t="s">
        <v>517</v>
      </c>
      <c r="E155" s="180"/>
      <c r="F155" s="479" t="str">
        <f>PP!B64</f>
        <v>THE SCHOOL SPEECH-LANGUAGE PATHOLOGIST:</v>
      </c>
    </row>
    <row r="156" spans="1:6" x14ac:dyDescent="0.25">
      <c r="A156" s="2" t="s">
        <v>1388</v>
      </c>
      <c r="B156" s="49" t="b">
        <v>0</v>
      </c>
      <c r="D156" s="43" t="s">
        <v>518</v>
      </c>
      <c r="E156" s="94"/>
      <c r="F156" s="479" t="str">
        <f>PP!B65</f>
        <v>Builds instruction on home and community experiences of students.</v>
      </c>
    </row>
    <row r="157" spans="1:6" x14ac:dyDescent="0.25">
      <c r="A157" s="3" t="s">
        <v>1392</v>
      </c>
      <c r="B157" s="5">
        <f>IF(AND(B156 &lt;&gt;FALSE),1,IF(OR(B156=TRUE),3,2))</f>
        <v>2</v>
      </c>
      <c r="D157" s="43" t="s">
        <v>519</v>
      </c>
      <c r="E157" s="94">
        <v>0</v>
      </c>
    </row>
    <row r="158" spans="1:6" x14ac:dyDescent="0.25">
      <c r="A158" s="85"/>
      <c r="B158" s="86"/>
      <c r="D158" s="43" t="s">
        <v>520</v>
      </c>
      <c r="E158" s="94">
        <v>0</v>
      </c>
      <c r="F158" s="484" t="str">
        <f>PP!B66</f>
        <v>. . . and</v>
      </c>
    </row>
    <row r="159" spans="1:6" x14ac:dyDescent="0.25">
      <c r="A159" s="85"/>
      <c r="B159" s="86"/>
      <c r="D159" s="43" t="s">
        <v>521</v>
      </c>
      <c r="E159" s="94">
        <v>0</v>
      </c>
      <c r="F159" s="484" t="str">
        <f>PP!B67</f>
        <v>STUDENTS:</v>
      </c>
    </row>
    <row r="160" spans="1:6" x14ac:dyDescent="0.25">
      <c r="A160" s="50" t="s">
        <v>1389</v>
      </c>
      <c r="B160" s="84" t="b">
        <v>0</v>
      </c>
      <c r="D160" s="43" t="s">
        <v>522</v>
      </c>
      <c r="E160" s="94"/>
      <c r="F160" s="473" t="str">
        <f>PP!B68</f>
        <v>Make connections between non-school and school experiences and the current lesson.</v>
      </c>
    </row>
    <row r="161" spans="1:8" x14ac:dyDescent="0.25">
      <c r="A161" s="3" t="s">
        <v>1392</v>
      </c>
      <c r="B161" s="5">
        <f>IF(AND(B160&lt;&gt;FALSE),1,IF(OR(B160=TRUE),3,2))</f>
        <v>2</v>
      </c>
      <c r="D161" s="43" t="s">
        <v>2475</v>
      </c>
      <c r="E161" s="94">
        <v>0</v>
      </c>
    </row>
    <row r="162" spans="1:8" x14ac:dyDescent="0.25">
      <c r="A162" s="85"/>
      <c r="B162" s="86"/>
      <c r="D162" s="43" t="s">
        <v>523</v>
      </c>
      <c r="E162" s="94">
        <v>0</v>
      </c>
      <c r="F162" s="473" t="str">
        <f>PP!B69</f>
        <v>. . . and</v>
      </c>
    </row>
    <row r="163" spans="1:8" x14ac:dyDescent="0.25">
      <c r="A163" s="85"/>
      <c r="B163" s="86"/>
      <c r="D163" s="43" t="s">
        <v>524</v>
      </c>
      <c r="E163" s="94">
        <v>0</v>
      </c>
      <c r="F163" s="475" t="str">
        <f>PP!B70</f>
        <v>STUDENTS:</v>
      </c>
    </row>
    <row r="164" spans="1:8" x14ac:dyDescent="0.25">
      <c r="A164" s="2" t="s">
        <v>1393</v>
      </c>
      <c r="B164" s="49" t="b">
        <v>0</v>
      </c>
      <c r="D164" s="43" t="s">
        <v>525</v>
      </c>
      <c r="E164" s="94"/>
      <c r="F164" s="473" t="str">
        <f>PP!B71</f>
        <v>Use home and community experiences to enhance their learning.</v>
      </c>
    </row>
    <row r="165" spans="1:8" x14ac:dyDescent="0.25">
      <c r="A165" s="3" t="s">
        <v>1392</v>
      </c>
      <c r="B165" s="5">
        <f>IF(AND(B164 &lt;&gt;FALSE),1,IF(OR(B164=TRUE),3,2))</f>
        <v>2</v>
      </c>
      <c r="D165" s="43" t="s">
        <v>526</v>
      </c>
      <c r="E165" s="94">
        <v>0</v>
      </c>
      <c r="F165" s="478"/>
    </row>
    <row r="166" spans="1:8" x14ac:dyDescent="0.25">
      <c r="A166" s="4" t="s">
        <v>1394</v>
      </c>
      <c r="B166" s="6" t="str">
        <f>IF(AND(B148=TRUE,B149&lt;&gt;2),"No Score",IF(B148=TRUE,"Basic",IF(AND(B149=2,B153=2,B157=2,B161=2,B165=2),"Blank Form",IF(AND(B149=1,B153=1,B157=1,B161=1,B165=1),"Exemplary",IF(AND(B149=1,B153=1,B157=1,B161=1,B165&lt;&gt;1),"Accomplished",IF(AND(B149=1,B153=1,B157=1,B161&lt;&gt;1),"Proficient",IF(AND(B149=1,B153=1,B157&lt;&gt;1),"Partially Proficient",IF(B149&lt;&gt;2,"Basic","Basic"))))))))</f>
        <v>Blank Form</v>
      </c>
      <c r="D166" s="43" t="s">
        <v>2381</v>
      </c>
      <c r="E166" s="94">
        <v>0</v>
      </c>
      <c r="F166" s="478"/>
    </row>
    <row r="167" spans="1:8" x14ac:dyDescent="0.25">
      <c r="A167" s="4" t="s">
        <v>865</v>
      </c>
      <c r="B167" s="6" t="str">
        <f>IF(B166=definitions!$B$14,definitions!$A$14,IF(B166=definitions!$B$11,definitions!$A$11,IF(B166=definitions!$B$10,4,IF(B166=definitions!$B$9,3,IF(B166=definitions!$B$8,2,IF(B166=definitions!$B$7,1,IF(B166=definitions!$B$6,0,definitions!$B$12)))))))</f>
        <v>BF</v>
      </c>
      <c r="D167" s="43" t="s">
        <v>2382</v>
      </c>
      <c r="E167" s="94">
        <v>0</v>
      </c>
      <c r="F167" s="478"/>
    </row>
    <row r="168" spans="1:8" x14ac:dyDescent="0.25">
      <c r="A168" s="88" t="s">
        <v>846</v>
      </c>
      <c r="B168" s="89"/>
      <c r="D168" s="43" t="s">
        <v>2383</v>
      </c>
      <c r="E168" s="94">
        <v>0</v>
      </c>
      <c r="F168" s="475"/>
    </row>
    <row r="169" spans="1:8" x14ac:dyDescent="0.25">
      <c r="A169" s="91"/>
      <c r="B169" s="92"/>
      <c r="D169" s="43" t="s">
        <v>527</v>
      </c>
      <c r="E169" s="94">
        <v>0</v>
      </c>
      <c r="F169" s="473" t="str">
        <f>PP!B74</f>
        <v>THE SCHOOL SPEECH-LANGUAGE PATHOLOGIST:</v>
      </c>
    </row>
    <row r="170" spans="1:8" x14ac:dyDescent="0.25">
      <c r="A170" s="2" t="s">
        <v>874</v>
      </c>
      <c r="B170" s="49" t="b">
        <v>0</v>
      </c>
      <c r="D170" s="43" t="s">
        <v>528</v>
      </c>
      <c r="E170" s="94"/>
      <c r="F170" s="474" t="str">
        <f>PP!B75</f>
        <v>Is knowledgeable about the principles and methods of prevention of communication disorders.</v>
      </c>
    </row>
    <row r="171" spans="1:8" x14ac:dyDescent="0.25">
      <c r="A171" s="246" t="s">
        <v>874</v>
      </c>
      <c r="B171" s="247" t="b">
        <v>0</v>
      </c>
      <c r="D171" s="244"/>
      <c r="E171" s="245"/>
      <c r="F171" s="474" t="s">
        <v>2497</v>
      </c>
    </row>
    <row r="172" spans="1:8" x14ac:dyDescent="0.25">
      <c r="A172" s="3" t="s">
        <v>1392</v>
      </c>
      <c r="B172" s="5">
        <f>IF(AND(B170&lt;&gt;FALSE),1,IF(OR(B170=TRUE),3,2))</f>
        <v>2</v>
      </c>
      <c r="D172" s="43" t="s">
        <v>529</v>
      </c>
      <c r="E172" s="94">
        <v>0</v>
      </c>
      <c r="F172" s="476"/>
    </row>
    <row r="173" spans="1:8" x14ac:dyDescent="0.25">
      <c r="A173" s="85"/>
      <c r="B173" s="86"/>
      <c r="E173" s="207"/>
      <c r="F173" s="473" t="str">
        <f>PP!B76</f>
        <v>. . . and</v>
      </c>
    </row>
    <row r="174" spans="1:8" x14ac:dyDescent="0.25">
      <c r="A174" s="85"/>
      <c r="B174" s="86"/>
      <c r="D174" s="43" t="s">
        <v>530</v>
      </c>
      <c r="E174" s="94">
        <v>0</v>
      </c>
      <c r="F174" s="473" t="str">
        <f>PP!B77</f>
        <v>THE SCHOOL SPEECH-LANGUAGE PATHOLOGIST:</v>
      </c>
    </row>
    <row r="175" spans="1:8" x14ac:dyDescent="0.25">
      <c r="A175" s="2" t="s">
        <v>845</v>
      </c>
      <c r="B175" s="49" t="b">
        <v>0</v>
      </c>
      <c r="D175" s="43" t="s">
        <v>531</v>
      </c>
      <c r="E175" s="94"/>
      <c r="F175" s="480" t="str">
        <f>PP!B78</f>
        <v>Exemplifies the profession’s role and responsibilities regarding students with disabilities.</v>
      </c>
      <c r="H175">
        <v>1</v>
      </c>
    </row>
    <row r="176" spans="1:8" s="443" customFormat="1" x14ac:dyDescent="0.25">
      <c r="A176" s="2" t="s">
        <v>845</v>
      </c>
      <c r="B176" s="49" t="b">
        <v>0</v>
      </c>
      <c r="D176" s="43"/>
      <c r="E176" s="521"/>
      <c r="F176" s="480" t="str">
        <f>PP!B79</f>
        <v>Collaborates with other professionals on reducing the impact of communication disorders on student progress towards academic standards.</v>
      </c>
    </row>
    <row r="177" spans="1:6" x14ac:dyDescent="0.25">
      <c r="A177" s="3" t="s">
        <v>1392</v>
      </c>
      <c r="B177" s="5">
        <f>IF(AND(B175 &lt;&gt;FALSE,B176&lt;&gt;FALSE),1,IF(OR(B175=TRUE,B176=TRUE),3,2))</f>
        <v>2</v>
      </c>
      <c r="D177" s="43" t="s">
        <v>532</v>
      </c>
      <c r="E177" s="46">
        <v>0</v>
      </c>
      <c r="F177" s="478"/>
    </row>
    <row r="178" spans="1:6" x14ac:dyDescent="0.25">
      <c r="A178" s="85"/>
      <c r="B178" s="86"/>
      <c r="D178" s="43" t="s">
        <v>533</v>
      </c>
      <c r="E178" s="94">
        <v>0</v>
      </c>
      <c r="F178" s="479" t="str">
        <f>PP!B80</f>
        <v>. . . and</v>
      </c>
    </row>
    <row r="179" spans="1:6" x14ac:dyDescent="0.25">
      <c r="A179" s="85"/>
      <c r="B179" s="86"/>
      <c r="D179" s="43" t="s">
        <v>534</v>
      </c>
      <c r="E179" s="94">
        <v>0</v>
      </c>
      <c r="F179" s="479" t="str">
        <f>PP!B81</f>
        <v>THE SCHOOL SPEECH-LANGUAGE PATHOLOGIST:</v>
      </c>
    </row>
    <row r="180" spans="1:6" x14ac:dyDescent="0.25">
      <c r="A180" s="2" t="s">
        <v>1388</v>
      </c>
      <c r="B180" s="49" t="b">
        <v>0</v>
      </c>
      <c r="D180" s="43" t="s">
        <v>535</v>
      </c>
      <c r="E180" s="94"/>
      <c r="F180" s="485" t="str">
        <f>PP!B82</f>
        <v>Provides school staff members with information about how to apply current research findings in speech/language development.</v>
      </c>
    </row>
    <row r="181" spans="1:6" x14ac:dyDescent="0.25">
      <c r="A181" s="3" t="s">
        <v>1392</v>
      </c>
      <c r="B181" s="5">
        <f>IF(AND(B180 &lt;&gt;FALSE),1,IF(OR(B180=TRUE),3,2))</f>
        <v>2</v>
      </c>
      <c r="D181" s="43" t="s">
        <v>536</v>
      </c>
      <c r="E181" s="94">
        <v>0</v>
      </c>
      <c r="F181" s="478"/>
    </row>
    <row r="182" spans="1:6" x14ac:dyDescent="0.25">
      <c r="A182" s="85"/>
      <c r="B182" s="86"/>
      <c r="D182" s="43" t="s">
        <v>537</v>
      </c>
      <c r="E182" s="94">
        <v>0</v>
      </c>
      <c r="F182" s="473" t="str">
        <f>PP!B83</f>
        <v>. . . and</v>
      </c>
    </row>
    <row r="183" spans="1:6" x14ac:dyDescent="0.25">
      <c r="A183" s="85"/>
      <c r="B183" s="86"/>
      <c r="D183" s="43" t="s">
        <v>538</v>
      </c>
      <c r="E183" s="94">
        <v>0</v>
      </c>
      <c r="F183" s="473" t="str">
        <f>PP!B84</f>
        <v>STUDENTS:</v>
      </c>
    </row>
    <row r="184" spans="1:6" x14ac:dyDescent="0.25">
      <c r="A184" s="50" t="s">
        <v>1389</v>
      </c>
      <c r="B184" s="84" t="b">
        <v>0</v>
      </c>
      <c r="D184" s="43" t="s">
        <v>539</v>
      </c>
      <c r="E184" s="94"/>
      <c r="F184" s="485" t="str">
        <f>PP!B85</f>
        <v>Participate willingly in the school speech -language pathologist’s services.</v>
      </c>
    </row>
    <row r="185" spans="1:6" x14ac:dyDescent="0.25">
      <c r="A185" s="3" t="s">
        <v>1392</v>
      </c>
      <c r="B185" s="5">
        <f>IF(AND(B184&lt;&gt;FALSE),1,IF(OR(B184=TRUE),3,2))</f>
        <v>2</v>
      </c>
      <c r="D185" s="43" t="s">
        <v>2476</v>
      </c>
      <c r="E185" s="94">
        <v>0</v>
      </c>
      <c r="F185" s="481"/>
    </row>
    <row r="186" spans="1:6" x14ac:dyDescent="0.25">
      <c r="A186" s="85"/>
      <c r="B186" s="86"/>
      <c r="D186" s="43" t="s">
        <v>540</v>
      </c>
      <c r="E186" s="94">
        <v>0</v>
      </c>
      <c r="F186" s="473" t="str">
        <f>PP!B86</f>
        <v>. . . and</v>
      </c>
    </row>
    <row r="187" spans="1:6" x14ac:dyDescent="0.25">
      <c r="A187" s="85"/>
      <c r="B187" s="86"/>
      <c r="D187" s="43" t="s">
        <v>541</v>
      </c>
      <c r="E187" s="94">
        <v>0</v>
      </c>
      <c r="F187" s="473" t="str">
        <f>PP!B87</f>
        <v>STUDENTS:</v>
      </c>
    </row>
    <row r="188" spans="1:6" x14ac:dyDescent="0.25">
      <c r="A188" s="2" t="s">
        <v>1393</v>
      </c>
      <c r="B188" s="49" t="b">
        <v>0</v>
      </c>
      <c r="D188" s="43" t="s">
        <v>542</v>
      </c>
      <c r="E188" s="94"/>
      <c r="F188" s="209" t="str">
        <f>PP!B88</f>
        <v>Achieve individual goals by actively engaging in services and instruction provided by the speech-language pathologist.</v>
      </c>
    </row>
    <row r="189" spans="1:6" x14ac:dyDescent="0.25">
      <c r="A189" s="3" t="s">
        <v>1392</v>
      </c>
      <c r="B189" s="5">
        <f>IF(AND(B188 &lt;&gt;FALSE),1,IF(OR(B188=TRUE),3,2))</f>
        <v>2</v>
      </c>
      <c r="D189" s="43" t="s">
        <v>543</v>
      </c>
      <c r="E189" s="94">
        <v>0</v>
      </c>
      <c r="F189" s="478"/>
    </row>
    <row r="190" spans="1:6" x14ac:dyDescent="0.25">
      <c r="A190" s="4" t="s">
        <v>1394</v>
      </c>
      <c r="B190" s="6" t="str">
        <f>IF(AND(B171=TRUE,B172&lt;&gt;2),"No Score",IF(B171=TRUE,"Basic",IF(AND(B172=2,B177=2,B181=2,B185=2,B189=2),"Blank Form",IF(AND(B172=1,B177=1,B181=1,B185=1,B189=1),"Exemplary",IF(AND(B172=1,B177=1,B181=1,B185=1,B189&lt;&gt;1),"Accomplished",IF(AND(B172=1,B177=1,B181=1,B185&lt;&gt;1),"Proficient",IF(AND(B172=1,B177=1,B181&lt;&gt;1),"Partially Proficient",IF(B172&lt;&gt;2,"Basic","Basic"))))))))</f>
        <v>Blank Form</v>
      </c>
      <c r="D190" s="43" t="s">
        <v>2384</v>
      </c>
      <c r="E190" s="94">
        <v>0</v>
      </c>
      <c r="F190" s="478"/>
    </row>
    <row r="191" spans="1:6" x14ac:dyDescent="0.25">
      <c r="A191" s="4" t="s">
        <v>865</v>
      </c>
      <c r="B191" s="6" t="str">
        <f>IF(B190=definitions!$B$14,definitions!$A$14,IF(B190=definitions!$B$11,definitions!$A$11,IF(B190=definitions!$B$10,4,IF(B190=definitions!$B$9,3,IF(B190=definitions!$B$8,2,IF(B190=definitions!$B$7,1,IF(B190=definitions!$B$6,0,definitions!$B$12)))))))</f>
        <v>BF</v>
      </c>
      <c r="D191" s="43" t="s">
        <v>2385</v>
      </c>
      <c r="E191" s="94">
        <v>0</v>
      </c>
      <c r="F191" s="478"/>
    </row>
    <row r="192" spans="1:6" x14ac:dyDescent="0.25">
      <c r="A192" s="251" t="s">
        <v>2502</v>
      </c>
      <c r="B192" s="252" t="str">
        <f>'Standard 1'!E85</f>
        <v>BF</v>
      </c>
      <c r="E192" s="250"/>
      <c r="F192" s="478"/>
    </row>
    <row r="193" spans="1:8" x14ac:dyDescent="0.25">
      <c r="A193" s="251" t="s">
        <v>2503</v>
      </c>
      <c r="B193" s="252" t="str">
        <f>IF(B192="BF","Blank Form",IF(B192&lt;3,"Basic",IF(AND(B192&lt;8,B192&gt;2),"Partially Proficient",IF(AND(B192&lt;13,B192&gt;7),"Proficient",IF(AND(B192&lt;18,B192&gt;12),"Accomplished",IF(AND(B192&lt;21,B192&gt;17),"Exemplary","No Score"))))))</f>
        <v>Blank Form</v>
      </c>
      <c r="E193" s="250"/>
      <c r="F193" s="478"/>
    </row>
    <row r="194" spans="1:8" x14ac:dyDescent="0.25">
      <c r="A194" s="88" t="s">
        <v>1398</v>
      </c>
      <c r="B194" s="89"/>
      <c r="D194" s="43" t="s">
        <v>2386</v>
      </c>
      <c r="E194" s="94">
        <v>0</v>
      </c>
      <c r="F194" s="475"/>
    </row>
    <row r="195" spans="1:8" x14ac:dyDescent="0.25">
      <c r="A195" s="91"/>
      <c r="B195" s="92"/>
      <c r="D195" s="43" t="s">
        <v>544</v>
      </c>
      <c r="E195" s="94">
        <v>0</v>
      </c>
      <c r="F195" s="473" t="str">
        <f>PP!B91</f>
        <v>THE SCHOOL SPEECH-LANGUAGE PATHOLOGIST:</v>
      </c>
    </row>
    <row r="196" spans="1:8" x14ac:dyDescent="0.25">
      <c r="A196" s="2" t="s">
        <v>874</v>
      </c>
      <c r="B196" s="49" t="b">
        <v>0</v>
      </c>
      <c r="D196" s="43" t="s">
        <v>545</v>
      </c>
      <c r="E196" s="94"/>
      <c r="F196" s="474" t="str">
        <f>PP!B92</f>
        <v>Establishes a nurturing and caring relationship with students.</v>
      </c>
      <c r="H196">
        <v>1</v>
      </c>
    </row>
    <row r="197" spans="1:8" x14ac:dyDescent="0.25">
      <c r="A197" s="246" t="s">
        <v>874</v>
      </c>
      <c r="B197" s="247" t="b">
        <v>0</v>
      </c>
      <c r="D197" s="244"/>
      <c r="E197" s="245"/>
      <c r="F197" s="474" t="s">
        <v>2497</v>
      </c>
    </row>
    <row r="198" spans="1:8" x14ac:dyDescent="0.25">
      <c r="A198" s="3" t="s">
        <v>1392</v>
      </c>
      <c r="B198" s="5">
        <f>IF(AND(B196&lt;&gt;FALSE),1,IF(OR(B196=TRUE),3,2))</f>
        <v>2</v>
      </c>
      <c r="D198" s="43" t="s">
        <v>546</v>
      </c>
      <c r="E198" s="94">
        <v>0</v>
      </c>
      <c r="F198" s="476"/>
    </row>
    <row r="199" spans="1:8" x14ac:dyDescent="0.25">
      <c r="A199" s="85"/>
      <c r="B199" s="86"/>
      <c r="E199" s="207"/>
      <c r="F199" s="473" t="str">
        <f>PP!B93</f>
        <v>. . . and</v>
      </c>
    </row>
    <row r="200" spans="1:8" x14ac:dyDescent="0.25">
      <c r="A200" s="85"/>
      <c r="B200" s="86"/>
      <c r="D200" s="43" t="s">
        <v>547</v>
      </c>
      <c r="E200" s="94">
        <v>0</v>
      </c>
      <c r="F200" s="473" t="str">
        <f>PP!B94</f>
        <v>THE SCHOOL SPEECH-LANGUAGE PATHOLOGIST:</v>
      </c>
    </row>
    <row r="201" spans="1:8" x14ac:dyDescent="0.25">
      <c r="A201" s="2" t="s">
        <v>845</v>
      </c>
      <c r="B201" s="49" t="b">
        <v>0</v>
      </c>
      <c r="D201" s="43" t="s">
        <v>548</v>
      </c>
      <c r="E201" s="94"/>
      <c r="F201" s="484" t="str">
        <f>PP!B95</f>
        <v>Creates a learning environment that is conductive for all students to learn.</v>
      </c>
    </row>
    <row r="202" spans="1:8" x14ac:dyDescent="0.25">
      <c r="A202" s="3" t="s">
        <v>1392</v>
      </c>
      <c r="B202" s="5">
        <f>IF(AND(B201 &lt;&gt;FALSE),1,IF(OR(B201=TRUE),3,2))</f>
        <v>2</v>
      </c>
      <c r="D202" s="43" t="s">
        <v>549</v>
      </c>
      <c r="E202" s="46">
        <v>0</v>
      </c>
    </row>
    <row r="203" spans="1:8" x14ac:dyDescent="0.25">
      <c r="A203" s="85"/>
      <c r="B203" s="86"/>
      <c r="D203" s="43" t="s">
        <v>550</v>
      </c>
      <c r="E203" s="94">
        <v>0</v>
      </c>
      <c r="F203" s="484" t="str">
        <f>PP!B96</f>
        <v>. . and</v>
      </c>
    </row>
    <row r="204" spans="1:8" x14ac:dyDescent="0.25">
      <c r="A204" s="85"/>
      <c r="B204" s="86"/>
      <c r="D204" s="43" t="s">
        <v>551</v>
      </c>
      <c r="E204" s="94">
        <v>0</v>
      </c>
      <c r="F204" s="479" t="str">
        <f>PP!B97</f>
        <v>THE SCHOOL SPEECH-LANGUAGE PATHOLOGIST:</v>
      </c>
    </row>
    <row r="205" spans="1:8" x14ac:dyDescent="0.25">
      <c r="A205" s="2" t="s">
        <v>1388</v>
      </c>
      <c r="B205" s="49" t="b">
        <v>0</v>
      </c>
      <c r="D205" s="43" t="s">
        <v>552</v>
      </c>
      <c r="E205" s="94"/>
      <c r="F205" s="479" t="str">
        <f>PP!B98</f>
        <v>Reinforces a learning environment that features mutual respect and positive relationships between and among students.</v>
      </c>
    </row>
    <row r="206" spans="1:8" x14ac:dyDescent="0.25">
      <c r="A206" s="3" t="s">
        <v>1392</v>
      </c>
      <c r="B206" s="5">
        <f>IF(AND(B205 &lt;&gt;FALSE),1,IF(OR(B205=TRUE),3,2))</f>
        <v>2</v>
      </c>
      <c r="D206" s="43" t="s">
        <v>2479</v>
      </c>
      <c r="E206" s="94">
        <v>0</v>
      </c>
    </row>
    <row r="207" spans="1:8" x14ac:dyDescent="0.25">
      <c r="A207" s="85"/>
      <c r="B207" s="86"/>
      <c r="D207" s="43" t="s">
        <v>553</v>
      </c>
      <c r="E207" s="94">
        <v>0</v>
      </c>
      <c r="F207" s="480" t="str">
        <f>PP!B99</f>
        <v>. . and</v>
      </c>
    </row>
    <row r="208" spans="1:8" x14ac:dyDescent="0.25">
      <c r="A208" s="85"/>
      <c r="B208" s="86"/>
      <c r="D208" s="43" t="s">
        <v>554</v>
      </c>
      <c r="E208" s="94">
        <v>0</v>
      </c>
      <c r="F208" s="473" t="str">
        <f>PP!B100</f>
        <v>STUDENTS:</v>
      </c>
    </row>
    <row r="209" spans="1:8" s="443" customFormat="1" x14ac:dyDescent="0.25">
      <c r="A209" s="50" t="s">
        <v>1389</v>
      </c>
      <c r="B209" s="50" t="b">
        <v>0</v>
      </c>
      <c r="D209" s="43"/>
      <c r="E209" s="460"/>
      <c r="F209" s="473" t="str">
        <f>PP!B101</f>
        <v>Respect other students and the school speech-language pathologist.</v>
      </c>
    </row>
    <row r="210" spans="1:8" x14ac:dyDescent="0.25">
      <c r="A210" s="3" t="s">
        <v>1392</v>
      </c>
      <c r="B210" s="5">
        <f>IF(AND(B209&lt;&gt;FALSE),1,IF(OR(B209=TRUE),3,2))</f>
        <v>2</v>
      </c>
      <c r="D210" s="43" t="s">
        <v>555</v>
      </c>
      <c r="E210" s="94">
        <v>0</v>
      </c>
      <c r="F210" s="481"/>
    </row>
    <row r="211" spans="1:8" x14ac:dyDescent="0.25">
      <c r="A211" s="85"/>
      <c r="B211" s="86"/>
      <c r="D211" s="43" t="s">
        <v>556</v>
      </c>
      <c r="E211" s="94">
        <v>0</v>
      </c>
      <c r="F211" s="475" t="str">
        <f>PP!B102</f>
        <v>. . and</v>
      </c>
    </row>
    <row r="212" spans="1:8" x14ac:dyDescent="0.25">
      <c r="A212" s="85"/>
      <c r="B212" s="86"/>
      <c r="D212" s="43" t="s">
        <v>557</v>
      </c>
      <c r="E212" s="94">
        <v>0</v>
      </c>
      <c r="F212" s="473" t="str">
        <f>PP!B103</f>
        <v>STUDENTS:</v>
      </c>
    </row>
    <row r="213" spans="1:8" s="443" customFormat="1" x14ac:dyDescent="0.25">
      <c r="A213" s="2" t="s">
        <v>1393</v>
      </c>
      <c r="B213" s="2" t="b">
        <v>0</v>
      </c>
      <c r="D213" s="43"/>
      <c r="E213" s="460"/>
      <c r="F213" s="473" t="str">
        <f>PP!B104</f>
        <v>Engage in respectful and open dialogue with each other and the professional staff.</v>
      </c>
    </row>
    <row r="214" spans="1:8" x14ac:dyDescent="0.25">
      <c r="A214" s="3" t="s">
        <v>1392</v>
      </c>
      <c r="B214" s="5">
        <f>IF(AND(B213&lt;&gt;FALSE),1,IF(OR(B213=TRUE),3,2))</f>
        <v>2</v>
      </c>
      <c r="D214" s="43" t="s">
        <v>558</v>
      </c>
      <c r="E214" s="94">
        <v>0</v>
      </c>
      <c r="F214" s="478"/>
    </row>
    <row r="215" spans="1:8" x14ac:dyDescent="0.25">
      <c r="A215" s="4" t="s">
        <v>1394</v>
      </c>
      <c r="B215" s="6" t="str">
        <f>IF(AND(B197=TRUE,B198&lt;&gt;2),"No Score",IF(B197=TRUE,"Basic",IF(AND(B198=2,B202=2,B206=2,B210=2,B214=2),"Blank Form",IF(AND(B198=1,B202=1,B206=1,B210=1,B214=1),"Exemplary",IF(AND(B198=1,B202=1,B206=1,B210=1,B214&lt;&gt;1),"Accomplished",IF(AND(B198=1,B202=1,B206=1,B210&lt;&gt;1),"Proficient",IF(AND(B198=1,B202=1,B206&lt;&gt;1),"Partially Proficient",IF(B198&lt;&gt;2,"Basic","Basic"))))))))</f>
        <v>Blank Form</v>
      </c>
      <c r="D215" s="43" t="s">
        <v>2387</v>
      </c>
      <c r="E215" s="94">
        <v>0</v>
      </c>
      <c r="F215" s="478"/>
    </row>
    <row r="216" spans="1:8" x14ac:dyDescent="0.25">
      <c r="A216" s="4" t="s">
        <v>865</v>
      </c>
      <c r="B216" s="6" t="str">
        <f>IF(B215=definitions!$B$14,definitions!$A$14,IF(B215=definitions!$B$11,definitions!$A$11,IF(B215=definitions!$B$10,4,IF(B215=definitions!$B$9,3,IF(B215=definitions!$B$8,2,IF(B215=definitions!$B$7,1,IF(B215=definitions!$B$6,0,definitions!$B$12)))))))</f>
        <v>BF</v>
      </c>
      <c r="D216" s="43" t="s">
        <v>2388</v>
      </c>
      <c r="E216" s="94">
        <v>0</v>
      </c>
      <c r="F216" s="478"/>
    </row>
    <row r="217" spans="1:8" x14ac:dyDescent="0.25">
      <c r="A217" s="88" t="s">
        <v>847</v>
      </c>
      <c r="B217" s="89"/>
      <c r="D217" s="43" t="s">
        <v>2397</v>
      </c>
      <c r="E217" s="94">
        <v>0</v>
      </c>
      <c r="F217" s="475"/>
    </row>
    <row r="218" spans="1:8" x14ac:dyDescent="0.25">
      <c r="A218" s="91"/>
      <c r="B218" s="92"/>
      <c r="D218" s="43" t="s">
        <v>559</v>
      </c>
      <c r="E218" s="94">
        <v>0</v>
      </c>
      <c r="F218" s="473" t="str">
        <f>PP!B107</f>
        <v>THE SCHOOL SPEECH-LANGUAGE PATHOLOGIST:</v>
      </c>
    </row>
    <row r="219" spans="1:8" x14ac:dyDescent="0.25">
      <c r="A219" s="2" t="s">
        <v>874</v>
      </c>
      <c r="B219" s="49" t="b">
        <v>0</v>
      </c>
      <c r="D219" s="43" t="s">
        <v>560</v>
      </c>
      <c r="E219" s="94"/>
      <c r="F219" s="484" t="str">
        <f>PP!B108</f>
        <v>Creates a learning environment in which diversity is respected.</v>
      </c>
    </row>
    <row r="220" spans="1:8" x14ac:dyDescent="0.25">
      <c r="A220" s="246" t="s">
        <v>874</v>
      </c>
      <c r="B220" s="247" t="b">
        <v>0</v>
      </c>
      <c r="D220" s="244"/>
      <c r="E220" s="245"/>
      <c r="F220" s="474" t="s">
        <v>2497</v>
      </c>
    </row>
    <row r="221" spans="1:8" x14ac:dyDescent="0.25">
      <c r="A221" s="3" t="s">
        <v>1392</v>
      </c>
      <c r="B221" s="5">
        <f>IF(AND(B219&lt;&gt;FALSE),1,IF(OR(B219=TRUE),3,2))</f>
        <v>2</v>
      </c>
      <c r="D221" s="43" t="s">
        <v>561</v>
      </c>
      <c r="E221" s="94">
        <v>0</v>
      </c>
      <c r="F221" s="476"/>
    </row>
    <row r="222" spans="1:8" s="340" customFormat="1" x14ac:dyDescent="0.25">
      <c r="A222" s="85"/>
      <c r="B222" s="86"/>
      <c r="D222" s="43"/>
      <c r="E222" s="424"/>
      <c r="F222" s="473" t="str">
        <f>PP!B109</f>
        <v>. . . and</v>
      </c>
      <c r="H222" s="340">
        <v>1</v>
      </c>
    </row>
    <row r="223" spans="1:8" x14ac:dyDescent="0.25">
      <c r="A223" s="85"/>
      <c r="B223" s="86"/>
      <c r="D223" s="43" t="s">
        <v>562</v>
      </c>
      <c r="E223" s="94">
        <v>0</v>
      </c>
      <c r="F223" s="484" t="str">
        <f>PP!B110</f>
        <v>THE SCHOOL SPEECH-LANGUAGE PATHOLOGIST:</v>
      </c>
    </row>
    <row r="224" spans="1:8" x14ac:dyDescent="0.25">
      <c r="A224" s="2" t="s">
        <v>845</v>
      </c>
      <c r="B224" s="49" t="b">
        <v>0</v>
      </c>
      <c r="D224" s="43" t="s">
        <v>563</v>
      </c>
      <c r="E224" s="94"/>
      <c r="F224" s="479" t="str">
        <f>PP!B111</f>
        <v>Uses instructional approaches and materials that reflect students’ backgrounds.</v>
      </c>
    </row>
    <row r="225" spans="1:6" s="443" customFormat="1" x14ac:dyDescent="0.25">
      <c r="A225" s="50" t="s">
        <v>845</v>
      </c>
      <c r="B225" s="500" t="b">
        <v>0</v>
      </c>
      <c r="C225" s="472"/>
      <c r="D225" s="498"/>
      <c r="E225" s="499"/>
      <c r="F225" s="479" t="str">
        <f>PP!B112</f>
        <v>Is sensitive to diverse family structures</v>
      </c>
    </row>
    <row r="226" spans="1:6" x14ac:dyDescent="0.25">
      <c r="A226" s="3" t="s">
        <v>1392</v>
      </c>
      <c r="B226" s="5">
        <f>IF(AND(B224 &lt;&gt;FALSE,B225&lt;&gt;FALSE),1,IF(OR(B224=TRUE,B225=TRUE),3,2))</f>
        <v>2</v>
      </c>
      <c r="D226" s="43" t="s">
        <v>2477</v>
      </c>
      <c r="E226" s="46">
        <v>0</v>
      </c>
      <c r="F226" s="478"/>
    </row>
    <row r="227" spans="1:6" x14ac:dyDescent="0.25">
      <c r="A227" s="85"/>
      <c r="B227" s="86"/>
      <c r="D227" s="43" t="s">
        <v>564</v>
      </c>
      <c r="E227" s="94">
        <v>0</v>
      </c>
      <c r="F227" s="484" t="str">
        <f>PP!B113</f>
        <v>. . . and</v>
      </c>
    </row>
    <row r="228" spans="1:6" x14ac:dyDescent="0.25">
      <c r="A228" s="85"/>
      <c r="B228" s="86"/>
      <c r="D228" s="43" t="s">
        <v>565</v>
      </c>
      <c r="E228" s="94">
        <v>0</v>
      </c>
      <c r="F228" s="484" t="str">
        <f>PP!B114</f>
        <v>THE SCHOOL SPEECH-LANGUAGE PATHOLOGIST:</v>
      </c>
    </row>
    <row r="229" spans="1:6" x14ac:dyDescent="0.25">
      <c r="A229" s="2" t="s">
        <v>1388</v>
      </c>
      <c r="B229" s="49" t="b">
        <v>0</v>
      </c>
      <c r="D229" s="43" t="s">
        <v>566</v>
      </c>
      <c r="E229" s="94"/>
      <c r="F229" s="473" t="str">
        <f>PP!B115</f>
        <v>Establishes instructional strategies that respect differences in students’ backgrounds.</v>
      </c>
    </row>
    <row r="230" spans="1:6" x14ac:dyDescent="0.25">
      <c r="A230" s="3" t="s">
        <v>1392</v>
      </c>
      <c r="B230" s="5">
        <f>IF(AND(B229 &lt;&gt;FALSE),1,IF(OR(B229=TRUE),3,2))</f>
        <v>2</v>
      </c>
      <c r="D230" s="43" t="s">
        <v>2480</v>
      </c>
      <c r="E230" s="94">
        <v>0</v>
      </c>
    </row>
    <row r="231" spans="1:6" x14ac:dyDescent="0.25">
      <c r="A231" s="85"/>
      <c r="B231" s="86"/>
      <c r="D231" s="43" t="s">
        <v>567</v>
      </c>
      <c r="E231" s="94">
        <v>0</v>
      </c>
      <c r="F231" s="480" t="str">
        <f>PP!B116</f>
        <v>. . . and</v>
      </c>
    </row>
    <row r="232" spans="1:6" x14ac:dyDescent="0.25">
      <c r="A232" s="85"/>
      <c r="B232" s="86"/>
      <c r="D232" s="43" t="s">
        <v>568</v>
      </c>
      <c r="E232" s="94">
        <v>0</v>
      </c>
      <c r="F232" s="473" t="str">
        <f>PP!B117</f>
        <v>STUDENTS:</v>
      </c>
    </row>
    <row r="233" spans="1:6" x14ac:dyDescent="0.25">
      <c r="A233" s="50" t="s">
        <v>1389</v>
      </c>
      <c r="B233" s="84" t="b">
        <v>0</v>
      </c>
      <c r="D233" s="43" t="s">
        <v>569</v>
      </c>
      <c r="E233" s="94"/>
      <c r="F233" s="473" t="str">
        <f>PP!B118</f>
        <v>Respect the backgrounds of fellow students.</v>
      </c>
    </row>
    <row r="234" spans="1:6" x14ac:dyDescent="0.25">
      <c r="A234" s="3" t="s">
        <v>1392</v>
      </c>
      <c r="B234" s="5">
        <f>IF(AND(B233&lt;&gt;FALSE),1,IF(OR(B233=TRUE),3,2))</f>
        <v>2</v>
      </c>
      <c r="D234" s="43" t="s">
        <v>2398</v>
      </c>
      <c r="E234" s="94">
        <v>0</v>
      </c>
      <c r="F234" s="481"/>
    </row>
    <row r="235" spans="1:6" x14ac:dyDescent="0.25">
      <c r="A235" s="85"/>
      <c r="B235" s="86"/>
      <c r="D235" s="43" t="s">
        <v>570</v>
      </c>
      <c r="E235" s="94">
        <v>0</v>
      </c>
      <c r="F235" s="478" t="str">
        <f>PP!B119</f>
        <v>. . . and</v>
      </c>
    </row>
    <row r="236" spans="1:6" x14ac:dyDescent="0.25">
      <c r="A236" s="85"/>
      <c r="B236" s="86"/>
      <c r="D236" s="43" t="s">
        <v>571</v>
      </c>
      <c r="E236" s="94">
        <v>0</v>
      </c>
      <c r="F236" s="47" t="str">
        <f>PP!B120</f>
        <v>STUDENTS:</v>
      </c>
    </row>
    <row r="237" spans="1:6" ht="15.75" customHeight="1" x14ac:dyDescent="0.25">
      <c r="A237" s="2" t="s">
        <v>1393</v>
      </c>
      <c r="B237" s="49" t="b">
        <v>0</v>
      </c>
      <c r="D237" s="43" t="s">
        <v>572</v>
      </c>
      <c r="E237" s="94"/>
      <c r="F237" s="47" t="str">
        <f>PP!B121</f>
        <v>Actively listen to a variety of perspectives.</v>
      </c>
    </row>
    <row r="238" spans="1:6" x14ac:dyDescent="0.25">
      <c r="A238" s="3" t="s">
        <v>1392</v>
      </c>
      <c r="B238" s="5">
        <f>IF(AND(B237 &lt;&gt;FALSE),1,IF(OR(B237=TRUE),3,2))</f>
        <v>2</v>
      </c>
      <c r="D238" s="43" t="s">
        <v>2399</v>
      </c>
      <c r="E238" s="94">
        <v>0</v>
      </c>
      <c r="F238" s="478"/>
    </row>
    <row r="239" spans="1:6" x14ac:dyDescent="0.25">
      <c r="A239" s="4" t="s">
        <v>1394</v>
      </c>
      <c r="B239" s="6" t="str">
        <f>IF(AND(B220=TRUE,B221&lt;&gt;2),"No Score",IF(B220=TRUE,"Basic",IF(AND(B221=2,B226=2,B230=2,B234=2,B238=2),"Blank Form",IF(AND(B221=1,B226=1,B230=1,B234=1,B238=1),"Exemplary",IF(AND(B221=1,B226=1,B230=1,B234=1,B238&lt;&gt;1),"Accomplished",IF(AND(B221=1,B226=1,B230=1,B234&lt;&gt;1),"Proficient",IF(AND(B221=1,B226=1,B230&lt;&gt;1),"Partially Proficient",IF(B221&lt;&gt;2,"Basic","Basic"))))))))</f>
        <v>Blank Form</v>
      </c>
      <c r="D239" s="43" t="s">
        <v>2400</v>
      </c>
      <c r="E239" s="94">
        <v>0</v>
      </c>
      <c r="F239" s="478"/>
    </row>
    <row r="240" spans="1:6" x14ac:dyDescent="0.25">
      <c r="A240" s="4" t="s">
        <v>865</v>
      </c>
      <c r="B240" s="6" t="str">
        <f>IF(B239=definitions!$B$14,definitions!$A$14,IF(B239=definitions!$B$11,definitions!$A$11,IF(B239=definitions!$B$10,4,IF(B239=definitions!$B$9,3,IF(B239=definitions!$B$8,2,IF(B239=definitions!$B$7,1,IF(B239=definitions!$B$6,0,definitions!$B$12)))))))</f>
        <v>BF</v>
      </c>
      <c r="D240" s="43" t="s">
        <v>2401</v>
      </c>
      <c r="E240" s="94">
        <v>0</v>
      </c>
      <c r="F240" s="478"/>
    </row>
    <row r="241" spans="1:6" x14ac:dyDescent="0.25">
      <c r="A241" s="88" t="s">
        <v>1399</v>
      </c>
      <c r="B241" s="89"/>
      <c r="D241" s="43" t="s">
        <v>2394</v>
      </c>
      <c r="E241" s="94">
        <v>0</v>
      </c>
      <c r="F241" s="475"/>
    </row>
    <row r="242" spans="1:6" x14ac:dyDescent="0.25">
      <c r="A242" s="91"/>
      <c r="B242" s="92"/>
      <c r="D242" s="43" t="s">
        <v>573</v>
      </c>
      <c r="E242" s="94">
        <v>0</v>
      </c>
      <c r="F242" s="473" t="str">
        <f>PP!B124</f>
        <v>THE SCHOOL SPEECH-LANGUAGE PATHOLOGIST:</v>
      </c>
    </row>
    <row r="243" spans="1:6" x14ac:dyDescent="0.25">
      <c r="A243" s="2" t="s">
        <v>874</v>
      </c>
      <c r="B243" s="49" t="b">
        <v>0</v>
      </c>
      <c r="D243" s="43" t="s">
        <v>574</v>
      </c>
      <c r="E243" s="94"/>
      <c r="F243" s="486" t="str">
        <f>PP!B125</f>
        <v>Understands the importance of recognizing students’ unique strengths, needs and interests.</v>
      </c>
    </row>
    <row r="244" spans="1:6" x14ac:dyDescent="0.25">
      <c r="A244" s="246" t="s">
        <v>874</v>
      </c>
      <c r="B244" s="247" t="b">
        <v>0</v>
      </c>
      <c r="D244" s="248"/>
      <c r="E244" s="249"/>
      <c r="F244" s="474" t="s">
        <v>2497</v>
      </c>
    </row>
    <row r="245" spans="1:6" x14ac:dyDescent="0.25">
      <c r="A245" s="3" t="s">
        <v>1392</v>
      </c>
      <c r="B245" s="5">
        <f>IF(AND(B243&lt;&gt;FALSE),1,IF(OR(B243=TRUE),3,2))</f>
        <v>2</v>
      </c>
      <c r="D245" s="43" t="s">
        <v>575</v>
      </c>
      <c r="E245" s="94">
        <v>0</v>
      </c>
      <c r="F245" s="476"/>
    </row>
    <row r="246" spans="1:6" x14ac:dyDescent="0.25">
      <c r="A246" s="85"/>
      <c r="B246" s="86"/>
      <c r="D246" s="43" t="s">
        <v>576</v>
      </c>
      <c r="E246" s="94">
        <v>0</v>
      </c>
      <c r="F246" s="485" t="str">
        <f>PP!B126</f>
        <v>. . . and</v>
      </c>
    </row>
    <row r="247" spans="1:6" x14ac:dyDescent="0.25">
      <c r="A247" s="85"/>
      <c r="B247" s="86"/>
      <c r="D247" s="43" t="s">
        <v>577</v>
      </c>
      <c r="E247" s="204"/>
      <c r="F247" s="486" t="str">
        <f>PP!B127</f>
        <v>THE SCHOOL SPEECH-LANGUAGE PATHOLOGIST:</v>
      </c>
    </row>
    <row r="248" spans="1:6" x14ac:dyDescent="0.25">
      <c r="A248" s="2" t="s">
        <v>845</v>
      </c>
      <c r="B248" s="49" t="b">
        <v>0</v>
      </c>
      <c r="D248" s="43" t="s">
        <v>578</v>
      </c>
      <c r="E248" s="94"/>
      <c r="F248" s="486" t="str">
        <f>PP!B128</f>
        <v>Encourages students to share their interests.</v>
      </c>
    </row>
    <row r="249" spans="1:6" x14ac:dyDescent="0.25">
      <c r="A249" s="2" t="s">
        <v>845</v>
      </c>
      <c r="B249" s="49" t="b">
        <v>0</v>
      </c>
      <c r="D249" s="43" t="s">
        <v>579</v>
      </c>
      <c r="E249" s="94"/>
      <c r="F249" s="479" t="str">
        <f>PP!B129</f>
        <v>Challenges each student to expand and enhance their learning.</v>
      </c>
    </row>
    <row r="250" spans="1:6" x14ac:dyDescent="0.25">
      <c r="A250" s="3" t="s">
        <v>1392</v>
      </c>
      <c r="B250" s="5">
        <f>IF(AND(B248 &lt;&gt;FALSE,B249&lt;&gt;FALSE),1,IF(OR(B248=TRUE,B249=TRUE),3,2))</f>
        <v>2</v>
      </c>
      <c r="D250" s="43" t="s">
        <v>580</v>
      </c>
      <c r="E250" s="46">
        <v>0</v>
      </c>
    </row>
    <row r="251" spans="1:6" x14ac:dyDescent="0.25">
      <c r="A251" s="85"/>
      <c r="B251" s="86"/>
      <c r="D251" s="43" t="s">
        <v>581</v>
      </c>
      <c r="E251" s="94">
        <v>0</v>
      </c>
      <c r="F251" s="479" t="str">
        <f>PP!B130</f>
        <v>. . . and</v>
      </c>
    </row>
    <row r="252" spans="1:6" x14ac:dyDescent="0.25">
      <c r="A252" s="85"/>
      <c r="B252" s="86"/>
      <c r="D252" s="43" t="s">
        <v>582</v>
      </c>
      <c r="E252" s="94">
        <v>0</v>
      </c>
      <c r="F252" s="485" t="str">
        <f>PP!B131</f>
        <v>THE SCHOOL SPEECH-LANGUAGE PATHOLOGIST:</v>
      </c>
    </row>
    <row r="253" spans="1:6" x14ac:dyDescent="0.25">
      <c r="A253" s="2" t="s">
        <v>1388</v>
      </c>
      <c r="B253" s="49" t="b">
        <v>0</v>
      </c>
      <c r="D253" s="43" t="s">
        <v>583</v>
      </c>
      <c r="E253" s="94"/>
      <c r="F253" s="485" t="str">
        <f>PP!B132</f>
        <v>Ensures that all students participate with a high level of frequency.</v>
      </c>
    </row>
    <row r="254" spans="1:6" x14ac:dyDescent="0.25">
      <c r="A254" s="2" t="s">
        <v>1388</v>
      </c>
      <c r="B254" s="49" t="b">
        <v>0</v>
      </c>
      <c r="D254" s="43" t="s">
        <v>584</v>
      </c>
      <c r="E254" s="94"/>
      <c r="F254" s="473" t="str">
        <f>PP!B133</f>
        <v>Asks students appropriately challenging questions that draw upon their individual strengths.</v>
      </c>
    </row>
    <row r="255" spans="1:6" x14ac:dyDescent="0.25">
      <c r="A255" s="3" t="s">
        <v>1392</v>
      </c>
      <c r="B255" s="5">
        <f>IF(AND(B253 &lt;&gt;FALSE,B254&lt;&gt;FALSE),1,IF(OR(B253=TRUE,B254=TRUE),3,2))</f>
        <v>2</v>
      </c>
      <c r="D255" s="43" t="s">
        <v>585</v>
      </c>
      <c r="E255" s="94">
        <v>0</v>
      </c>
      <c r="F255" s="478"/>
    </row>
    <row r="256" spans="1:6" x14ac:dyDescent="0.25">
      <c r="A256" s="85"/>
      <c r="B256" s="86"/>
      <c r="D256" s="43" t="s">
        <v>586</v>
      </c>
      <c r="E256" s="94">
        <v>0</v>
      </c>
      <c r="F256" s="473" t="str">
        <f>PP!B134</f>
        <v>. . . and</v>
      </c>
    </row>
    <row r="257" spans="1:6" x14ac:dyDescent="0.25">
      <c r="A257" s="85"/>
      <c r="B257" s="86"/>
      <c r="D257" s="43" t="s">
        <v>587</v>
      </c>
      <c r="E257" s="94">
        <v>0</v>
      </c>
      <c r="F257" s="485" t="str">
        <f>PP!B135</f>
        <v>STUDENTS:</v>
      </c>
    </row>
    <row r="258" spans="1:6" x14ac:dyDescent="0.25">
      <c r="A258" s="50" t="s">
        <v>1389</v>
      </c>
      <c r="B258" s="84" t="b">
        <v>0</v>
      </c>
      <c r="D258" s="43" t="s">
        <v>588</v>
      </c>
      <c r="E258" s="94"/>
      <c r="F258" s="473" t="str">
        <f>PP!B136</f>
        <v>Actively participate in learning activities.</v>
      </c>
    </row>
    <row r="259" spans="1:6" x14ac:dyDescent="0.25">
      <c r="A259" s="3" t="s">
        <v>1392</v>
      </c>
      <c r="B259" s="5">
        <f>IF(AND(B258&lt;&gt;FALSE),1,IF(OR(B258=TRUE),3,2))</f>
        <v>2</v>
      </c>
      <c r="D259" s="43" t="s">
        <v>589</v>
      </c>
      <c r="E259" s="94">
        <v>0</v>
      </c>
      <c r="F259" s="481"/>
    </row>
    <row r="260" spans="1:6" x14ac:dyDescent="0.25">
      <c r="A260" s="85"/>
      <c r="B260" s="86"/>
      <c r="D260" s="43" t="s">
        <v>590</v>
      </c>
      <c r="E260" s="94">
        <v>0</v>
      </c>
      <c r="F260" s="473" t="str">
        <f>PP!B137</f>
        <v>. . . and</v>
      </c>
    </row>
    <row r="261" spans="1:6" x14ac:dyDescent="0.25">
      <c r="A261" s="85"/>
      <c r="B261" s="86"/>
      <c r="D261" s="43" t="s">
        <v>591</v>
      </c>
      <c r="E261" s="94">
        <v>0</v>
      </c>
      <c r="F261" s="209" t="str">
        <f>PP!B138</f>
        <v>STUDENTS:</v>
      </c>
    </row>
    <row r="262" spans="1:6" x14ac:dyDescent="0.25">
      <c r="A262" s="2" t="s">
        <v>1393</v>
      </c>
      <c r="B262" s="49" t="b">
        <v>0</v>
      </c>
      <c r="D262" s="43" t="s">
        <v>592</v>
      </c>
      <c r="E262" s="94"/>
      <c r="F262" s="47" t="str">
        <f>PP!B139</f>
        <v>Appreciate fellow students’ unique contributions to classroom learning.</v>
      </c>
    </row>
    <row r="263" spans="1:6" x14ac:dyDescent="0.25">
      <c r="A263" s="3" t="s">
        <v>1392</v>
      </c>
      <c r="B263" s="5">
        <f>IF(AND(B262 &lt;&gt;FALSE),1,IF(OR(B262=TRUE),3,2))</f>
        <v>2</v>
      </c>
      <c r="D263" s="43" t="s">
        <v>593</v>
      </c>
      <c r="E263" s="94">
        <v>0</v>
      </c>
      <c r="F263" s="478"/>
    </row>
    <row r="264" spans="1:6" x14ac:dyDescent="0.25">
      <c r="A264" s="4" t="s">
        <v>1394</v>
      </c>
      <c r="B264" s="6" t="str">
        <f>IF(AND(B244=TRUE,B245&lt;&gt;2),"No Score",IF(B244=TRUE,"Basic",IF(AND(B245=2,B250=2,B255=2,B259=2,B263=2),"Blank Form",IF(AND(B245=1,B250=1,B255=1,B259=1,B263=1),"Exemplary",IF(AND(B245=1,B250=1,B255=1,B259=1,B263&lt;&gt;1),"Accomplished",IF(AND(B245=1,B250=1,B255=1,B259&lt;&gt;1),"Proficient",IF(AND(B245=1,B250=1,B255&lt;&gt;1),"Partially Proficient",IF(B245&lt;&gt;2,"Basic","Basic"))))))))</f>
        <v>Blank Form</v>
      </c>
      <c r="D264" s="43" t="s">
        <v>2395</v>
      </c>
      <c r="E264" s="94">
        <v>0</v>
      </c>
      <c r="F264" s="478"/>
    </row>
    <row r="265" spans="1:6" x14ac:dyDescent="0.25">
      <c r="A265" s="4" t="s">
        <v>865</v>
      </c>
      <c r="B265" s="6" t="str">
        <f>IF(B264=definitions!$B$14,definitions!$A$14,IF(B264=definitions!$B$11,definitions!$A$11,IF(B264=definitions!$B$10,4,IF(B264=definitions!$B$9,3,IF(B264=definitions!$B$8,2,IF(B264=definitions!$B$7,1,IF(B264=definitions!$B$6,0,definitions!$B$12)))))))</f>
        <v>BF</v>
      </c>
      <c r="D265" s="43" t="s">
        <v>2396</v>
      </c>
      <c r="E265" s="94">
        <v>0</v>
      </c>
      <c r="F265" s="478"/>
    </row>
    <row r="266" spans="1:6" x14ac:dyDescent="0.25">
      <c r="A266" s="88" t="s">
        <v>1400</v>
      </c>
      <c r="B266" s="89"/>
      <c r="D266" s="43" t="s">
        <v>2389</v>
      </c>
      <c r="E266" s="94">
        <v>0</v>
      </c>
      <c r="F266" s="475"/>
    </row>
    <row r="267" spans="1:6" x14ac:dyDescent="0.25">
      <c r="A267" s="91"/>
      <c r="B267" s="92"/>
      <c r="D267" s="43" t="s">
        <v>594</v>
      </c>
      <c r="E267" s="94">
        <v>0</v>
      </c>
      <c r="F267" s="473" t="str">
        <f>PP!B142</f>
        <v>THE SCHOOL SPEECH-LANGUAGE PATHOLOGIST:</v>
      </c>
    </row>
    <row r="268" spans="1:6" x14ac:dyDescent="0.25">
      <c r="A268" s="2" t="s">
        <v>874</v>
      </c>
      <c r="B268" s="49" t="b">
        <v>0</v>
      </c>
      <c r="D268" s="43" t="s">
        <v>595</v>
      </c>
      <c r="E268" s="94"/>
      <c r="F268" s="486" t="str">
        <f>PP!B143</f>
        <v>Establishes a learning environment that is inviting to families and significant adults.</v>
      </c>
    </row>
    <row r="269" spans="1:6" x14ac:dyDescent="0.25">
      <c r="A269" s="246" t="s">
        <v>874</v>
      </c>
      <c r="B269" s="247" t="b">
        <v>0</v>
      </c>
      <c r="D269" s="248"/>
      <c r="E269" s="249"/>
      <c r="F269" s="474" t="s">
        <v>2497</v>
      </c>
    </row>
    <row r="270" spans="1:6" x14ac:dyDescent="0.25">
      <c r="A270" s="3" t="s">
        <v>1392</v>
      </c>
      <c r="B270" s="5">
        <f>IF(AND(B268&lt;&gt;FALSE),1,IF(OR(B268=TRUE),3,2))</f>
        <v>2</v>
      </c>
      <c r="D270" s="43" t="s">
        <v>596</v>
      </c>
      <c r="E270" s="94">
        <v>0</v>
      </c>
      <c r="F270" s="476"/>
    </row>
    <row r="271" spans="1:6" x14ac:dyDescent="0.25">
      <c r="A271" s="85"/>
      <c r="B271" s="86"/>
      <c r="E271" s="207"/>
      <c r="F271" s="473" t="str">
        <f>PP!B144</f>
        <v>. . . and</v>
      </c>
    </row>
    <row r="272" spans="1:6" x14ac:dyDescent="0.25">
      <c r="A272" s="85"/>
      <c r="B272" s="86"/>
      <c r="D272" s="43" t="s">
        <v>597</v>
      </c>
      <c r="E272" s="94">
        <v>0</v>
      </c>
      <c r="F272" s="473" t="str">
        <f>PP!B145</f>
        <v>THE SCHOOL SPEECH-LANGUAGE PATHOLOGIST:</v>
      </c>
    </row>
    <row r="273" spans="1:8" x14ac:dyDescent="0.25">
      <c r="A273" s="2" t="s">
        <v>845</v>
      </c>
      <c r="B273" s="49" t="b">
        <v>0</v>
      </c>
      <c r="D273" s="43" t="s">
        <v>598</v>
      </c>
      <c r="E273" s="94"/>
      <c r="F273" s="475" t="str">
        <f>PP!B146</f>
        <v>Maintains appropriate and respectful relationships with students, their families, and/or significant adults.</v>
      </c>
      <c r="H273">
        <v>1</v>
      </c>
    </row>
    <row r="274" spans="1:8" x14ac:dyDescent="0.25">
      <c r="A274" s="2" t="s">
        <v>845</v>
      </c>
      <c r="B274" s="49" t="b">
        <v>0</v>
      </c>
      <c r="D274" s="43" t="s">
        <v>599</v>
      </c>
      <c r="E274" s="94"/>
      <c r="F274" s="475" t="str">
        <f>PP!B147</f>
        <v>Uses a variety of methods to initiate communication with families and significant adults.</v>
      </c>
    </row>
    <row r="275" spans="1:8" x14ac:dyDescent="0.25">
      <c r="A275" s="3" t="s">
        <v>1392</v>
      </c>
      <c r="B275" s="5">
        <f>IF(AND(B273 &lt;&gt;FALSE,B274&lt;&gt;FALSE),1,IF(OR(B273=TRUE,B274=TRUE),3,2))</f>
        <v>2</v>
      </c>
      <c r="D275" s="43" t="s">
        <v>600</v>
      </c>
      <c r="E275" s="46">
        <v>0</v>
      </c>
      <c r="F275" s="478"/>
    </row>
    <row r="276" spans="1:8" x14ac:dyDescent="0.25">
      <c r="A276" s="85"/>
      <c r="B276" s="86"/>
      <c r="D276" s="43" t="s">
        <v>601</v>
      </c>
      <c r="E276" s="94">
        <v>0</v>
      </c>
      <c r="F276" s="479" t="str">
        <f>PP!B148</f>
        <v>. . . and</v>
      </c>
    </row>
    <row r="277" spans="1:8" x14ac:dyDescent="0.25">
      <c r="A277" s="85"/>
      <c r="B277" s="86"/>
      <c r="D277" s="43" t="s">
        <v>602</v>
      </c>
      <c r="E277" s="94">
        <v>0</v>
      </c>
      <c r="F277" s="479" t="str">
        <f>PP!B149</f>
        <v>THE SCHOOL SPEECH-LANGUAGE PATHOLOGIST:</v>
      </c>
    </row>
    <row r="278" spans="1:8" x14ac:dyDescent="0.25">
      <c r="A278" s="2" t="s">
        <v>1388</v>
      </c>
      <c r="B278" s="49" t="b">
        <v>0</v>
      </c>
      <c r="D278" s="43" t="s">
        <v>603</v>
      </c>
      <c r="E278" s="94"/>
      <c r="F278" s="478" t="str">
        <f>PP!B150</f>
        <v>Partners with families and significant adults to help students meet education goals.</v>
      </c>
      <c r="H278">
        <v>1</v>
      </c>
    </row>
    <row r="279" spans="1:8" x14ac:dyDescent="0.25">
      <c r="A279" s="2" t="s">
        <v>1388</v>
      </c>
      <c r="B279" s="49" t="b">
        <v>0</v>
      </c>
      <c r="D279" s="43" t="s">
        <v>604</v>
      </c>
      <c r="E279" s="94"/>
      <c r="F279" s="478" t="str">
        <f>PP!B151</f>
        <v>Shares information from families and significant adults with colleagues who provide student services.</v>
      </c>
    </row>
    <row r="280" spans="1:8" x14ac:dyDescent="0.25">
      <c r="A280" s="3" t="s">
        <v>1392</v>
      </c>
      <c r="B280" s="5">
        <f>IF(AND(B278 &lt;&gt;FALSE,B279&lt;&gt;FALSE),1,IF(OR(B278=TRUE,B279=TRUE),3,2))</f>
        <v>2</v>
      </c>
      <c r="D280" s="43" t="s">
        <v>2390</v>
      </c>
      <c r="E280" s="94">
        <v>0</v>
      </c>
      <c r="F280" s="478"/>
    </row>
    <row r="281" spans="1:8" x14ac:dyDescent="0.25">
      <c r="A281" s="85"/>
      <c r="B281" s="86"/>
      <c r="D281" s="43" t="s">
        <v>605</v>
      </c>
      <c r="E281" s="94">
        <v>0</v>
      </c>
      <c r="F281" s="473" t="str">
        <f>PP!B152</f>
        <v>. . . and</v>
      </c>
    </row>
    <row r="282" spans="1:8" x14ac:dyDescent="0.25">
      <c r="A282" s="85"/>
      <c r="B282" s="86"/>
      <c r="D282" s="43" t="s">
        <v>606</v>
      </c>
      <c r="E282" s="94">
        <v>0</v>
      </c>
      <c r="F282" s="473" t="str">
        <f>PP!B153</f>
        <v>STUDENTS:</v>
      </c>
    </row>
    <row r="283" spans="1:8" x14ac:dyDescent="0.25">
      <c r="A283" s="50" t="s">
        <v>1389</v>
      </c>
      <c r="B283" s="84" t="b">
        <v>0</v>
      </c>
      <c r="D283" s="43" t="s">
        <v>607</v>
      </c>
      <c r="E283" s="94"/>
      <c r="F283" s="480" t="str">
        <f>PP!B154</f>
        <v>Communicate freely and openly with the school speech-language pathologist.</v>
      </c>
    </row>
    <row r="284" spans="1:8" x14ac:dyDescent="0.25">
      <c r="A284" s="3" t="s">
        <v>1392</v>
      </c>
      <c r="B284" s="5">
        <f>IF(AND(B283&lt;&gt;FALSE),1,IF(OR(B283=TRUE),3,2))</f>
        <v>2</v>
      </c>
      <c r="D284" s="43" t="s">
        <v>608</v>
      </c>
      <c r="E284" s="94">
        <v>0</v>
      </c>
    </row>
    <row r="285" spans="1:8" x14ac:dyDescent="0.25">
      <c r="A285" s="85"/>
      <c r="B285" s="86"/>
      <c r="D285" s="43" t="s">
        <v>609</v>
      </c>
      <c r="E285" s="94">
        <v>0</v>
      </c>
      <c r="F285" s="480" t="str">
        <f>PP!B155</f>
        <v>. . . and</v>
      </c>
    </row>
    <row r="286" spans="1:8" x14ac:dyDescent="0.25">
      <c r="A286" s="85"/>
      <c r="B286" s="86"/>
      <c r="D286" s="43" t="s">
        <v>610</v>
      </c>
      <c r="E286" s="94">
        <v>0</v>
      </c>
      <c r="F286" s="473" t="str">
        <f>PP!B156</f>
        <v>STUDENTS, FAMILIES, AND SIGNIFICANT ADULTS:</v>
      </c>
    </row>
    <row r="287" spans="1:8" x14ac:dyDescent="0.25">
      <c r="A287" s="2" t="s">
        <v>1393</v>
      </c>
      <c r="B287" s="49" t="b">
        <v>0</v>
      </c>
      <c r="D287" s="43" t="s">
        <v>611</v>
      </c>
      <c r="E287" s="94"/>
      <c r="F287" s="473" t="str">
        <f>PP!B157</f>
        <v>Discuss student needs with the school speech-language pathologist and seek assistance to find resources and services to support student needs.</v>
      </c>
    </row>
    <row r="288" spans="1:8" x14ac:dyDescent="0.25">
      <c r="A288" s="3" t="s">
        <v>1392</v>
      </c>
      <c r="B288" s="5">
        <f>IF(AND(B287 &lt;&gt;FALSE),1,IF(OR(B287=TRUE),3,2))</f>
        <v>2</v>
      </c>
      <c r="D288" s="43" t="s">
        <v>2391</v>
      </c>
      <c r="E288" s="94">
        <v>0</v>
      </c>
      <c r="F288" s="478"/>
    </row>
    <row r="289" spans="1:6" x14ac:dyDescent="0.25">
      <c r="A289" s="4" t="s">
        <v>1394</v>
      </c>
      <c r="B289" s="6" t="str">
        <f>IF(AND(B269=TRUE,B270&lt;&gt;2),"No Score",IF(B269=TRUE,"Basic",IF(AND(B270=2,B275=2,B280=2,B284=2,B288=2),"Blank Form",IF(AND(B270=1,B275=1,B280=1,B284=1,B288=1),"Exemplary",IF(AND(B270=1,B275=1,B280=1,B284=1,B288&lt;&gt;1),"Accomplished",IF(AND(B270=1,B275=1,B280=1,B284&lt;&gt;1),"Proficient",IF(AND(B270=1,B275=1,B280&lt;&gt;1),"Partially Proficient",IF(B270&lt;&gt;2,"Basic","Basic"))))))))</f>
        <v>Blank Form</v>
      </c>
      <c r="D289" s="43" t="s">
        <v>2392</v>
      </c>
      <c r="E289" s="94">
        <v>0</v>
      </c>
      <c r="F289" s="478"/>
    </row>
    <row r="290" spans="1:6" x14ac:dyDescent="0.25">
      <c r="A290" s="4" t="s">
        <v>865</v>
      </c>
      <c r="B290" s="6" t="str">
        <f>IF(B289=definitions!$B$14,definitions!$A$14,IF(B289=definitions!$B$11,definitions!$A$11,IF(B289=definitions!$B$10,4,IF(B289=definitions!$B$9,3,IF(B289=definitions!$B$8,2,IF(B289=definitions!$B$7,1,IF(B289=definitions!$B$6,0,definitions!$B$12)))))))</f>
        <v>BF</v>
      </c>
      <c r="D290" s="43" t="s">
        <v>2393</v>
      </c>
      <c r="E290" s="94">
        <v>0</v>
      </c>
      <c r="F290" s="478"/>
    </row>
    <row r="291" spans="1:6" x14ac:dyDescent="0.25">
      <c r="A291" s="88" t="s">
        <v>848</v>
      </c>
      <c r="B291" s="89"/>
      <c r="D291" s="43" t="s">
        <v>2402</v>
      </c>
      <c r="E291" s="94">
        <v>0</v>
      </c>
      <c r="F291" s="475"/>
    </row>
    <row r="292" spans="1:6" x14ac:dyDescent="0.25">
      <c r="A292" s="91"/>
      <c r="B292" s="92"/>
      <c r="D292" s="43" t="s">
        <v>612</v>
      </c>
      <c r="E292" s="94">
        <v>0</v>
      </c>
      <c r="F292" s="473" t="str">
        <f>PP!B160</f>
        <v>THE SCHOOL SPEECH-LANGUAGE PATHOLOGIST:</v>
      </c>
    </row>
    <row r="293" spans="1:6" x14ac:dyDescent="0.25">
      <c r="A293" s="2" t="s">
        <v>874</v>
      </c>
      <c r="B293" s="49" t="b">
        <v>0</v>
      </c>
      <c r="D293" s="43" t="s">
        <v>613</v>
      </c>
      <c r="E293" s="94"/>
      <c r="F293" s="475" t="str">
        <f>PP!B161</f>
        <v>Provides rules to guide student behavior in the learning environment.</v>
      </c>
    </row>
    <row r="294" spans="1:6" s="443" customFormat="1" x14ac:dyDescent="0.25">
      <c r="A294" s="50" t="s">
        <v>874</v>
      </c>
      <c r="B294" s="500" t="b">
        <v>0</v>
      </c>
      <c r="C294" s="497"/>
      <c r="D294" s="501"/>
      <c r="E294" s="502"/>
      <c r="F294" s="482" t="str">
        <f>PP!B162</f>
        <v>Maintains a safe and orderly environment.</v>
      </c>
    </row>
    <row r="295" spans="1:6" x14ac:dyDescent="0.25">
      <c r="A295" s="246" t="s">
        <v>874</v>
      </c>
      <c r="B295" s="247" t="b">
        <v>0</v>
      </c>
      <c r="D295" s="248"/>
      <c r="E295" s="249"/>
      <c r="F295" s="474" t="s">
        <v>2497</v>
      </c>
    </row>
    <row r="296" spans="1:6" x14ac:dyDescent="0.25">
      <c r="A296" s="3" t="s">
        <v>1392</v>
      </c>
      <c r="B296" s="5">
        <f>IF(AND(B293&lt;&gt;FALSE,B294&lt;&gt;FALSE),1,IF(OR(B293=TRUE,B294=TRUE),3,2))</f>
        <v>2</v>
      </c>
      <c r="D296" s="43" t="s">
        <v>614</v>
      </c>
      <c r="E296" s="94">
        <v>0</v>
      </c>
      <c r="F296" s="476"/>
    </row>
    <row r="297" spans="1:6" x14ac:dyDescent="0.25">
      <c r="A297" s="85"/>
      <c r="B297" s="86"/>
      <c r="D297" s="43" t="s">
        <v>615</v>
      </c>
      <c r="E297" s="94">
        <v>0</v>
      </c>
      <c r="F297" s="473" t="str">
        <f>PP!B163</f>
        <v>. . . and</v>
      </c>
    </row>
    <row r="298" spans="1:6" x14ac:dyDescent="0.25">
      <c r="A298" s="85"/>
      <c r="B298" s="86"/>
      <c r="D298" s="43" t="s">
        <v>616</v>
      </c>
      <c r="E298" s="204"/>
      <c r="F298" s="474" t="str">
        <f>PP!B164</f>
        <v>THE SCHOOL SPEECH-LANGUAGE PATHOLOGIST:</v>
      </c>
    </row>
    <row r="299" spans="1:6" x14ac:dyDescent="0.25">
      <c r="A299" s="2" t="s">
        <v>845</v>
      </c>
      <c r="B299" s="49" t="b">
        <v>0</v>
      </c>
      <c r="D299" s="43" t="s">
        <v>617</v>
      </c>
      <c r="E299" s="94"/>
      <c r="F299" s="479" t="str">
        <f>PP!B165</f>
        <v>Holds students accountable for adherence to school and/or class rules.</v>
      </c>
    </row>
    <row r="300" spans="1:6" s="443" customFormat="1" x14ac:dyDescent="0.25">
      <c r="A300" s="50" t="s">
        <v>845</v>
      </c>
      <c r="B300" s="500" t="b">
        <v>0</v>
      </c>
      <c r="C300" s="497"/>
      <c r="D300" s="501"/>
      <c r="E300" s="502"/>
      <c r="F300" s="504" t="str">
        <f>PP!B166</f>
        <v>Puts procedures in place to enable students to abide by school and class rules.</v>
      </c>
    </row>
    <row r="301" spans="1:6" x14ac:dyDescent="0.25">
      <c r="A301" s="3" t="s">
        <v>1392</v>
      </c>
      <c r="B301" s="5">
        <f>IF(AND(B299 &lt;&gt;FALSE,B300&lt;&gt;FALSE),1,IF(OR(B299=TRUE,B300=TRUE),3,2))</f>
        <v>2</v>
      </c>
      <c r="D301" s="43" t="s">
        <v>618</v>
      </c>
      <c r="E301" s="46">
        <v>0</v>
      </c>
      <c r="F301" s="478"/>
    </row>
    <row r="302" spans="1:6" x14ac:dyDescent="0.25">
      <c r="A302" s="85"/>
      <c r="B302" s="86"/>
      <c r="D302" s="43" t="s">
        <v>619</v>
      </c>
      <c r="E302" s="94">
        <v>0</v>
      </c>
      <c r="F302" s="474" t="str">
        <f>PP!B167</f>
        <v>. . . and</v>
      </c>
    </row>
    <row r="303" spans="1:6" x14ac:dyDescent="0.25">
      <c r="A303" s="85"/>
      <c r="B303" s="86"/>
      <c r="D303" s="43" t="s">
        <v>620</v>
      </c>
      <c r="E303" s="94">
        <v>0</v>
      </c>
      <c r="F303" s="474" t="str">
        <f>PP!B168</f>
        <v>THE SCHOOL SPEECH-LANGUAGE PATHOLOGIST:</v>
      </c>
    </row>
    <row r="304" spans="1:6" x14ac:dyDescent="0.25">
      <c r="A304" s="2" t="s">
        <v>1388</v>
      </c>
      <c r="B304" s="49" t="b">
        <v>0</v>
      </c>
      <c r="D304" s="43" t="s">
        <v>621</v>
      </c>
      <c r="E304" s="94"/>
      <c r="F304" s="473" t="str">
        <f>PP!B169</f>
        <v>Supports a learning environment that maximizes appropriate behaviors and enhances instructional time.</v>
      </c>
    </row>
    <row r="305" spans="1:6" x14ac:dyDescent="0.25">
      <c r="A305" s="3" t="s">
        <v>1392</v>
      </c>
      <c r="B305" s="5">
        <f>IF(AND(B304 &lt;&gt;FALSE),1,IF(OR(B304=TRUE),3,2))</f>
        <v>2</v>
      </c>
      <c r="D305" s="43" t="s">
        <v>622</v>
      </c>
      <c r="E305" s="94">
        <v>0</v>
      </c>
      <c r="F305" s="478"/>
    </row>
    <row r="306" spans="1:6" x14ac:dyDescent="0.25">
      <c r="A306" s="85"/>
      <c r="B306" s="86"/>
      <c r="D306" s="43" t="s">
        <v>623</v>
      </c>
      <c r="E306" s="94">
        <v>0</v>
      </c>
      <c r="F306" s="475" t="str">
        <f>PP!B170</f>
        <v>. . . and</v>
      </c>
    </row>
    <row r="307" spans="1:6" x14ac:dyDescent="0.25">
      <c r="A307" s="85"/>
      <c r="B307" s="86"/>
      <c r="D307" s="43" t="s">
        <v>624</v>
      </c>
      <c r="E307" s="94">
        <v>0</v>
      </c>
      <c r="F307" s="473" t="str">
        <f>PP!B171</f>
        <v>STUDENTS:</v>
      </c>
    </row>
    <row r="308" spans="1:6" x14ac:dyDescent="0.25">
      <c r="A308" s="50" t="s">
        <v>1389</v>
      </c>
      <c r="B308" s="84" t="b">
        <v>0</v>
      </c>
      <c r="D308" s="43" t="s">
        <v>625</v>
      </c>
      <c r="E308" s="94"/>
      <c r="F308" s="473" t="str">
        <f>PP!B172</f>
        <v>Stay on task during instructional time with the school speech-language pathologist.</v>
      </c>
    </row>
    <row r="309" spans="1:6" x14ac:dyDescent="0.25">
      <c r="A309" s="3" t="s">
        <v>1392</v>
      </c>
      <c r="B309" s="5">
        <f>IF(AND(B308&lt;&gt;FALSE),1,IF(OR(B308=TRUE),3,2))</f>
        <v>2</v>
      </c>
      <c r="D309" s="43" t="s">
        <v>626</v>
      </c>
      <c r="E309" s="94">
        <v>0</v>
      </c>
      <c r="F309" s="481"/>
    </row>
    <row r="310" spans="1:6" x14ac:dyDescent="0.25">
      <c r="A310" s="85"/>
      <c r="B310" s="86"/>
      <c r="D310" s="43" t="s">
        <v>627</v>
      </c>
      <c r="E310" s="94">
        <v>0</v>
      </c>
      <c r="F310" s="208" t="str">
        <f>PP!B173</f>
        <v>. . . and</v>
      </c>
    </row>
    <row r="311" spans="1:6" x14ac:dyDescent="0.25">
      <c r="A311" s="85"/>
      <c r="B311" s="86"/>
      <c r="D311" s="43" t="s">
        <v>628</v>
      </c>
      <c r="E311" s="94">
        <v>0</v>
      </c>
      <c r="F311" s="47" t="str">
        <f>PP!B174</f>
        <v>STUDENTS:</v>
      </c>
    </row>
    <row r="312" spans="1:6" x14ac:dyDescent="0.25">
      <c r="A312" s="2" t="s">
        <v>1393</v>
      </c>
      <c r="B312" s="49" t="b">
        <v>0</v>
      </c>
      <c r="D312" s="43" t="s">
        <v>629</v>
      </c>
      <c r="E312" s="94"/>
      <c r="F312" s="47" t="str">
        <f>PP!B175</f>
        <v>Help other students abide by school and class rules and stay on task.</v>
      </c>
    </row>
    <row r="313" spans="1:6" x14ac:dyDescent="0.25">
      <c r="A313" s="3" t="s">
        <v>1392</v>
      </c>
      <c r="B313" s="5">
        <f>IF(AND(B312 &lt;&gt;FALSE),1,IF(OR(B312=TRUE),3,2))</f>
        <v>2</v>
      </c>
      <c r="D313" s="43" t="s">
        <v>630</v>
      </c>
      <c r="E313" s="94">
        <v>0</v>
      </c>
      <c r="F313" s="478"/>
    </row>
    <row r="314" spans="1:6" x14ac:dyDescent="0.25">
      <c r="A314" s="4" t="s">
        <v>1394</v>
      </c>
      <c r="B314" s="6" t="str">
        <f>IF(AND(B295=TRUE,B296&lt;&gt;2),"No Score",IF(B295=TRUE,"Basic",IF(AND(B296=2,B301=2,B305=2,B309=2,B313=2),"Blank Form",IF(AND(B296=1,B301=1,B305=1,B309=1,B313=1),"Exemplary",IF(AND(B296=1,B301=1,B305=1,B309=1,B313&lt;&gt;1),"Accomplished",IF(AND(B296=1,B301=1,B305=1,B309&lt;&gt;1),"Proficient",IF(AND(B296=1,B301=1,B305&lt;&gt;1),"Partially Proficient",IF(B296&lt;&gt;2,"Basic","Basic"))))))))</f>
        <v>Blank Form</v>
      </c>
      <c r="D314" s="43" t="s">
        <v>2403</v>
      </c>
      <c r="E314" s="94">
        <v>0</v>
      </c>
      <c r="F314" s="478"/>
    </row>
    <row r="315" spans="1:6" x14ac:dyDescent="0.25">
      <c r="A315" s="4" t="s">
        <v>865</v>
      </c>
      <c r="B315" s="6" t="str">
        <f>IF(B314=definitions!$B$14,definitions!$A$14,IF(B314=definitions!$B$11,definitions!$A$11,IF(B314=definitions!$B$10,4,IF(B314=definitions!$B$9,3,IF(B314=definitions!$B$8,2,IF(B314=definitions!$B$7,1,IF(B314=definitions!$B$6,0,definitions!$B$12)))))))</f>
        <v>BF</v>
      </c>
      <c r="D315" s="43" t="s">
        <v>2404</v>
      </c>
      <c r="E315" s="94">
        <v>0</v>
      </c>
      <c r="F315" s="478"/>
    </row>
    <row r="316" spans="1:6" x14ac:dyDescent="0.25">
      <c r="A316" s="251" t="s">
        <v>2504</v>
      </c>
      <c r="B316" s="252" t="str">
        <f>'Standard 2'!E85</f>
        <v>BF</v>
      </c>
      <c r="E316" s="253"/>
      <c r="F316" s="478"/>
    </row>
    <row r="317" spans="1:6" x14ac:dyDescent="0.25">
      <c r="A317" s="251" t="s">
        <v>2505</v>
      </c>
      <c r="B317" s="252" t="str">
        <f>IF(B316="BF","Blank Form",IF(B316&lt;3,"Basic",IF(AND(B316&lt;8,B316&gt;2),"Partially Proficient",IF(AND(B316&lt;13,B316&gt;7),"Proficient",IF(AND(B316&lt;18,B316&gt;12),"Accomplished",IF(AND(B316&lt;21,B316&gt;17),"Exemplary","No Score"))))))</f>
        <v>Blank Form</v>
      </c>
      <c r="E317" s="253"/>
      <c r="F317" s="478"/>
    </row>
    <row r="318" spans="1:6" x14ac:dyDescent="0.25">
      <c r="A318" s="88" t="s">
        <v>1401</v>
      </c>
      <c r="B318" s="89"/>
      <c r="D318" s="43" t="s">
        <v>2405</v>
      </c>
      <c r="E318" s="94">
        <v>0</v>
      </c>
      <c r="F318" s="475"/>
    </row>
    <row r="319" spans="1:6" x14ac:dyDescent="0.25">
      <c r="A319" s="91"/>
      <c r="B319" s="92"/>
      <c r="D319" s="43" t="s">
        <v>631</v>
      </c>
      <c r="E319" s="94">
        <v>0</v>
      </c>
      <c r="F319" s="473" t="str">
        <f>PP!B178</f>
        <v>THE SCHOOL SPEECH-LANGUAGE PATHOLOGIST:</v>
      </c>
    </row>
    <row r="320" spans="1:6" x14ac:dyDescent="0.25">
      <c r="A320" s="2" t="s">
        <v>874</v>
      </c>
      <c r="B320" s="49" t="b">
        <v>0</v>
      </c>
      <c r="D320" s="43" t="s">
        <v>632</v>
      </c>
      <c r="E320" s="94"/>
      <c r="F320" s="474" t="str">
        <f>PP!B179</f>
        <v>Is knowledgeable about federal and state laws and local policies and procedures.</v>
      </c>
    </row>
    <row r="321" spans="1:6" x14ac:dyDescent="0.25">
      <c r="A321" s="246" t="s">
        <v>874</v>
      </c>
      <c r="B321" s="247" t="b">
        <v>0</v>
      </c>
      <c r="D321" s="248"/>
      <c r="E321" s="249"/>
      <c r="F321" s="474" t="s">
        <v>2497</v>
      </c>
    </row>
    <row r="322" spans="1:6" x14ac:dyDescent="0.25">
      <c r="A322" s="3" t="s">
        <v>1392</v>
      </c>
      <c r="B322" s="5">
        <f>IF(AND(B320&lt;&gt;FALSE),1,IF(OR(B320=TRUE),3,2))</f>
        <v>2</v>
      </c>
      <c r="D322" s="43" t="s">
        <v>633</v>
      </c>
      <c r="E322" s="94">
        <v>0</v>
      </c>
      <c r="F322" s="476"/>
    </row>
    <row r="323" spans="1:6" x14ac:dyDescent="0.25">
      <c r="A323" s="85"/>
      <c r="B323" s="86"/>
      <c r="D323" s="43" t="s">
        <v>634</v>
      </c>
      <c r="E323" s="94">
        <v>0</v>
      </c>
      <c r="F323" s="473" t="str">
        <f>PP!B180</f>
        <v>. . . and</v>
      </c>
    </row>
    <row r="324" spans="1:6" x14ac:dyDescent="0.25">
      <c r="A324" s="85"/>
      <c r="B324" s="86"/>
      <c r="E324" s="207"/>
      <c r="F324" s="480" t="str">
        <f>PP!B181</f>
        <v>THE SCHOOL SPEECH-LANGUAGE PATHOLOGIST:</v>
      </c>
    </row>
    <row r="325" spans="1:6" ht="15.75" customHeight="1" x14ac:dyDescent="0.25">
      <c r="A325" s="2" t="s">
        <v>845</v>
      </c>
      <c r="B325" s="49" t="b">
        <v>0</v>
      </c>
      <c r="D325" s="43" t="s">
        <v>635</v>
      </c>
      <c r="E325" s="94"/>
      <c r="F325" s="480" t="str">
        <f>PP!B182</f>
        <v>Collaborates with teachers and other school staff members to support adherence to federal and state laws and local policies.</v>
      </c>
    </row>
    <row r="326" spans="1:6" x14ac:dyDescent="0.25">
      <c r="A326" s="2" t="s">
        <v>845</v>
      </c>
      <c r="B326" s="49" t="b">
        <v>0</v>
      </c>
      <c r="D326" s="43" t="s">
        <v>636</v>
      </c>
      <c r="E326" s="94"/>
      <c r="F326" s="479" t="str">
        <f>PP!B183</f>
        <v>Ensures that recommendations and actions support federal and state laws and district policies and regulations.</v>
      </c>
    </row>
    <row r="327" spans="1:6" x14ac:dyDescent="0.25">
      <c r="A327" s="3" t="s">
        <v>1392</v>
      </c>
      <c r="B327" s="5">
        <f>IF(AND(B325 &lt;&gt;FALSE,B326&lt;&gt;FALSE),1,IF(OR(B325=TRUE,B326=TRUE),3,2))</f>
        <v>2</v>
      </c>
      <c r="D327" s="43" t="s">
        <v>637</v>
      </c>
      <c r="E327" s="46">
        <v>0</v>
      </c>
      <c r="F327" s="478"/>
    </row>
    <row r="328" spans="1:6" x14ac:dyDescent="0.25">
      <c r="A328" s="85"/>
      <c r="B328" s="86"/>
      <c r="D328" s="43" t="s">
        <v>638</v>
      </c>
      <c r="E328" s="94">
        <v>0</v>
      </c>
      <c r="F328" s="479" t="str">
        <f>PP!B184</f>
        <v>. . . and</v>
      </c>
    </row>
    <row r="329" spans="1:6" x14ac:dyDescent="0.25">
      <c r="A329" s="85"/>
      <c r="B329" s="86"/>
      <c r="D329" s="43" t="s">
        <v>639</v>
      </c>
      <c r="E329" s="94">
        <v>0</v>
      </c>
      <c r="F329" s="480" t="str">
        <f>PP!B185</f>
        <v>THE SCHOOL SPEECH-LANGUAGE PATHOLOGIST:</v>
      </c>
    </row>
    <row r="330" spans="1:6" x14ac:dyDescent="0.25">
      <c r="A330" s="2" t="s">
        <v>1388</v>
      </c>
      <c r="B330" s="49" t="b">
        <v>0</v>
      </c>
      <c r="D330" s="43" t="s">
        <v>640</v>
      </c>
      <c r="E330" s="94"/>
      <c r="F330" s="474" t="str">
        <f>PP!B186</f>
        <v>Aligns specialized instruction with student learning objectives, district plan for instruction, and Colorado Academic Standards.</v>
      </c>
    </row>
    <row r="331" spans="1:6" x14ac:dyDescent="0.25">
      <c r="A331" s="2" t="s">
        <v>1388</v>
      </c>
      <c r="B331" s="49" t="b">
        <v>0</v>
      </c>
      <c r="D331" s="43" t="s">
        <v>641</v>
      </c>
      <c r="E331" s="94"/>
      <c r="F331" s="473" t="str">
        <f>PP!B187</f>
        <v>Communicates federal, state, and district policies and regulations for colleagues and assists in ensuring practice is compliant.</v>
      </c>
    </row>
    <row r="332" spans="1:6" x14ac:dyDescent="0.25">
      <c r="A332" s="3" t="s">
        <v>1392</v>
      </c>
      <c r="B332" s="5">
        <f>IF(AND(B330 &lt;&gt;FALSE,B331&lt;&gt;FALSE),1,IF(OR(B330=TRUE,B331=TRUE),3,2))</f>
        <v>2</v>
      </c>
      <c r="D332" s="43" t="s">
        <v>642</v>
      </c>
      <c r="E332" s="94">
        <v>0</v>
      </c>
      <c r="F332" s="478"/>
    </row>
    <row r="333" spans="1:6" x14ac:dyDescent="0.25">
      <c r="A333" s="85"/>
      <c r="B333" s="86"/>
      <c r="D333" s="43" t="s">
        <v>643</v>
      </c>
      <c r="E333" s="94">
        <v>0</v>
      </c>
      <c r="F333" s="473" t="str">
        <f>PP!B188</f>
        <v>. . . and</v>
      </c>
    </row>
    <row r="334" spans="1:6" x14ac:dyDescent="0.25">
      <c r="A334" s="85"/>
      <c r="B334" s="86"/>
      <c r="D334" s="43" t="s">
        <v>644</v>
      </c>
      <c r="E334" s="94">
        <v>0</v>
      </c>
      <c r="F334" s="484" t="str">
        <f>PP!B189</f>
        <v>STUDENTS AND/OR FAMILIES:</v>
      </c>
    </row>
    <row r="335" spans="1:6" x14ac:dyDescent="0.25">
      <c r="A335" s="50" t="s">
        <v>1389</v>
      </c>
      <c r="B335" s="84" t="b">
        <v>0</v>
      </c>
      <c r="D335" s="43" t="s">
        <v>645</v>
      </c>
      <c r="E335" s="94"/>
      <c r="F335" s="473" t="str">
        <f>PP!B190</f>
        <v>Accept that their educational services and instruction are guided by federal laws, state standards, and local policies.</v>
      </c>
    </row>
    <row r="336" spans="1:6" x14ac:dyDescent="0.25">
      <c r="A336" s="3" t="s">
        <v>1392</v>
      </c>
      <c r="B336" s="5">
        <f>IF(AND(B335&lt;&gt;FALSE),1,IF(OR(B335=TRUE),3,2))</f>
        <v>2</v>
      </c>
      <c r="D336" s="43" t="s">
        <v>646</v>
      </c>
      <c r="E336" s="94">
        <v>0</v>
      </c>
      <c r="F336" s="481"/>
    </row>
    <row r="337" spans="1:8" x14ac:dyDescent="0.25">
      <c r="A337" s="85"/>
      <c r="B337" s="86"/>
      <c r="D337" s="43" t="s">
        <v>647</v>
      </c>
      <c r="E337" s="94">
        <v>0</v>
      </c>
      <c r="F337" s="473" t="str">
        <f>PP!B191</f>
        <v>. . . and</v>
      </c>
    </row>
    <row r="338" spans="1:8" x14ac:dyDescent="0.25">
      <c r="A338" s="85"/>
      <c r="B338" s="86"/>
      <c r="D338" s="43" t="s">
        <v>648</v>
      </c>
      <c r="E338" s="94">
        <v>0</v>
      </c>
      <c r="F338" s="484" t="str">
        <f>PP!B192</f>
        <v>STUDENTS AND/OR FAMILIES:</v>
      </c>
    </row>
    <row r="339" spans="1:8" x14ac:dyDescent="0.25">
      <c r="A339" s="2" t="s">
        <v>1393</v>
      </c>
      <c r="B339" s="49" t="b">
        <v>0</v>
      </c>
      <c r="D339" s="43" t="s">
        <v>649</v>
      </c>
      <c r="E339" s="94"/>
      <c r="F339" s="47" t="str">
        <f>PP!B193</f>
        <v>Participate in developing and addressing individual goals to meet their needs aligned with extant federal laws, state standards and local policies.</v>
      </c>
    </row>
    <row r="340" spans="1:8" x14ac:dyDescent="0.25">
      <c r="A340" s="3" t="s">
        <v>1392</v>
      </c>
      <c r="B340" s="5">
        <f>IF(AND(B339 &lt;&gt;FALSE),1,IF(OR(B339=TRUE),3,2))</f>
        <v>2</v>
      </c>
      <c r="D340" s="43" t="s">
        <v>2406</v>
      </c>
      <c r="E340" s="94">
        <v>0</v>
      </c>
      <c r="F340" s="478"/>
    </row>
    <row r="341" spans="1:8" x14ac:dyDescent="0.25">
      <c r="A341" s="4" t="s">
        <v>1394</v>
      </c>
      <c r="B341" s="6" t="str">
        <f>IF(AND(B321=TRUE,B322&lt;&gt;2),"No Score",IF(B321=TRUE,"Basic",IF(AND(B322=2,B327=2,B332=2,B336=2,B340=2),"Blank Form",IF(AND(B322=1,B327=1,B332=1,B336=1,B340=1),"Exemplary",IF(AND(B322=1,B327=1,B332=1,B336=1,B340&lt;&gt;1),"Accomplished",IF(AND(B322=1,B327=1,B332=1,B336&lt;&gt;1),"Proficient",IF(AND(B322=1,B327=1,B332&lt;&gt;1),"Partially Proficient",IF(B322&lt;&gt;2,"Basic","Basic"))))))))</f>
        <v>Blank Form</v>
      </c>
      <c r="D341" s="43" t="s">
        <v>2407</v>
      </c>
      <c r="E341" s="94">
        <v>0</v>
      </c>
      <c r="F341" s="478"/>
    </row>
    <row r="342" spans="1:8" x14ac:dyDescent="0.25">
      <c r="A342" s="4" t="s">
        <v>865</v>
      </c>
      <c r="B342" s="6" t="str">
        <f>IF(B341=definitions!$B$14,definitions!$A$14,IF(B341=definitions!$B$11,definitions!$A$11,IF(B341=definitions!$B$10,4,IF(B341=definitions!$B$9,3,IF(B341=definitions!$B$8,2,IF(B341=definitions!$B$7,1,IF(B341=definitions!$B$6,0,definitions!$B$12)))))))</f>
        <v>BF</v>
      </c>
      <c r="D342" s="43" t="s">
        <v>2408</v>
      </c>
      <c r="E342" s="94">
        <v>0</v>
      </c>
      <c r="F342" s="478"/>
    </row>
    <row r="343" spans="1:8" x14ac:dyDescent="0.25">
      <c r="A343" s="88" t="s">
        <v>1402</v>
      </c>
      <c r="B343" s="89"/>
      <c r="D343" s="43" t="s">
        <v>2409</v>
      </c>
      <c r="E343" s="94">
        <v>0</v>
      </c>
      <c r="F343" s="475"/>
    </row>
    <row r="344" spans="1:8" x14ac:dyDescent="0.25">
      <c r="A344" s="91"/>
      <c r="B344" s="92"/>
      <c r="D344" s="43" t="s">
        <v>650</v>
      </c>
      <c r="E344" s="94">
        <v>0</v>
      </c>
      <c r="F344" s="473" t="str">
        <f>PP!B196</f>
        <v>THE SCHOOL SPEECH-LANGUAGE PATHOLOGIST:</v>
      </c>
    </row>
    <row r="345" spans="1:8" x14ac:dyDescent="0.25">
      <c r="A345" s="2" t="s">
        <v>874</v>
      </c>
      <c r="B345" s="49" t="b">
        <v>0</v>
      </c>
      <c r="D345" s="43" t="s">
        <v>651</v>
      </c>
      <c r="E345" s="94"/>
      <c r="F345" s="475" t="str">
        <f>PP!B197</f>
        <v>Uses assessment data and informal feedback to guide instruction.</v>
      </c>
      <c r="H345">
        <v>1</v>
      </c>
    </row>
    <row r="346" spans="1:8" x14ac:dyDescent="0.25">
      <c r="A346" s="246" t="s">
        <v>874</v>
      </c>
      <c r="B346" s="247" t="b">
        <v>0</v>
      </c>
      <c r="D346" s="248"/>
      <c r="E346" s="249"/>
      <c r="F346" s="474" t="s">
        <v>2497</v>
      </c>
    </row>
    <row r="347" spans="1:8" x14ac:dyDescent="0.25">
      <c r="A347" s="3" t="s">
        <v>1392</v>
      </c>
      <c r="B347" s="5">
        <f>IF(AND(B345&lt;&gt;FALSE),1,IF(OR(B345=TRUE),3,2))</f>
        <v>2</v>
      </c>
      <c r="D347" s="43" t="s">
        <v>652</v>
      </c>
      <c r="E347" s="94">
        <v>0</v>
      </c>
      <c r="F347" s="476"/>
    </row>
    <row r="348" spans="1:8" x14ac:dyDescent="0.25">
      <c r="A348" s="85"/>
      <c r="B348" s="86"/>
      <c r="D348" s="43" t="s">
        <v>653</v>
      </c>
      <c r="E348" s="94">
        <v>0</v>
      </c>
      <c r="F348" s="475" t="str">
        <f>PP!B198</f>
        <v>. . . and</v>
      </c>
    </row>
    <row r="349" spans="1:8" x14ac:dyDescent="0.25">
      <c r="A349" s="85"/>
      <c r="B349" s="86"/>
      <c r="D349" s="43" t="s">
        <v>654</v>
      </c>
      <c r="E349" s="205"/>
      <c r="F349" s="473" t="str">
        <f>PP!B199</f>
        <v>THE SCHOOL SPEECH-LANGUAGE PATHOLOGIST:</v>
      </c>
    </row>
    <row r="350" spans="1:8" x14ac:dyDescent="0.25">
      <c r="A350" s="2" t="s">
        <v>845</v>
      </c>
      <c r="B350" s="49" t="b">
        <v>0</v>
      </c>
      <c r="D350" s="43" t="s">
        <v>655</v>
      </c>
      <c r="E350" s="94"/>
      <c r="F350" s="473" t="str">
        <f>PP!B200</f>
        <v>Aligns specially designed instruction with individualized education program (IEP) goals, academic standards and student assessment results.</v>
      </c>
    </row>
    <row r="351" spans="1:8" x14ac:dyDescent="0.25">
      <c r="A351" s="2" t="s">
        <v>845</v>
      </c>
      <c r="B351" s="49" t="b">
        <v>0</v>
      </c>
      <c r="D351" s="43" t="s">
        <v>656</v>
      </c>
      <c r="E351" s="94"/>
      <c r="F351" s="474" t="str">
        <f>PP!B201</f>
        <v>Monitors instruction against student performance and makes real-time adjustments.</v>
      </c>
    </row>
    <row r="352" spans="1:8" x14ac:dyDescent="0.25">
      <c r="A352" s="3" t="s">
        <v>1392</v>
      </c>
      <c r="B352" s="5">
        <f>IF(AND(B350 &lt;&gt;FALSE,B351&lt;&gt;FALSE),1,IF(OR(B350=TRUE,B351=TRUE),3,2))</f>
        <v>2</v>
      </c>
      <c r="D352" s="43" t="s">
        <v>2481</v>
      </c>
      <c r="E352" s="46">
        <v>0</v>
      </c>
    </row>
    <row r="353" spans="1:6" x14ac:dyDescent="0.25">
      <c r="A353" s="85"/>
      <c r="B353" s="86"/>
      <c r="D353" s="43" t="s">
        <v>657</v>
      </c>
      <c r="E353" s="94">
        <v>0</v>
      </c>
      <c r="F353" s="480" t="str">
        <f>PP!B202</f>
        <v>. . . and</v>
      </c>
    </row>
    <row r="354" spans="1:6" x14ac:dyDescent="0.25">
      <c r="A354" s="85"/>
      <c r="B354" s="86"/>
      <c r="D354" s="43" t="s">
        <v>658</v>
      </c>
      <c r="E354" s="94">
        <v>0</v>
      </c>
      <c r="F354" s="479" t="str">
        <f>PP!B203</f>
        <v>THE SCHOOL SPEECH-LANGUAGE PATHOLOGIST:</v>
      </c>
    </row>
    <row r="355" spans="1:6" x14ac:dyDescent="0.25">
      <c r="A355" s="2" t="s">
        <v>1388</v>
      </c>
      <c r="B355" s="49" t="b">
        <v>0</v>
      </c>
      <c r="D355" s="43" t="s">
        <v>659</v>
      </c>
      <c r="E355" s="94"/>
      <c r="F355" s="479" t="str">
        <f>PP!B204</f>
        <v>Analyzes student data and interprets results in developing IEPs.</v>
      </c>
    </row>
    <row r="356" spans="1:6" x14ac:dyDescent="0.25">
      <c r="A356" s="2" t="s">
        <v>1388</v>
      </c>
      <c r="B356" s="49" t="b">
        <v>0</v>
      </c>
      <c r="D356" s="43" t="s">
        <v>660</v>
      </c>
      <c r="E356" s="94"/>
      <c r="F356" s="480" t="str">
        <f>PP!B205</f>
        <v>Assists colleagues in reviewing data from multiple sources and making adjustments to instruction based on data.</v>
      </c>
    </row>
    <row r="357" spans="1:6" x14ac:dyDescent="0.25">
      <c r="A357" s="3" t="s">
        <v>1392</v>
      </c>
      <c r="B357" s="5">
        <f>IF(AND(B355 &lt;&gt;FALSE,B356&lt;&gt;FALSE),1,IF(OR(B355=TRUE,B356=TRUE),3,2))</f>
        <v>2</v>
      </c>
      <c r="D357" s="43" t="s">
        <v>661</v>
      </c>
      <c r="E357" s="94">
        <v>0</v>
      </c>
    </row>
    <row r="358" spans="1:6" x14ac:dyDescent="0.25">
      <c r="A358" s="85"/>
      <c r="B358" s="86"/>
      <c r="D358" s="43" t="s">
        <v>662</v>
      </c>
      <c r="E358" s="94">
        <v>0</v>
      </c>
      <c r="F358" s="484" t="str">
        <f>PP!B206</f>
        <v>. . . and</v>
      </c>
    </row>
    <row r="359" spans="1:6" x14ac:dyDescent="0.25">
      <c r="A359" s="85"/>
      <c r="B359" s="86"/>
      <c r="D359" s="43" t="s">
        <v>663</v>
      </c>
      <c r="E359" s="94">
        <v>0</v>
      </c>
      <c r="F359" s="473" t="str">
        <f>PP!B207</f>
        <v>STUDENTS:</v>
      </c>
    </row>
    <row r="360" spans="1:6" x14ac:dyDescent="0.25">
      <c r="A360" s="50" t="s">
        <v>1389</v>
      </c>
      <c r="B360" s="84" t="b">
        <v>0</v>
      </c>
      <c r="D360" s="43" t="s">
        <v>664</v>
      </c>
      <c r="E360" s="94"/>
      <c r="F360" s="473" t="str">
        <f>PP!B208</f>
        <v>Participate willingly in formal and informal assessment to inform their instruction.</v>
      </c>
    </row>
    <row r="361" spans="1:6" x14ac:dyDescent="0.25">
      <c r="A361" s="3" t="s">
        <v>1392</v>
      </c>
      <c r="B361" s="5">
        <f>IF(AND(B360&lt;&gt;FALSE),1,IF(OR(B360=TRUE),3,2))</f>
        <v>2</v>
      </c>
      <c r="D361" s="43" t="s">
        <v>2410</v>
      </c>
      <c r="E361" s="94">
        <v>0</v>
      </c>
    </row>
    <row r="362" spans="1:6" x14ac:dyDescent="0.25">
      <c r="A362" s="85"/>
      <c r="B362" s="86"/>
      <c r="D362" s="43" t="s">
        <v>665</v>
      </c>
      <c r="E362" s="94">
        <v>0</v>
      </c>
      <c r="F362" s="480" t="str">
        <f>PP!B209</f>
        <v>. . . and</v>
      </c>
    </row>
    <row r="363" spans="1:6" x14ac:dyDescent="0.25">
      <c r="A363" s="85"/>
      <c r="B363" s="86"/>
      <c r="D363" s="43" t="s">
        <v>666</v>
      </c>
      <c r="E363" s="94">
        <v>0</v>
      </c>
      <c r="F363" s="473" t="str">
        <f>PP!B210</f>
        <v>STUDENTS:</v>
      </c>
    </row>
    <row r="364" spans="1:6" x14ac:dyDescent="0.25">
      <c r="A364" s="2" t="s">
        <v>1393</v>
      </c>
      <c r="B364" s="49" t="b">
        <v>0</v>
      </c>
      <c r="D364" s="43" t="s">
        <v>667</v>
      </c>
      <c r="E364" s="94"/>
      <c r="F364" s="473" t="str">
        <f>PP!B211</f>
        <v>Confer with the speech language pathologist to review progress toward the learning targets.</v>
      </c>
    </row>
    <row r="365" spans="1:6" x14ac:dyDescent="0.25">
      <c r="A365" s="3" t="s">
        <v>1392</v>
      </c>
      <c r="B365" s="5">
        <f>IF(AND(B364 &lt;&gt;FALSE),1,IF(OR(B364=TRUE),3,2))</f>
        <v>2</v>
      </c>
      <c r="D365" s="43" t="s">
        <v>2411</v>
      </c>
      <c r="E365" s="94">
        <v>0</v>
      </c>
      <c r="F365" s="478"/>
    </row>
    <row r="366" spans="1:6" x14ac:dyDescent="0.25">
      <c r="A366" s="4" t="s">
        <v>1394</v>
      </c>
      <c r="B366" s="6" t="str">
        <f>IF(AND(B346=TRUE,B347&lt;&gt;2),"No Score",IF(B346=TRUE,"Basic",IF(AND(B347=2,B352=2,B357=2,B361=2,B365=2),"Blank Form",IF(AND(B347=1,B352=1,B357=1,B361=1,B365=1),"Exemplary",IF(AND(B347=1,B352=1,B357=1,B361=1,B365&lt;&gt;1),"Accomplished",IF(AND(B347=1,B352=1,B357=1,B361&lt;&gt;1),"Proficient",IF(AND(B347=1,B352=1,B357&lt;&gt;1),"Partially Proficient",IF(B347&lt;&gt;2,"Basic","Basic"))))))))</f>
        <v>Blank Form</v>
      </c>
      <c r="D366" s="43" t="s">
        <v>2412</v>
      </c>
      <c r="E366" s="94">
        <v>0</v>
      </c>
      <c r="F366" s="478"/>
    </row>
    <row r="367" spans="1:6" x14ac:dyDescent="0.25">
      <c r="A367" s="4" t="s">
        <v>865</v>
      </c>
      <c r="B367" s="6" t="str">
        <f>IF(B366=definitions!$B$14,definitions!$A$14,IF(B366=definitions!$B$11,definitions!$A$11,IF(B366=definitions!$B$10,4,IF(B366=definitions!$B$9,3,IF(B366=definitions!$B$8,2,IF(B366=definitions!$B$7,1,IF(B366=definitions!$B$6,0,definitions!$B$12)))))))</f>
        <v>BF</v>
      </c>
      <c r="D367" s="43" t="s">
        <v>2413</v>
      </c>
      <c r="E367" s="94">
        <v>0</v>
      </c>
      <c r="F367" s="478"/>
    </row>
    <row r="368" spans="1:6" x14ac:dyDescent="0.25">
      <c r="A368" s="88" t="s">
        <v>1403</v>
      </c>
      <c r="B368" s="89"/>
      <c r="D368" s="43" t="s">
        <v>2414</v>
      </c>
      <c r="E368" s="94">
        <v>0</v>
      </c>
      <c r="F368" s="475"/>
    </row>
    <row r="369" spans="1:6" x14ac:dyDescent="0.25">
      <c r="A369" s="91"/>
      <c r="B369" s="92"/>
      <c r="D369" s="43" t="s">
        <v>668</v>
      </c>
      <c r="E369" s="94">
        <v>0</v>
      </c>
      <c r="F369" s="473" t="str">
        <f>PP!B214</f>
        <v>THE SCHOOL SPEECH-LANGUAGE PATHOLOGIST:</v>
      </c>
    </row>
    <row r="370" spans="1:6" x14ac:dyDescent="0.25">
      <c r="A370" s="2" t="s">
        <v>874</v>
      </c>
      <c r="B370" s="49" t="b">
        <v>0</v>
      </c>
      <c r="D370" s="43" t="s">
        <v>669</v>
      </c>
      <c r="E370" s="94"/>
      <c r="F370" s="474" t="str">
        <f>PP!B215</f>
        <v>Uses multiple sources of data to plan lessons.</v>
      </c>
    </row>
    <row r="371" spans="1:6" x14ac:dyDescent="0.25">
      <c r="A371" s="246" t="s">
        <v>874</v>
      </c>
      <c r="B371" s="247" t="b">
        <v>0</v>
      </c>
      <c r="D371" s="248"/>
      <c r="E371" s="249"/>
      <c r="F371" s="474" t="s">
        <v>2497</v>
      </c>
    </row>
    <row r="372" spans="1:6" x14ac:dyDescent="0.25">
      <c r="A372" s="3" t="s">
        <v>1392</v>
      </c>
      <c r="B372" s="5">
        <f>IF(AND(B370&lt;&gt;FALSE),1,IF(OR(B370=TRUE),3,2))</f>
        <v>2</v>
      </c>
      <c r="D372" s="43" t="s">
        <v>670</v>
      </c>
      <c r="E372" s="94">
        <v>0</v>
      </c>
      <c r="F372" s="476"/>
    </row>
    <row r="373" spans="1:6" x14ac:dyDescent="0.25">
      <c r="A373" s="85"/>
      <c r="B373" s="86"/>
      <c r="D373" s="43" t="s">
        <v>671</v>
      </c>
      <c r="E373" s="94">
        <v>0</v>
      </c>
      <c r="F373" s="473" t="str">
        <f>PP!B216</f>
        <v>. . . and</v>
      </c>
    </row>
    <row r="374" spans="1:6" x14ac:dyDescent="0.25">
      <c r="A374" s="85"/>
      <c r="B374" s="86"/>
      <c r="D374" s="43" t="s">
        <v>672</v>
      </c>
      <c r="E374" s="205"/>
      <c r="F374" s="473" t="str">
        <f>PP!B217</f>
        <v>THE SCHOOL SPEECH-LANGUAGE PATHOLOGIST:</v>
      </c>
    </row>
    <row r="375" spans="1:6" s="443" customFormat="1" x14ac:dyDescent="0.25">
      <c r="A375" s="2" t="s">
        <v>845</v>
      </c>
      <c r="B375" s="2" t="b">
        <v>0</v>
      </c>
      <c r="D375" s="43"/>
      <c r="E375" s="460"/>
      <c r="F375" s="480" t="str">
        <f>PP!B218</f>
        <v>Makes connections between student data and research-based practices.</v>
      </c>
    </row>
    <row r="376" spans="1:6" x14ac:dyDescent="0.25">
      <c r="A376" s="2" t="s">
        <v>845</v>
      </c>
      <c r="B376" s="49" t="b">
        <v>0</v>
      </c>
      <c r="D376" s="43" t="s">
        <v>673</v>
      </c>
      <c r="E376" s="94"/>
      <c r="F376" s="479" t="str">
        <f>PP!B219</f>
        <v>Individualizes instructional approaches based on multiple data sources to meet the unique needs of each student.</v>
      </c>
    </row>
    <row r="377" spans="1:6" x14ac:dyDescent="0.25">
      <c r="A377" s="3" t="s">
        <v>1392</v>
      </c>
      <c r="B377" s="5">
        <f>IF(AND(B375&lt;&gt;FALSE,B376 &lt;&gt;FALSE),1,IF(OR(B375=TRUE,B376=TRUE),3,2))</f>
        <v>2</v>
      </c>
      <c r="D377" s="43" t="s">
        <v>674</v>
      </c>
      <c r="E377" s="46">
        <v>0</v>
      </c>
      <c r="F377" s="478"/>
    </row>
    <row r="378" spans="1:6" x14ac:dyDescent="0.25">
      <c r="A378" s="85"/>
      <c r="B378" s="86"/>
      <c r="D378" s="43" t="s">
        <v>675</v>
      </c>
      <c r="E378" s="94">
        <v>0</v>
      </c>
      <c r="F378" s="479" t="str">
        <f>PP!B220</f>
        <v>. . . and</v>
      </c>
    </row>
    <row r="379" spans="1:6" x14ac:dyDescent="0.25">
      <c r="A379" s="85"/>
      <c r="B379" s="86"/>
      <c r="D379" s="43" t="s">
        <v>676</v>
      </c>
      <c r="E379" s="94">
        <v>0</v>
      </c>
      <c r="F379" s="479" t="str">
        <f>PP!B221</f>
        <v>THE SCHOOL SPEECH-LANGUAGE PATHOLOGIST:</v>
      </c>
    </row>
    <row r="380" spans="1:6" s="443" customFormat="1" x14ac:dyDescent="0.25">
      <c r="A380" s="2" t="s">
        <v>1388</v>
      </c>
      <c r="B380" s="2" t="b">
        <v>0</v>
      </c>
      <c r="D380" s="43"/>
      <c r="E380" s="460"/>
      <c r="F380" s="473" t="str">
        <f>PP!B222</f>
        <v>Monitors student progress toward achieving academic standards and uses data to focus student’s learning experiences.</v>
      </c>
    </row>
    <row r="381" spans="1:6" x14ac:dyDescent="0.25">
      <c r="A381" s="3" t="s">
        <v>1392</v>
      </c>
      <c r="B381" s="5">
        <f>IF(AND(B380&lt;&gt;FALSE),1,IF(OR(B380=TRUE),3,2))</f>
        <v>2</v>
      </c>
      <c r="D381" s="43" t="s">
        <v>677</v>
      </c>
      <c r="E381" s="94">
        <v>0</v>
      </c>
      <c r="F381" s="478"/>
    </row>
    <row r="382" spans="1:6" x14ac:dyDescent="0.25">
      <c r="A382" s="85"/>
      <c r="B382" s="86"/>
      <c r="D382" s="43" t="s">
        <v>678</v>
      </c>
      <c r="E382" s="94">
        <v>0</v>
      </c>
      <c r="F382" s="480" t="str">
        <f>PP!B223</f>
        <v>. . . and</v>
      </c>
    </row>
    <row r="383" spans="1:6" x14ac:dyDescent="0.25">
      <c r="A383" s="85"/>
      <c r="B383" s="86"/>
      <c r="D383" s="43" t="s">
        <v>679</v>
      </c>
      <c r="E383" s="94">
        <v>0</v>
      </c>
      <c r="F383" s="473" t="str">
        <f>PP!B224</f>
        <v>STUDENTS:</v>
      </c>
    </row>
    <row r="384" spans="1:6" x14ac:dyDescent="0.25">
      <c r="A384" s="50" t="s">
        <v>1389</v>
      </c>
      <c r="B384" s="84" t="b">
        <v>0</v>
      </c>
      <c r="D384" s="43" t="s">
        <v>680</v>
      </c>
      <c r="E384" s="94"/>
      <c r="F384" s="473" t="str">
        <f>PP!B225</f>
        <v>Monitor their level of engagement and progress toward achieving goals.</v>
      </c>
    </row>
    <row r="385" spans="1:6" x14ac:dyDescent="0.25">
      <c r="A385" s="3" t="s">
        <v>1392</v>
      </c>
      <c r="B385" s="5">
        <f>IF(AND(B384&lt;&gt;FALSE),1,IF(OR(B384=TRUE),3,2))</f>
        <v>2</v>
      </c>
      <c r="D385" s="43" t="s">
        <v>681</v>
      </c>
      <c r="E385" s="94">
        <v>0</v>
      </c>
      <c r="F385" s="481"/>
    </row>
    <row r="386" spans="1:6" x14ac:dyDescent="0.25">
      <c r="A386" s="85"/>
      <c r="B386" s="86"/>
      <c r="D386" s="43" t="s">
        <v>682</v>
      </c>
      <c r="E386" s="94">
        <v>0</v>
      </c>
      <c r="F386" s="209" t="str">
        <f>PP!B226</f>
        <v>. . . and</v>
      </c>
    </row>
    <row r="387" spans="1:6" x14ac:dyDescent="0.25">
      <c r="A387" s="85"/>
      <c r="B387" s="86"/>
      <c r="D387" s="43" t="s">
        <v>683</v>
      </c>
      <c r="E387" s="94">
        <v>0</v>
      </c>
      <c r="F387" s="47" t="str">
        <f>PP!B227</f>
        <v>STUDENTS:</v>
      </c>
    </row>
    <row r="388" spans="1:6" x14ac:dyDescent="0.25">
      <c r="A388" s="2" t="s">
        <v>1393</v>
      </c>
      <c r="B388" s="49" t="b">
        <v>0</v>
      </c>
      <c r="D388" s="43" t="s">
        <v>684</v>
      </c>
      <c r="E388" s="94"/>
      <c r="F388" s="47" t="str">
        <f>PP!B228</f>
        <v>Initiate activities to address their learning strengths and next steps.</v>
      </c>
    </row>
    <row r="389" spans="1:6" x14ac:dyDescent="0.25">
      <c r="A389" s="3" t="s">
        <v>1392</v>
      </c>
      <c r="B389" s="5">
        <f>IF(AND(B388 &lt;&gt;FALSE),1,IF(OR(B388=TRUE),3,2))</f>
        <v>2</v>
      </c>
      <c r="D389" s="43" t="s">
        <v>685</v>
      </c>
      <c r="E389" s="94">
        <v>0</v>
      </c>
      <c r="F389" s="478"/>
    </row>
    <row r="390" spans="1:6" x14ac:dyDescent="0.25">
      <c r="A390" s="4" t="s">
        <v>1394</v>
      </c>
      <c r="B390" s="6" t="str">
        <f>IF(AND(B371=TRUE,B372&lt;&gt;2),"No Score",IF(B371=TRUE,"Basic",IF(AND(B372=2,B377=2,B381=2,B385=2,B389=2),"Blank Form",IF(AND(B372=1,B377=1,B381=1,B385=1,B389=1),"Exemplary",IF(AND(B372=1,B377=1,B381=1,B385=1,B389&lt;&gt;1),"Accomplished",IF(AND(B372=1,B377=1,B381=1,B385&lt;&gt;1),"Proficient",IF(AND(B372=1,B377=1,B381&lt;&gt;1),"Partially Proficient",IF(B372&lt;&gt;2,"Basic","Basic"))))))))</f>
        <v>Blank Form</v>
      </c>
      <c r="D390" s="43" t="s">
        <v>2415</v>
      </c>
      <c r="E390" s="94">
        <v>0</v>
      </c>
      <c r="F390" s="478"/>
    </row>
    <row r="391" spans="1:6" x14ac:dyDescent="0.25">
      <c r="A391" s="4" t="s">
        <v>865</v>
      </c>
      <c r="B391" s="6" t="str">
        <f>IF(B390=definitions!$B$14,definitions!$A$14,IF(B390=definitions!$B$11,definitions!$A$11,IF(B390=definitions!$B$10,4,IF(B390=definitions!$B$9,3,IF(B390=definitions!$B$8,2,IF(B390=definitions!$B$7,1,IF(B390=definitions!$B$6,0,definitions!$B$12)))))))</f>
        <v>BF</v>
      </c>
      <c r="D391" s="43" t="s">
        <v>2416</v>
      </c>
      <c r="E391" s="94">
        <v>0</v>
      </c>
      <c r="F391" s="478"/>
    </row>
    <row r="392" spans="1:6" x14ac:dyDescent="0.25">
      <c r="A392" s="88" t="s">
        <v>1404</v>
      </c>
      <c r="B392" s="89"/>
      <c r="D392" s="43" t="s">
        <v>2417</v>
      </c>
      <c r="E392" s="94">
        <v>0</v>
      </c>
      <c r="F392" s="475"/>
    </row>
    <row r="393" spans="1:6" x14ac:dyDescent="0.25">
      <c r="A393" s="91"/>
      <c r="B393" s="92"/>
      <c r="D393" s="43" t="s">
        <v>686</v>
      </c>
      <c r="E393" s="94">
        <v>0</v>
      </c>
      <c r="F393" s="473" t="str">
        <f>PP!B231</f>
        <v>THE SCHOOL SPEECH-LANGUAGE PATHOLOGIST:</v>
      </c>
    </row>
    <row r="394" spans="1:6" x14ac:dyDescent="0.25">
      <c r="A394" s="2" t="s">
        <v>874</v>
      </c>
      <c r="B394" s="49" t="b">
        <v>0</v>
      </c>
      <c r="D394" s="43" t="s">
        <v>687</v>
      </c>
      <c r="E394" s="94"/>
      <c r="F394" s="474" t="str">
        <f>PP!B232</f>
        <v>Uses available technology or assistive technology to facilitate specially designed instruction.</v>
      </c>
    </row>
    <row r="395" spans="1:6" x14ac:dyDescent="0.25">
      <c r="A395" s="246" t="s">
        <v>874</v>
      </c>
      <c r="B395" s="247" t="b">
        <v>0</v>
      </c>
      <c r="D395" s="248"/>
      <c r="E395" s="249"/>
      <c r="F395" s="474" t="s">
        <v>2497</v>
      </c>
    </row>
    <row r="396" spans="1:6" x14ac:dyDescent="0.25">
      <c r="A396" s="3" t="s">
        <v>1392</v>
      </c>
      <c r="B396" s="5">
        <f>IF(AND(B394&lt;&gt;FALSE),1,IF(OR(B394=TRUE),3,2))</f>
        <v>2</v>
      </c>
      <c r="D396" s="43" t="s">
        <v>688</v>
      </c>
      <c r="E396" s="94">
        <v>0</v>
      </c>
      <c r="F396" s="476"/>
    </row>
    <row r="397" spans="1:6" x14ac:dyDescent="0.25">
      <c r="A397" s="85"/>
      <c r="B397" s="86"/>
      <c r="D397" s="43" t="s">
        <v>689</v>
      </c>
      <c r="E397" s="94">
        <v>0</v>
      </c>
      <c r="F397" s="473" t="str">
        <f>PP!B233</f>
        <v>. . . and</v>
      </c>
    </row>
    <row r="398" spans="1:6" x14ac:dyDescent="0.25">
      <c r="A398" s="85"/>
      <c r="B398" s="86"/>
      <c r="D398" s="43" t="s">
        <v>690</v>
      </c>
      <c r="E398" s="205"/>
      <c r="F398" s="473" t="str">
        <f>PP!B234</f>
        <v>THE SCHOOL SPEECH-LANGUAGE PATHOLOGIST:</v>
      </c>
    </row>
    <row r="399" spans="1:6" x14ac:dyDescent="0.25">
      <c r="A399" s="2" t="s">
        <v>845</v>
      </c>
      <c r="B399" s="49" t="b">
        <v>0</v>
      </c>
      <c r="D399" s="43" t="s">
        <v>691</v>
      </c>
      <c r="E399" s="94"/>
      <c r="F399" s="484" t="str">
        <f>PP!B235</f>
        <v>Monitors and evaluates the use of technology or assistive technology in the learning environment</v>
      </c>
    </row>
    <row r="400" spans="1:6" x14ac:dyDescent="0.25">
      <c r="A400" s="3" t="s">
        <v>1392</v>
      </c>
      <c r="B400" s="5">
        <f>IF(AND(B399 &lt;&gt;FALSE),1,IF(OR(B399=TRUE),3,2))</f>
        <v>2</v>
      </c>
      <c r="D400" s="43" t="s">
        <v>2482</v>
      </c>
      <c r="E400" s="46">
        <v>0</v>
      </c>
      <c r="F400" s="478"/>
    </row>
    <row r="401" spans="1:6" x14ac:dyDescent="0.25">
      <c r="A401" s="85"/>
      <c r="B401" s="86"/>
      <c r="D401" s="43" t="s">
        <v>692</v>
      </c>
      <c r="E401" s="94">
        <v>0</v>
      </c>
      <c r="F401" s="479" t="str">
        <f>PP!B236</f>
        <v>. . . and</v>
      </c>
    </row>
    <row r="402" spans="1:6" x14ac:dyDescent="0.25">
      <c r="A402" s="85"/>
      <c r="B402" s="86"/>
      <c r="D402" s="43" t="s">
        <v>693</v>
      </c>
      <c r="E402" s="94">
        <v>0</v>
      </c>
      <c r="F402" s="479" t="str">
        <f>PP!B237</f>
        <v>THE SCHOOL SPEECH-LANGUAGE PATHOLOGIST:</v>
      </c>
    </row>
    <row r="403" spans="1:6" x14ac:dyDescent="0.25">
      <c r="A403" s="2" t="s">
        <v>1388</v>
      </c>
      <c r="B403" s="49" t="b">
        <v>0</v>
      </c>
      <c r="D403" s="43" t="s">
        <v>694</v>
      </c>
      <c r="E403" s="94"/>
      <c r="F403" s="484" t="str">
        <f>PP!B238</f>
        <v>Employs strategies and procedures to ensure that students have appropriate access to available technology or assistive technology.</v>
      </c>
    </row>
    <row r="404" spans="1:6" x14ac:dyDescent="0.25">
      <c r="A404" s="3" t="s">
        <v>1392</v>
      </c>
      <c r="B404" s="5">
        <f>IF(AND(B403 &lt;&gt;FALSE),1,IF(OR(B403=TRUE),3,2))</f>
        <v>2</v>
      </c>
      <c r="D404" s="43" t="s">
        <v>2418</v>
      </c>
      <c r="E404" s="94">
        <v>0</v>
      </c>
      <c r="F404" s="478"/>
    </row>
    <row r="405" spans="1:6" x14ac:dyDescent="0.25">
      <c r="A405" s="85"/>
      <c r="B405" s="86"/>
      <c r="D405" s="43" t="s">
        <v>695</v>
      </c>
      <c r="E405" s="94">
        <v>0</v>
      </c>
      <c r="F405" s="473" t="str">
        <f>PP!B239</f>
        <v>. . . and</v>
      </c>
    </row>
    <row r="406" spans="1:6" x14ac:dyDescent="0.25">
      <c r="A406" s="85"/>
      <c r="B406" s="86"/>
      <c r="D406" s="43" t="s">
        <v>696</v>
      </c>
      <c r="E406" s="94">
        <v>0</v>
      </c>
      <c r="F406" s="473" t="str">
        <f>PP!B240</f>
        <v>STUDENTS:</v>
      </c>
    </row>
    <row r="407" spans="1:6" x14ac:dyDescent="0.25">
      <c r="A407" s="50" t="s">
        <v>1389</v>
      </c>
      <c r="B407" s="84" t="b">
        <v>0</v>
      </c>
      <c r="D407" s="43" t="s">
        <v>697</v>
      </c>
      <c r="E407" s="94"/>
      <c r="F407" s="480" t="str">
        <f>PP!B241</f>
        <v>Engage in virtual or face-to-face learning activities enhanced by appropriate use of available technology or assistive technology.</v>
      </c>
    </row>
    <row r="408" spans="1:6" x14ac:dyDescent="0.25">
      <c r="A408" s="3" t="s">
        <v>1392</v>
      </c>
      <c r="B408" s="5">
        <f>IF(AND(B407&lt;&gt;FALSE),1,IF(OR(B407=TRUE),3,2))</f>
        <v>2</v>
      </c>
      <c r="D408" s="43" t="s">
        <v>2483</v>
      </c>
      <c r="E408" s="94">
        <v>0</v>
      </c>
      <c r="F408" s="481"/>
    </row>
    <row r="409" spans="1:6" x14ac:dyDescent="0.25">
      <c r="A409" s="85"/>
      <c r="B409" s="86"/>
      <c r="D409" s="43" t="s">
        <v>698</v>
      </c>
      <c r="E409" s="94">
        <v>0</v>
      </c>
      <c r="F409" s="473" t="str">
        <f>PP!B242</f>
        <v>. . . and</v>
      </c>
    </row>
    <row r="410" spans="1:6" x14ac:dyDescent="0.25">
      <c r="A410" s="85"/>
      <c r="B410" s="86"/>
      <c r="D410" s="43" t="s">
        <v>699</v>
      </c>
      <c r="E410" s="94">
        <v>0</v>
      </c>
      <c r="F410" s="473" t="str">
        <f>PP!B243</f>
        <v>STUDENTS:</v>
      </c>
    </row>
    <row r="411" spans="1:6" x14ac:dyDescent="0.25">
      <c r="A411" s="2" t="s">
        <v>1393</v>
      </c>
      <c r="B411" s="49" t="b">
        <v>0</v>
      </c>
      <c r="D411" s="43" t="s">
        <v>700</v>
      </c>
      <c r="E411" s="94"/>
      <c r="F411" s="478" t="str">
        <f>PP!B244</f>
        <v>Use available technology or assistive technology to accelerate their learning.</v>
      </c>
    </row>
    <row r="412" spans="1:6" x14ac:dyDescent="0.25">
      <c r="A412" s="3" t="s">
        <v>1392</v>
      </c>
      <c r="B412" s="5">
        <f>IF(AND(B411 &lt;&gt;FALSE),1,IF(OR(B411=TRUE),3,2))</f>
        <v>2</v>
      </c>
      <c r="D412" s="43" t="s">
        <v>2484</v>
      </c>
      <c r="E412" s="94">
        <v>0</v>
      </c>
      <c r="F412" s="478"/>
    </row>
    <row r="413" spans="1:6" x14ac:dyDescent="0.25">
      <c r="A413" s="4" t="s">
        <v>1394</v>
      </c>
      <c r="B413" s="6" t="str">
        <f>IF(AND(B395=TRUE,B396&lt;&gt;2),"No Score",IF(B395=TRUE,"Basic",IF(AND(B396=2,B400=2,B404=2,B408=2,B412=2),"Blank Form",IF(AND(B396=1,B400=1,B404=1,B408=1,B412=1),"Exemplary",IF(AND(B396=1,B400=1,B404=1,B408=1,B412&lt;&gt;1),"Accomplished",IF(AND(B396=1,B400=1,B404=1,B408&lt;&gt;1),"Proficient",IF(AND(B396=1,B400=1,B404&lt;&gt;1),"Partially Proficient",IF(B396&lt;&gt;2,"Basic","Basic"))))))))</f>
        <v>Blank Form</v>
      </c>
      <c r="D413" s="43" t="s">
        <v>2419</v>
      </c>
      <c r="E413" s="94">
        <v>0</v>
      </c>
      <c r="F413" s="478"/>
    </row>
    <row r="414" spans="1:6" x14ac:dyDescent="0.25">
      <c r="A414" s="4" t="s">
        <v>865</v>
      </c>
      <c r="B414" s="6" t="str">
        <f>IF(B413=definitions!$B$14,definitions!$A$14,IF(B413=definitions!$B$11,definitions!$A$11,IF(B413=definitions!$B$10,4,IF(B413=definitions!$B$9,3,IF(B413=definitions!$B$8,2,IF(B413=definitions!$B$7,1,IF(B413=definitions!$B$6,0,definitions!$B$12)))))))</f>
        <v>BF</v>
      </c>
      <c r="D414" s="43" t="s">
        <v>2420</v>
      </c>
      <c r="E414" s="94">
        <v>0</v>
      </c>
      <c r="F414" s="478"/>
    </row>
    <row r="415" spans="1:6" x14ac:dyDescent="0.25">
      <c r="A415" s="88" t="s">
        <v>849</v>
      </c>
      <c r="B415" s="89"/>
      <c r="D415" s="43" t="s">
        <v>2421</v>
      </c>
      <c r="E415" s="95">
        <v>0</v>
      </c>
      <c r="F415" s="475"/>
    </row>
    <row r="416" spans="1:6" x14ac:dyDescent="0.25">
      <c r="A416" s="91"/>
      <c r="B416" s="92"/>
      <c r="D416" s="43" t="s">
        <v>701</v>
      </c>
      <c r="E416" s="95">
        <v>0</v>
      </c>
      <c r="F416" s="473" t="str">
        <f>PP!B247</f>
        <v>THE SCHOOL SPEECH-LANGUAGE PATHOLOGIST:</v>
      </c>
    </row>
    <row r="417" spans="1:6" x14ac:dyDescent="0.25">
      <c r="A417" s="2" t="s">
        <v>874</v>
      </c>
      <c r="B417" s="49" t="b">
        <v>0</v>
      </c>
      <c r="D417" s="43" t="s">
        <v>702</v>
      </c>
      <c r="E417" s="95"/>
      <c r="F417" s="474" t="str">
        <f>PP!B248</f>
        <v>Holds high expectations for all students.</v>
      </c>
    </row>
    <row r="418" spans="1:6" x14ac:dyDescent="0.25">
      <c r="A418" s="246" t="s">
        <v>874</v>
      </c>
      <c r="B418" s="247" t="b">
        <v>0</v>
      </c>
      <c r="D418" s="248"/>
      <c r="E418" s="249"/>
      <c r="F418" s="474" t="s">
        <v>2497</v>
      </c>
    </row>
    <row r="419" spans="1:6" x14ac:dyDescent="0.25">
      <c r="A419" s="3" t="s">
        <v>1392</v>
      </c>
      <c r="B419" s="5">
        <f>IF(AND(B417&lt;&gt;FALSE),1,IF(OR(B417=TRUE),3,2))</f>
        <v>2</v>
      </c>
      <c r="D419" s="43" t="s">
        <v>2422</v>
      </c>
      <c r="E419" s="95">
        <v>0</v>
      </c>
      <c r="F419" s="476"/>
    </row>
    <row r="420" spans="1:6" x14ac:dyDescent="0.25">
      <c r="A420" s="85"/>
      <c r="B420" s="86"/>
      <c r="D420" s="43" t="s">
        <v>703</v>
      </c>
      <c r="E420" s="95">
        <v>0</v>
      </c>
      <c r="F420" s="473" t="str">
        <f>PP!B249</f>
        <v>. . . and</v>
      </c>
    </row>
    <row r="421" spans="1:6" x14ac:dyDescent="0.25">
      <c r="A421" s="85"/>
      <c r="B421" s="86"/>
      <c r="D421" s="43" t="s">
        <v>704</v>
      </c>
      <c r="E421" s="205"/>
      <c r="F421" s="473" t="str">
        <f>PP!B250</f>
        <v>THE SCHOOL SPEECH-LANGUAGE PATHOLOGIST:</v>
      </c>
    </row>
    <row r="422" spans="1:6" x14ac:dyDescent="0.25">
      <c r="A422" s="2" t="s">
        <v>845</v>
      </c>
      <c r="B422" s="49" t="b">
        <v>0</v>
      </c>
      <c r="D422" s="43" t="s">
        <v>705</v>
      </c>
      <c r="E422" s="95"/>
      <c r="F422" s="480" t="str">
        <f>PP!B251</f>
        <v>Communicates high expectations to students and challenges them to learn to their greatest ability.</v>
      </c>
    </row>
    <row r="423" spans="1:6" x14ac:dyDescent="0.25">
      <c r="A423" s="3" t="s">
        <v>1392</v>
      </c>
      <c r="B423" s="5">
        <f>IF(AND(B422 &lt;&gt;FALSE),1,IF(OR(B422=TRUE),3,2))</f>
        <v>2</v>
      </c>
      <c r="D423" s="43" t="s">
        <v>2485</v>
      </c>
      <c r="E423" s="46">
        <v>0</v>
      </c>
      <c r="F423" s="478"/>
    </row>
    <row r="424" spans="1:6" x14ac:dyDescent="0.25">
      <c r="A424" s="85"/>
      <c r="B424" s="86"/>
      <c r="D424" s="43" t="s">
        <v>706</v>
      </c>
      <c r="E424" s="95">
        <v>0</v>
      </c>
      <c r="F424" s="479" t="str">
        <f>PP!B252</f>
        <v>. . . and</v>
      </c>
    </row>
    <row r="425" spans="1:6" x14ac:dyDescent="0.25">
      <c r="A425" s="85"/>
      <c r="B425" s="86"/>
      <c r="D425" s="43" t="s">
        <v>707</v>
      </c>
      <c r="E425" s="95">
        <v>0</v>
      </c>
      <c r="F425" s="479" t="str">
        <f>PP!B253</f>
        <v>THE SCHOOL SPEECH-LANGUAGE PATHOLOGIST:</v>
      </c>
    </row>
    <row r="426" spans="1:6" x14ac:dyDescent="0.25">
      <c r="A426" s="2" t="s">
        <v>1388</v>
      </c>
      <c r="B426" s="49" t="b">
        <v>0</v>
      </c>
      <c r="D426" s="43" t="s">
        <v>708</v>
      </c>
      <c r="E426" s="95"/>
      <c r="F426" s="480" t="str">
        <f>PP!B254</f>
        <v>Systematically and explicitly teaches higher-order thinking and problem-solving skills.</v>
      </c>
    </row>
    <row r="427" spans="1:6" s="443" customFormat="1" x14ac:dyDescent="0.25">
      <c r="A427" s="50" t="s">
        <v>1388</v>
      </c>
      <c r="B427" s="500" t="b">
        <v>0</v>
      </c>
      <c r="C427" s="497"/>
      <c r="D427" s="501"/>
      <c r="E427" s="502"/>
      <c r="F427" s="474" t="str">
        <f>PP!B255</f>
        <v>Provides encouragement for students to advocate for themselves.</v>
      </c>
    </row>
    <row r="428" spans="1:6" x14ac:dyDescent="0.25">
      <c r="A428" s="3" t="s">
        <v>1392</v>
      </c>
      <c r="B428" s="5">
        <f>IF(AND(B426 &lt;&gt;FALSE,B427&lt;&gt;FALSE),1,IF(OR(B426=TRUE,B427=TRUE),3,2))</f>
        <v>2</v>
      </c>
      <c r="D428" s="43" t="s">
        <v>2423</v>
      </c>
      <c r="E428" s="95">
        <v>0</v>
      </c>
      <c r="F428" s="478"/>
    </row>
    <row r="429" spans="1:6" x14ac:dyDescent="0.25">
      <c r="A429" s="85"/>
      <c r="B429" s="86"/>
      <c r="D429" s="43" t="s">
        <v>709</v>
      </c>
      <c r="E429" s="95">
        <v>0</v>
      </c>
      <c r="F429" s="473" t="str">
        <f>PP!B256</f>
        <v>. . . and</v>
      </c>
    </row>
    <row r="430" spans="1:6" x14ac:dyDescent="0.25">
      <c r="A430" s="85"/>
      <c r="B430" s="86"/>
      <c r="D430" s="43" t="s">
        <v>710</v>
      </c>
      <c r="E430" s="95">
        <v>0</v>
      </c>
      <c r="F430" s="473" t="str">
        <f>PP!B257</f>
        <v>STUDENTS:</v>
      </c>
    </row>
    <row r="431" spans="1:6" x14ac:dyDescent="0.25">
      <c r="A431" s="50" t="s">
        <v>1389</v>
      </c>
      <c r="B431" s="84" t="b">
        <v>0</v>
      </c>
      <c r="D431" s="43" t="s">
        <v>711</v>
      </c>
      <c r="E431" s="95"/>
      <c r="F431" s="474" t="str">
        <f>PP!B258</f>
        <v>Participate in setting learning objectives and monitor their progress toward achieving them.</v>
      </c>
    </row>
    <row r="432" spans="1:6" x14ac:dyDescent="0.25">
      <c r="A432" s="3" t="s">
        <v>1392</v>
      </c>
      <c r="B432" s="5">
        <f>IF(AND(B431&lt;&gt;FALSE),1,IF(OR(B431=TRUE),3,2))</f>
        <v>2</v>
      </c>
      <c r="D432" s="43" t="s">
        <v>712</v>
      </c>
      <c r="E432" s="95">
        <v>0</v>
      </c>
      <c r="F432" s="481"/>
    </row>
    <row r="433" spans="1:8" x14ac:dyDescent="0.25">
      <c r="A433" s="85"/>
      <c r="B433" s="86"/>
      <c r="D433" s="43" t="s">
        <v>713</v>
      </c>
      <c r="E433" s="95">
        <v>0</v>
      </c>
      <c r="F433" s="473" t="str">
        <f>PP!B259</f>
        <v>. . . and</v>
      </c>
    </row>
    <row r="434" spans="1:8" x14ac:dyDescent="0.25">
      <c r="A434" s="85"/>
      <c r="B434" s="86"/>
      <c r="D434" s="43" t="s">
        <v>714</v>
      </c>
      <c r="E434" s="95">
        <v>0</v>
      </c>
      <c r="F434" s="473" t="str">
        <f>PP!B260</f>
        <v>STUDENTS:</v>
      </c>
    </row>
    <row r="435" spans="1:8" x14ac:dyDescent="0.25">
      <c r="A435" s="2" t="s">
        <v>1393</v>
      </c>
      <c r="B435" s="49" t="b">
        <v>0</v>
      </c>
      <c r="D435" s="43" t="s">
        <v>715</v>
      </c>
      <c r="E435" s="95"/>
      <c r="F435" s="208" t="str">
        <f>PP!B261</f>
        <v>Apply higher-order thinking and problem-solving skills to address challenging issues.</v>
      </c>
      <c r="H435">
        <v>1</v>
      </c>
    </row>
    <row r="436" spans="1:8" x14ac:dyDescent="0.25">
      <c r="A436" s="3" t="s">
        <v>1392</v>
      </c>
      <c r="B436" s="5">
        <f>IF(AND(B435 &lt;&gt;FALSE),1,IF(OR(B435=TRUE),3,2))</f>
        <v>2</v>
      </c>
      <c r="D436" s="43" t="s">
        <v>2424</v>
      </c>
      <c r="E436" s="95">
        <v>0</v>
      </c>
      <c r="F436" s="478"/>
    </row>
    <row r="437" spans="1:8" x14ac:dyDescent="0.25">
      <c r="A437" s="4" t="s">
        <v>1394</v>
      </c>
      <c r="B437" s="6" t="str">
        <f>IF(AND(B418=TRUE,B419&lt;&gt;2),"No Score",IF(B418=TRUE,"Basic",IF(AND(B419=2,B423=2,B428=2,B432=2,B436=2),"Blank Form",IF(AND(B419=1,B423=1,B428=1,B432=1,B436=1),"Exemplary",IF(AND(B419=1,B423=1,B428=1,B432=1,B436&lt;&gt;1),"Accomplished",IF(AND(B419=1,B423=1,B428=1,B432&lt;&gt;1),"Proficient",IF(AND(B419=1,B423=1,B428&lt;&gt;1),"Partially Proficient",IF(B419&lt;&gt;2,"Basic","Basic"))))))))</f>
        <v>Blank Form</v>
      </c>
      <c r="D437" s="43" t="s">
        <v>2425</v>
      </c>
      <c r="E437" s="95">
        <v>0</v>
      </c>
      <c r="F437" s="478"/>
    </row>
    <row r="438" spans="1:8" x14ac:dyDescent="0.25">
      <c r="A438" s="4" t="s">
        <v>865</v>
      </c>
      <c r="B438" s="6" t="str">
        <f>IF(B437=definitions!$B$14,definitions!$A$14,IF(B437=definitions!$B$11,definitions!$A$11,IF(B437=definitions!$B$10,4,IF(B437=definitions!$B$9,3,IF(B437=definitions!$B$8,2,IF(B437=definitions!$B$7,1,IF(B437=definitions!$B$6,0,definitions!$B$12)))))))</f>
        <v>BF</v>
      </c>
      <c r="D438" s="43" t="s">
        <v>2426</v>
      </c>
      <c r="E438" s="95">
        <v>0</v>
      </c>
      <c r="F438" s="478"/>
    </row>
    <row r="439" spans="1:8" x14ac:dyDescent="0.25">
      <c r="A439" s="88" t="s">
        <v>850</v>
      </c>
      <c r="B439" s="89"/>
      <c r="D439" s="43" t="s">
        <v>2427</v>
      </c>
      <c r="E439" s="95">
        <v>0</v>
      </c>
      <c r="F439" s="475"/>
    </row>
    <row r="440" spans="1:8" x14ac:dyDescent="0.25">
      <c r="A440" s="91"/>
      <c r="B440" s="92"/>
      <c r="D440" s="43" t="s">
        <v>716</v>
      </c>
      <c r="E440" s="95">
        <v>0</v>
      </c>
      <c r="F440" s="473" t="str">
        <f>PP!B264</f>
        <v>THE SCHOOL SPEECH-LANGUAGE PATHOLOGIST:</v>
      </c>
    </row>
    <row r="441" spans="1:8" x14ac:dyDescent="0.25">
      <c r="A441" s="2" t="s">
        <v>874</v>
      </c>
      <c r="B441" s="49" t="b">
        <v>0</v>
      </c>
      <c r="D441" s="43" t="s">
        <v>717</v>
      </c>
      <c r="E441" s="95"/>
      <c r="F441" s="474" t="str">
        <f>PP!B265</f>
        <v>Understand the importance of communicating effectively with students</v>
      </c>
    </row>
    <row r="442" spans="1:8" x14ac:dyDescent="0.25">
      <c r="A442" s="246" t="s">
        <v>874</v>
      </c>
      <c r="B442" s="247" t="b">
        <v>0</v>
      </c>
      <c r="D442" s="248"/>
      <c r="E442" s="249"/>
      <c r="F442" s="474" t="s">
        <v>2497</v>
      </c>
    </row>
    <row r="443" spans="1:8" x14ac:dyDescent="0.25">
      <c r="A443" s="3" t="s">
        <v>1392</v>
      </c>
      <c r="B443" s="5">
        <f>IF(AND(B441&lt;&gt;FALSE),1,IF(OR(B441=TRUE),3,2))</f>
        <v>2</v>
      </c>
      <c r="D443" s="43" t="s">
        <v>718</v>
      </c>
      <c r="E443" s="95">
        <v>0</v>
      </c>
      <c r="F443" s="476"/>
    </row>
    <row r="444" spans="1:8" x14ac:dyDescent="0.25">
      <c r="A444" s="85"/>
      <c r="B444" s="86"/>
      <c r="D444" s="43" t="s">
        <v>719</v>
      </c>
      <c r="E444" s="95">
        <v>0</v>
      </c>
      <c r="F444" s="473" t="str">
        <f>PP!B266</f>
        <v>. . . and</v>
      </c>
    </row>
    <row r="445" spans="1:8" x14ac:dyDescent="0.25">
      <c r="A445" s="85"/>
      <c r="B445" s="86"/>
      <c r="D445" s="43" t="s">
        <v>720</v>
      </c>
      <c r="E445" s="205"/>
      <c r="F445" s="473" t="str">
        <f>PP!B267</f>
        <v>THE SCHOOL SPEECH-LANGUAGE PATHOLOGIST:</v>
      </c>
    </row>
    <row r="446" spans="1:8" x14ac:dyDescent="0.25">
      <c r="A446" s="2" t="s">
        <v>845</v>
      </c>
      <c r="B446" s="49" t="b">
        <v>0</v>
      </c>
      <c r="D446" s="43" t="s">
        <v>721</v>
      </c>
      <c r="E446" s="95"/>
      <c r="F446" s="480" t="str">
        <f>PP!B268</f>
        <v>Models effective communication skills.</v>
      </c>
    </row>
    <row r="447" spans="1:8" s="443" customFormat="1" x14ac:dyDescent="0.25">
      <c r="A447" s="50" t="s">
        <v>845</v>
      </c>
      <c r="B447" s="500" t="b">
        <v>0</v>
      </c>
      <c r="C447" s="497"/>
      <c r="D447" s="501"/>
      <c r="E447" s="502"/>
      <c r="F447" s="474" t="str">
        <f>PP!B269</f>
        <v>Encourages students to communicate effectively.</v>
      </c>
    </row>
    <row r="448" spans="1:8" x14ac:dyDescent="0.25">
      <c r="A448" s="3" t="s">
        <v>1392</v>
      </c>
      <c r="B448" s="5">
        <f>IF(AND(B446 &lt;&gt;FALSE,B447&lt;&gt;FALSE),1,IF(OR(B446=TRUE,B447=TRUE),3,2))</f>
        <v>2</v>
      </c>
      <c r="D448" s="43" t="s">
        <v>722</v>
      </c>
      <c r="E448" s="46">
        <v>0</v>
      </c>
      <c r="F448" s="478"/>
    </row>
    <row r="449" spans="1:6" x14ac:dyDescent="0.25">
      <c r="A449" s="85"/>
      <c r="B449" s="86"/>
      <c r="D449" s="43" t="s">
        <v>723</v>
      </c>
      <c r="E449" s="95">
        <v>0</v>
      </c>
      <c r="F449" s="479" t="str">
        <f>PP!B270</f>
        <v>. . . and</v>
      </c>
    </row>
    <row r="450" spans="1:6" x14ac:dyDescent="0.25">
      <c r="A450" s="85"/>
      <c r="B450" s="86"/>
      <c r="D450" s="43" t="s">
        <v>724</v>
      </c>
      <c r="E450" s="95">
        <v>0</v>
      </c>
      <c r="F450" s="479" t="str">
        <f>PP!B271</f>
        <v>THE SCHOOL SPEECH-LANGUAGE PATHOLOGIST:</v>
      </c>
    </row>
    <row r="451" spans="1:6" x14ac:dyDescent="0.25">
      <c r="A451" s="2" t="s">
        <v>1388</v>
      </c>
      <c r="B451" s="49" t="b">
        <v>0</v>
      </c>
      <c r="D451" s="43" t="s">
        <v>725</v>
      </c>
      <c r="E451" s="95"/>
      <c r="F451" s="480" t="str">
        <f>PP!B272</f>
        <v>Teaches effective skills in listening, presenting ideas, and leading discussions.</v>
      </c>
    </row>
    <row r="452" spans="1:6" s="443" customFormat="1" x14ac:dyDescent="0.25">
      <c r="A452" s="50" t="s">
        <v>1388</v>
      </c>
      <c r="B452" s="500" t="b">
        <v>0</v>
      </c>
      <c r="C452" s="497"/>
      <c r="D452" s="501"/>
      <c r="E452" s="502"/>
      <c r="F452" s="474" t="str">
        <f>PP!B273</f>
        <v>Provides opportunities for students to practice communication skills.</v>
      </c>
    </row>
    <row r="453" spans="1:6" x14ac:dyDescent="0.25">
      <c r="A453" s="3" t="s">
        <v>1392</v>
      </c>
      <c r="B453" s="5">
        <f>IF(AND(B451 &lt;&gt;FALSE,B452&lt;&gt;FALSE),1,IF(OR(B451=TRUE,B452=TRUE),3,2))</f>
        <v>2</v>
      </c>
      <c r="D453" s="43" t="s">
        <v>2428</v>
      </c>
      <c r="E453" s="95">
        <v>0</v>
      </c>
      <c r="F453" s="478"/>
    </row>
    <row r="454" spans="1:6" x14ac:dyDescent="0.25">
      <c r="A454" s="85"/>
      <c r="B454" s="86"/>
      <c r="D454" s="43" t="s">
        <v>726</v>
      </c>
      <c r="E454" s="95">
        <v>0</v>
      </c>
      <c r="F454" s="473" t="str">
        <f>PP!B274</f>
        <v>. . . and</v>
      </c>
    </row>
    <row r="455" spans="1:6" x14ac:dyDescent="0.25">
      <c r="A455" s="85"/>
      <c r="B455" s="86"/>
      <c r="D455" s="43" t="s">
        <v>727</v>
      </c>
      <c r="E455" s="95">
        <v>0</v>
      </c>
      <c r="F455" s="473" t="str">
        <f>PP!B275</f>
        <v>STUDENTS:</v>
      </c>
    </row>
    <row r="456" spans="1:6" x14ac:dyDescent="0.25">
      <c r="A456" s="50" t="s">
        <v>1389</v>
      </c>
      <c r="B456" s="84" t="b">
        <v>0</v>
      </c>
      <c r="D456" s="43" t="s">
        <v>728</v>
      </c>
      <c r="E456" s="95"/>
      <c r="F456" s="480" t="str">
        <f>PP!B276</f>
        <v>Apply effective oral and written communication skills in their work.</v>
      </c>
    </row>
    <row r="457" spans="1:6" x14ac:dyDescent="0.25">
      <c r="A457" s="3" t="s">
        <v>1392</v>
      </c>
      <c r="B457" s="5">
        <f>IF(AND(B456 &lt;&gt;FALSE),1,IF(OR(B456=TRUE),3,2))</f>
        <v>2</v>
      </c>
      <c r="D457" s="43" t="s">
        <v>2429</v>
      </c>
      <c r="E457" s="95">
        <v>0</v>
      </c>
      <c r="F457" s="481"/>
    </row>
    <row r="458" spans="1:6" x14ac:dyDescent="0.25">
      <c r="A458" s="85"/>
      <c r="B458" s="86"/>
      <c r="D458" s="43" t="s">
        <v>729</v>
      </c>
      <c r="E458" s="95">
        <v>0</v>
      </c>
      <c r="F458" s="473" t="str">
        <f>PP!B277</f>
        <v>. . . and</v>
      </c>
    </row>
    <row r="459" spans="1:6" x14ac:dyDescent="0.25">
      <c r="A459" s="85"/>
      <c r="B459" s="86"/>
      <c r="D459" s="43" t="s">
        <v>730</v>
      </c>
      <c r="E459" s="95">
        <v>0</v>
      </c>
      <c r="F459" s="473" t="str">
        <f>PP!B278</f>
        <v>STUDENTS:</v>
      </c>
    </row>
    <row r="460" spans="1:6" x14ac:dyDescent="0.25">
      <c r="A460" s="2" t="s">
        <v>1393</v>
      </c>
      <c r="B460" s="49" t="b">
        <v>0</v>
      </c>
      <c r="D460" s="43" t="s">
        <v>731</v>
      </c>
      <c r="E460" s="95"/>
      <c r="F460" s="209" t="str">
        <f>PP!B279</f>
        <v>Use appropriate oral or written communication in a variety of situations or environments.</v>
      </c>
    </row>
    <row r="461" spans="1:6" x14ac:dyDescent="0.25">
      <c r="A461" s="3" t="s">
        <v>1392</v>
      </c>
      <c r="B461" s="5">
        <f>IF(AND(B460 &lt;&gt;FALSE),1,IF(OR(B460=TRUE),3,2))</f>
        <v>2</v>
      </c>
      <c r="D461" s="43" t="s">
        <v>2486</v>
      </c>
      <c r="E461" s="95">
        <v>0</v>
      </c>
      <c r="F461" s="478"/>
    </row>
    <row r="462" spans="1:6" x14ac:dyDescent="0.25">
      <c r="A462" s="4" t="s">
        <v>1394</v>
      </c>
      <c r="B462" s="6" t="str">
        <f>IF(AND(B442=TRUE,B443&lt;&gt;2),"No Score",IF(B442=TRUE,"Basic",IF(AND(B443=2,B448=2,B453=2,B457=2,B461=2),"Blank Form",IF(AND(B443=1,B448=1,B453=1,B457=1,B461=1),"Exemplary",IF(AND(B443=1,B448=1,B453=1,B457=1,B461&lt;&gt;1),"Accomplished",IF(AND(B443=1,B448=1,B453=1,B457&lt;&gt;1),"Proficient",IF(AND(B443=1,B448=1,B453&lt;&gt;1),"Partially Proficient",IF(B443&lt;&gt;2,"Basic","Basic"))))))))</f>
        <v>Blank Form</v>
      </c>
      <c r="D462" s="43" t="s">
        <v>2430</v>
      </c>
      <c r="E462" s="95">
        <v>0</v>
      </c>
      <c r="F462" s="478"/>
    </row>
    <row r="463" spans="1:6" x14ac:dyDescent="0.25">
      <c r="A463" s="4" t="s">
        <v>865</v>
      </c>
      <c r="B463" s="6" t="str">
        <f>IF(B462=definitions!$B$14,definitions!$A$14,IF(B462=definitions!$B$11,definitions!$A$11,IF(B462=definitions!$B$10,4,IF(B462=definitions!$B$9,3,IF(B462=definitions!$B$8,2,IF(B462=definitions!$B$7,1,IF(B462=definitions!$B$6,0,definitions!$B$12)))))))</f>
        <v>BF</v>
      </c>
      <c r="D463" s="43" t="s">
        <v>2431</v>
      </c>
      <c r="E463" s="95">
        <v>0</v>
      </c>
      <c r="F463" s="478"/>
    </row>
    <row r="464" spans="1:6" x14ac:dyDescent="0.25">
      <c r="A464" s="88" t="s">
        <v>851</v>
      </c>
      <c r="B464" s="89"/>
      <c r="D464" s="43" t="s">
        <v>2432</v>
      </c>
      <c r="E464" s="95">
        <v>0</v>
      </c>
      <c r="F464" s="475"/>
    </row>
    <row r="465" spans="1:6" x14ac:dyDescent="0.25">
      <c r="A465" s="91"/>
      <c r="B465" s="92"/>
      <c r="D465" s="43" t="s">
        <v>732</v>
      </c>
      <c r="E465" s="95">
        <v>0</v>
      </c>
      <c r="F465" s="473" t="str">
        <f>PP!B282</f>
        <v>THE SCHOOL SPEECH-LANGUAGE PATHOLOGIST:</v>
      </c>
    </row>
    <row r="466" spans="1:6" x14ac:dyDescent="0.25">
      <c r="A466" s="2" t="s">
        <v>874</v>
      </c>
      <c r="B466" s="49" t="b">
        <v>0</v>
      </c>
      <c r="D466" s="43" t="s">
        <v>733</v>
      </c>
      <c r="E466" s="95"/>
      <c r="F466" s="475" t="str">
        <f>PP!B283</f>
        <v>Understand the principles and methods of evaluation of communication disorders</v>
      </c>
    </row>
    <row r="467" spans="1:6" x14ac:dyDescent="0.25">
      <c r="A467" s="246" t="s">
        <v>874</v>
      </c>
      <c r="B467" s="247" t="b">
        <v>0</v>
      </c>
      <c r="D467" s="248"/>
      <c r="E467" s="249"/>
      <c r="F467" s="474" t="s">
        <v>2497</v>
      </c>
    </row>
    <row r="468" spans="1:6" x14ac:dyDescent="0.25">
      <c r="A468" s="3" t="s">
        <v>1392</v>
      </c>
      <c r="B468" s="5">
        <f>IF(AND(B466&lt;&gt;FALSE),1,IF(OR(B466=TRUE),3,2))</f>
        <v>2</v>
      </c>
      <c r="D468" s="43" t="s">
        <v>734</v>
      </c>
      <c r="E468" s="95">
        <v>0</v>
      </c>
      <c r="F468" s="476"/>
    </row>
    <row r="469" spans="1:6" x14ac:dyDescent="0.25">
      <c r="A469" s="85"/>
      <c r="B469" s="86"/>
      <c r="D469" s="43" t="s">
        <v>735</v>
      </c>
      <c r="E469" s="95">
        <v>0</v>
      </c>
      <c r="F469" s="473" t="str">
        <f>PP!B284</f>
        <v>. . . and</v>
      </c>
    </row>
    <row r="470" spans="1:6" x14ac:dyDescent="0.25">
      <c r="A470" s="85"/>
      <c r="B470" s="86"/>
      <c r="D470" s="43" t="s">
        <v>736</v>
      </c>
      <c r="E470" s="205"/>
      <c r="F470" s="473" t="str">
        <f>PP!B285</f>
        <v>THE SCHOOL SPEECH-LANGUAGE PATHOLOGIST:</v>
      </c>
    </row>
    <row r="471" spans="1:6" x14ac:dyDescent="0.25">
      <c r="A471" s="2" t="s">
        <v>845</v>
      </c>
      <c r="B471" s="49" t="b">
        <v>0</v>
      </c>
      <c r="D471" s="43" t="s">
        <v>737</v>
      </c>
      <c r="E471" s="95"/>
      <c r="F471" s="480" t="str">
        <f>PP!B286</f>
        <v>Determines the presence of speech or language impairments through the use of a body of evidence, including both formal and informal methods of assessments.</v>
      </c>
    </row>
    <row r="472" spans="1:6" x14ac:dyDescent="0.25">
      <c r="A472" s="3" t="s">
        <v>1392</v>
      </c>
      <c r="B472" s="5">
        <f>IF(AND(B471 &lt;&gt;FALSE),1,IF(OR(B471=TRUE),3,2))</f>
        <v>2</v>
      </c>
      <c r="D472" s="43" t="s">
        <v>2487</v>
      </c>
      <c r="E472" s="46">
        <v>0</v>
      </c>
      <c r="F472" s="478"/>
    </row>
    <row r="473" spans="1:6" x14ac:dyDescent="0.25">
      <c r="A473" s="85"/>
      <c r="B473" s="86"/>
      <c r="D473" s="43" t="s">
        <v>2433</v>
      </c>
      <c r="E473" s="95">
        <v>0</v>
      </c>
      <c r="F473" s="479" t="str">
        <f>PP!B287</f>
        <v>. . . and</v>
      </c>
    </row>
    <row r="474" spans="1:6" x14ac:dyDescent="0.25">
      <c r="A474" s="85"/>
      <c r="B474" s="86"/>
      <c r="D474" s="43" t="s">
        <v>2434</v>
      </c>
      <c r="E474" s="95">
        <v>0</v>
      </c>
      <c r="F474" s="479" t="str">
        <f>PP!B288</f>
        <v>THE SCHOOL SPEECH-LANGUAGE PATHOLOGIST:</v>
      </c>
    </row>
    <row r="475" spans="1:6" x14ac:dyDescent="0.25">
      <c r="A475" s="2" t="s">
        <v>1388</v>
      </c>
      <c r="B475" s="49" t="b">
        <v>0</v>
      </c>
      <c r="D475" s="43" t="s">
        <v>2488</v>
      </c>
      <c r="E475" s="95"/>
      <c r="F475" s="480" t="str">
        <f>PP!B289</f>
        <v>Employs a variety of evidence-based tools in the intervention and remediation of communication disorders, including AAC and AT.</v>
      </c>
    </row>
    <row r="476" spans="1:6" s="443" customFormat="1" x14ac:dyDescent="0.25">
      <c r="A476" s="50" t="s">
        <v>1388</v>
      </c>
      <c r="B476" s="500" t="b">
        <v>0</v>
      </c>
      <c r="C476" s="497"/>
      <c r="D476" s="501"/>
      <c r="E476" s="502"/>
      <c r="F476" s="474" t="str">
        <f>PP!B290</f>
        <v>Offers assistance to colleagues in addressing linguistic and metalinguistic foundations of learning.</v>
      </c>
    </row>
    <row r="477" spans="1:6" x14ac:dyDescent="0.25">
      <c r="A477" s="3" t="s">
        <v>1392</v>
      </c>
      <c r="B477" s="5">
        <f>IF(AND(B475 &lt;&gt;FALSE,B476&lt;&gt;FALSE),1,IF(OR(B475=TRUE,B476=TRUE),3,2))</f>
        <v>2</v>
      </c>
      <c r="D477" s="43" t="s">
        <v>2435</v>
      </c>
      <c r="E477" s="95">
        <v>0</v>
      </c>
      <c r="F477" s="478"/>
    </row>
    <row r="478" spans="1:6" x14ac:dyDescent="0.25">
      <c r="A478" s="85"/>
      <c r="B478" s="86"/>
      <c r="D478" s="43" t="s">
        <v>738</v>
      </c>
      <c r="E478" s="95">
        <v>0</v>
      </c>
      <c r="F478" s="473" t="str">
        <f>PP!B291</f>
        <v>. . . and</v>
      </c>
    </row>
    <row r="479" spans="1:6" x14ac:dyDescent="0.25">
      <c r="A479" s="85"/>
      <c r="B479" s="86"/>
      <c r="D479" s="43" t="s">
        <v>739</v>
      </c>
      <c r="E479" s="95">
        <v>0</v>
      </c>
      <c r="F479" s="473" t="str">
        <f>PP!B292</f>
        <v>STUDENTS:</v>
      </c>
    </row>
    <row r="480" spans="1:6" x14ac:dyDescent="0.25">
      <c r="A480" s="50" t="s">
        <v>1389</v>
      </c>
      <c r="B480" s="84" t="b">
        <v>0</v>
      </c>
      <c r="D480" s="43" t="s">
        <v>740</v>
      </c>
      <c r="E480" s="95"/>
      <c r="F480" s="475" t="str">
        <f>PP!B293</f>
        <v>Participate willingly in instruction.</v>
      </c>
    </row>
    <row r="481" spans="1:6" x14ac:dyDescent="0.25">
      <c r="A481" s="3" t="s">
        <v>1392</v>
      </c>
      <c r="B481" s="5">
        <f>IF(AND(B480 &lt;&gt;FALSE),1,IF(OR(B480=TRUE),3,2))</f>
        <v>2</v>
      </c>
      <c r="D481" s="43" t="s">
        <v>741</v>
      </c>
      <c r="E481" s="95">
        <v>0</v>
      </c>
      <c r="F481" s="481"/>
    </row>
    <row r="482" spans="1:6" x14ac:dyDescent="0.25">
      <c r="A482" s="85"/>
      <c r="B482" s="86"/>
      <c r="D482" s="43" t="s">
        <v>742</v>
      </c>
      <c r="E482" s="95">
        <v>0</v>
      </c>
      <c r="F482" s="473" t="str">
        <f>PP!B294</f>
        <v>. . . and</v>
      </c>
    </row>
    <row r="483" spans="1:6" x14ac:dyDescent="0.25">
      <c r="A483" s="85"/>
      <c r="B483" s="86"/>
      <c r="D483" s="43" t="s">
        <v>743</v>
      </c>
      <c r="E483" s="95">
        <v>0</v>
      </c>
      <c r="F483" s="473" t="str">
        <f>PP!B295</f>
        <v>STUDENTS:</v>
      </c>
    </row>
    <row r="484" spans="1:6" x14ac:dyDescent="0.25">
      <c r="A484" s="2" t="s">
        <v>1393</v>
      </c>
      <c r="B484" s="49" t="b">
        <v>0</v>
      </c>
      <c r="D484" s="43" t="s">
        <v>744</v>
      </c>
      <c r="E484" s="95"/>
      <c r="F484" s="209" t="str">
        <f>PP!B296</f>
        <v>Understand and mediate the impact of their disability on their education.</v>
      </c>
    </row>
    <row r="485" spans="1:6" x14ac:dyDescent="0.25">
      <c r="A485" s="3" t="s">
        <v>1392</v>
      </c>
      <c r="B485" s="5">
        <f>IF(AND(B484 &lt;&gt;FALSE),1,IF(OR(B484=TRUE),3,2))</f>
        <v>2</v>
      </c>
      <c r="D485" s="43" t="s">
        <v>745</v>
      </c>
      <c r="E485" s="95">
        <v>0</v>
      </c>
      <c r="F485" s="478"/>
    </row>
    <row r="486" spans="1:6" x14ac:dyDescent="0.25">
      <c r="A486" s="4" t="s">
        <v>1394</v>
      </c>
      <c r="B486" s="6" t="str">
        <f>IF(AND(B467=TRUE,B468&lt;&gt;2),"No Score",IF(B467=TRUE,"Basic",IF(AND(B468=2,B472=2,B477=2,B481=2,B485=2),"Blank Form",IF(AND(B468=1,B472=1,B477=1,B481=1,B485=1),"Exemplary",IF(AND(B468=1,B472=1,B477=1,B481=1,B485&lt;&gt;1),"Accomplished",IF(AND(B468=1,B472=1,B477=1,B481&lt;&gt;1),"Proficient",IF(AND(B468=1,B472=1,B477&lt;&gt;1),"Partially Proficient",IF(B468&lt;&gt;2,"Basic","Basic"))))))))</f>
        <v>Blank Form</v>
      </c>
      <c r="D486" s="43" t="s">
        <v>2436</v>
      </c>
      <c r="E486" s="95">
        <v>0</v>
      </c>
      <c r="F486" s="478"/>
    </row>
    <row r="487" spans="1:6" x14ac:dyDescent="0.25">
      <c r="A487" s="4" t="s">
        <v>865</v>
      </c>
      <c r="B487" s="6" t="str">
        <f>IF(B486=definitions!$B$14,definitions!$A$14,IF(B486=definitions!$B$11,definitions!$A$11,IF(B486=definitions!$B$10,4,IF(B486=definitions!$B$9,3,IF(B486=definitions!$B$8,2,IF(B486=definitions!$B$7,1,IF(B486=definitions!$B$6,0,definitions!$B$12)))))))</f>
        <v>BF</v>
      </c>
      <c r="D487" s="43" t="s">
        <v>2437</v>
      </c>
      <c r="E487" s="95">
        <v>0</v>
      </c>
      <c r="F487" s="478"/>
    </row>
    <row r="488" spans="1:6" x14ac:dyDescent="0.25">
      <c r="A488" s="251" t="s">
        <v>2510</v>
      </c>
      <c r="B488" s="252" t="str">
        <f>'Standard 3'!$E$107</f>
        <v>BF</v>
      </c>
      <c r="E488" s="253"/>
      <c r="F488" s="478"/>
    </row>
    <row r="489" spans="1:6" x14ac:dyDescent="0.25">
      <c r="A489" s="251" t="s">
        <v>2511</v>
      </c>
      <c r="B489" s="252" t="str">
        <f>IF(B488="BF","Blank Form",IF(B488&lt;4,"Basic",IF(AND(B488&lt;11,B488&gt;3),"Partially Proficient",IF(AND(B488&lt;18,B488&gt;10),"Proficient",IF(AND(B488&lt;25,B488&gt;17),"Accomplished",IF(AND(B488&lt;29,B488&gt;24),"Exemplary","No Score"))))))</f>
        <v>Blank Form</v>
      </c>
      <c r="E489" s="253"/>
      <c r="F489" s="478"/>
    </row>
    <row r="490" spans="1:6" x14ac:dyDescent="0.25">
      <c r="A490" s="88" t="s">
        <v>1405</v>
      </c>
      <c r="B490" s="89"/>
      <c r="D490" s="43" t="s">
        <v>2438</v>
      </c>
      <c r="E490" s="95">
        <v>0</v>
      </c>
      <c r="F490" s="475"/>
    </row>
    <row r="491" spans="1:6" x14ac:dyDescent="0.25">
      <c r="A491" s="91"/>
      <c r="B491" s="92"/>
      <c r="D491" s="43" t="s">
        <v>746</v>
      </c>
      <c r="E491" s="95">
        <v>0</v>
      </c>
      <c r="F491" s="473" t="str">
        <f>PP!B299</f>
        <v>THE SCHOOL SPEECH-LANGUAGE PATHOLOGIST:</v>
      </c>
    </row>
    <row r="492" spans="1:6" x14ac:dyDescent="0.25">
      <c r="A492" s="2" t="s">
        <v>874</v>
      </c>
      <c r="B492" s="49" t="b">
        <v>0</v>
      </c>
      <c r="D492" s="43" t="s">
        <v>747</v>
      </c>
      <c r="E492" s="95"/>
      <c r="F492" s="474" t="str">
        <f>PP!B300</f>
        <v>Collects and analyzes student data to inform instruction.</v>
      </c>
    </row>
    <row r="493" spans="1:6" x14ac:dyDescent="0.25">
      <c r="A493" s="246" t="s">
        <v>874</v>
      </c>
      <c r="B493" s="247" t="b">
        <v>0</v>
      </c>
      <c r="D493" s="248"/>
      <c r="E493" s="249"/>
      <c r="F493" s="474" t="s">
        <v>2497</v>
      </c>
    </row>
    <row r="494" spans="1:6" x14ac:dyDescent="0.25">
      <c r="A494" s="3" t="s">
        <v>1392</v>
      </c>
      <c r="B494" s="5">
        <f>IF(AND(B492&lt;&gt;FALSE),1,IF(OR(B492=TRUE),3,2))</f>
        <v>2</v>
      </c>
      <c r="D494" s="43" t="s">
        <v>2442</v>
      </c>
      <c r="E494" s="95">
        <v>0</v>
      </c>
      <c r="F494" s="476"/>
    </row>
    <row r="495" spans="1:6" x14ac:dyDescent="0.25">
      <c r="A495" s="85"/>
      <c r="B495" s="86"/>
      <c r="D495" s="43" t="s">
        <v>748</v>
      </c>
      <c r="E495" s="95">
        <v>0</v>
      </c>
      <c r="F495" s="473" t="str">
        <f>PP!B301</f>
        <v>. . . and</v>
      </c>
    </row>
    <row r="496" spans="1:6" x14ac:dyDescent="0.25">
      <c r="A496" s="85"/>
      <c r="B496" s="86"/>
      <c r="E496" s="207"/>
      <c r="F496" s="473" t="str">
        <f>PP!B302</f>
        <v>THE SCHOOL SPEECH-LANGUAGE PATHOLOGIST:</v>
      </c>
    </row>
    <row r="497" spans="1:6" s="443" customFormat="1" x14ac:dyDescent="0.25">
      <c r="A497" s="2" t="s">
        <v>845</v>
      </c>
      <c r="B497" s="2" t="b">
        <v>0</v>
      </c>
      <c r="D497" s="43"/>
      <c r="E497" s="460"/>
      <c r="F497" s="473" t="str">
        <f>PP!B303</f>
        <v>Collects multiple examples of student work to determine student progress over time and make adjustments to instruction.</v>
      </c>
    </row>
    <row r="498" spans="1:6" x14ac:dyDescent="0.25">
      <c r="A498" s="3" t="s">
        <v>1392</v>
      </c>
      <c r="B498" s="5">
        <f>IF(AND(B497&lt;&gt;FALSE),1,IF(OR(B497=TRUE),3,2))</f>
        <v>2</v>
      </c>
      <c r="D498" s="43" t="s">
        <v>749</v>
      </c>
      <c r="E498" s="46">
        <v>0</v>
      </c>
      <c r="F498" s="478"/>
    </row>
    <row r="499" spans="1:6" x14ac:dyDescent="0.25">
      <c r="A499" s="85"/>
      <c r="B499" s="86"/>
      <c r="D499" s="43" t="s">
        <v>750</v>
      </c>
      <c r="E499" s="95">
        <v>0</v>
      </c>
      <c r="F499" s="479" t="str">
        <f>PP!B304</f>
        <v>. . . and</v>
      </c>
    </row>
    <row r="500" spans="1:6" x14ac:dyDescent="0.25">
      <c r="A500" s="85"/>
      <c r="B500" s="86"/>
      <c r="D500" s="43" t="s">
        <v>751</v>
      </c>
      <c r="E500" s="95">
        <v>0</v>
      </c>
      <c r="F500" s="487" t="str">
        <f>PP!B305</f>
        <v>THE SCHOOL SPEECH-LANGUAGE PATHOLOGIST:</v>
      </c>
    </row>
    <row r="501" spans="1:6" x14ac:dyDescent="0.25">
      <c r="A501" s="2" t="s">
        <v>1388</v>
      </c>
      <c r="B501" s="49" t="b">
        <v>0</v>
      </c>
      <c r="D501" s="43" t="s">
        <v>752</v>
      </c>
      <c r="E501" s="95"/>
      <c r="F501" s="478" t="str">
        <f>PP!B306</f>
        <v>Applies knowledge of student learning, development, and growth to the development of lesson plans and specially designed instructional strategies.</v>
      </c>
    </row>
    <row r="502" spans="1:6" x14ac:dyDescent="0.25">
      <c r="A502" s="3" t="s">
        <v>1392</v>
      </c>
      <c r="B502" s="5">
        <f>IF(AND(B501 &lt;&gt;FALSE),1,IF(OR(B501=TRUE),3,2))</f>
        <v>2</v>
      </c>
      <c r="D502" s="43" t="s">
        <v>2439</v>
      </c>
      <c r="E502" s="95">
        <v>0</v>
      </c>
      <c r="F502" s="478"/>
    </row>
    <row r="503" spans="1:6" x14ac:dyDescent="0.25">
      <c r="A503" s="85"/>
      <c r="B503" s="86"/>
      <c r="D503" s="43" t="s">
        <v>753</v>
      </c>
      <c r="E503" s="95">
        <v>0</v>
      </c>
      <c r="F503" s="473" t="str">
        <f>PP!B307</f>
        <v>. . . and</v>
      </c>
    </row>
    <row r="504" spans="1:6" x14ac:dyDescent="0.25">
      <c r="A504" s="85"/>
      <c r="B504" s="86"/>
      <c r="D504" s="43" t="s">
        <v>754</v>
      </c>
      <c r="E504" s="95">
        <v>0</v>
      </c>
      <c r="F504" s="471" t="str">
        <f>PP!B308</f>
        <v>THE SCHOOL SPEECH-LANGUAGE PATHOLOGIST:</v>
      </c>
    </row>
    <row r="505" spans="1:6" x14ac:dyDescent="0.25">
      <c r="A505" s="50" t="s">
        <v>1389</v>
      </c>
      <c r="B505" s="84" t="b">
        <v>0</v>
      </c>
      <c r="D505" s="43" t="s">
        <v>755</v>
      </c>
      <c r="E505" s="95"/>
      <c r="F505" s="484" t="str">
        <f>PP!B309</f>
        <v>Develops IEPs and lesson plans based on a body of evidence such as information gathered from students, families, or significant adults or colleagues.</v>
      </c>
    </row>
    <row r="506" spans="1:6" x14ac:dyDescent="0.25">
      <c r="A506" s="3" t="s">
        <v>1392</v>
      </c>
      <c r="B506" s="5">
        <f>IF(AND(B505 &lt;&gt;FALSE),1,IF(OR(B505=TRUE),3,2))</f>
        <v>2</v>
      </c>
      <c r="D506" s="43" t="s">
        <v>756</v>
      </c>
      <c r="E506" s="95">
        <v>0</v>
      </c>
      <c r="F506" s="481"/>
    </row>
    <row r="507" spans="1:6" x14ac:dyDescent="0.25">
      <c r="A507" s="85"/>
      <c r="B507" s="86"/>
      <c r="D507" s="43" t="s">
        <v>757</v>
      </c>
      <c r="E507" s="95">
        <v>0</v>
      </c>
      <c r="F507" s="473" t="str">
        <f>PP!B310</f>
        <v>. . . and</v>
      </c>
    </row>
    <row r="508" spans="1:6" x14ac:dyDescent="0.25">
      <c r="A508" s="85"/>
      <c r="B508" s="86"/>
      <c r="D508" s="43" t="s">
        <v>758</v>
      </c>
      <c r="E508" s="95">
        <v>0</v>
      </c>
      <c r="F508" s="471" t="str">
        <f>PP!B311</f>
        <v>THE SCHOOL SPEECH-LANGUAGE PATHOLOGIST:</v>
      </c>
    </row>
    <row r="509" spans="1:6" x14ac:dyDescent="0.25">
      <c r="A509" s="2" t="s">
        <v>1393</v>
      </c>
      <c r="B509" s="49" t="b">
        <v>0</v>
      </c>
      <c r="D509" s="43" t="s">
        <v>759</v>
      </c>
      <c r="E509" s="95"/>
      <c r="F509" s="208" t="str">
        <f>PP!B312</f>
        <v>Offers assistance to colleagues in analyzing student behavioral changes and determining best practice for individual students.</v>
      </c>
    </row>
    <row r="510" spans="1:6" x14ac:dyDescent="0.25">
      <c r="A510" s="3" t="s">
        <v>1392</v>
      </c>
      <c r="B510" s="5">
        <f>IF(AND(B509 &lt;&gt;FALSE),1,IF(OR(B509=TRUE),3,2))</f>
        <v>2</v>
      </c>
      <c r="D510" s="43" t="s">
        <v>760</v>
      </c>
      <c r="E510" s="95">
        <v>0</v>
      </c>
      <c r="F510" s="478"/>
    </row>
    <row r="511" spans="1:6" x14ac:dyDescent="0.25">
      <c r="A511" s="4" t="s">
        <v>1394</v>
      </c>
      <c r="B511" s="6" t="str">
        <f>IF(AND(B493=TRUE,B494&lt;&gt;2),"No Score",IF(B493=TRUE,"Basic",IF(AND(B494=2,B498=2,B502=2,B506=2,B510=2),"Blank Form",IF(AND(B494=1,B498=1,B502=1,B506=1,B510=1),"Exemplary",IF(AND(B494=1,B498=1,B502=1,B506=1,B510&lt;&gt;1),"Accomplished",IF(AND(B494=1,B498=1,B502=1,B506&lt;&gt;1),"Proficient",IF(AND(B494=1,B498=1,B502&lt;&gt;1),"Partially Proficient",IF(B494&lt;&gt;2,"Basic","Basic"))))))))</f>
        <v>Blank Form</v>
      </c>
      <c r="D511" s="43" t="s">
        <v>2440</v>
      </c>
      <c r="E511" s="95">
        <v>0</v>
      </c>
      <c r="F511" s="478"/>
    </row>
    <row r="512" spans="1:6" x14ac:dyDescent="0.25">
      <c r="A512" s="4" t="s">
        <v>865</v>
      </c>
      <c r="B512" s="6" t="str">
        <f>IF(B511=definitions!$B$14,definitions!$A$14,IF(B511=definitions!$B$11,definitions!$A$11,IF(B511=definitions!$B$10,4,IF(B511=definitions!$B$9,3,IF(B511=definitions!$B$8,2,IF(B511=definitions!$B$7,1,IF(B511=definitions!$B$6,0,definitions!$B$12)))))))</f>
        <v>BF</v>
      </c>
      <c r="D512" s="43" t="s">
        <v>2441</v>
      </c>
      <c r="E512" s="95">
        <v>0</v>
      </c>
      <c r="F512" s="478"/>
    </row>
    <row r="513" spans="1:6" x14ac:dyDescent="0.25">
      <c r="A513" s="88" t="s">
        <v>1406</v>
      </c>
      <c r="B513" s="89"/>
      <c r="D513" s="43" t="s">
        <v>2443</v>
      </c>
      <c r="E513" s="95">
        <v>0</v>
      </c>
      <c r="F513" s="475"/>
    </row>
    <row r="514" spans="1:6" x14ac:dyDescent="0.25">
      <c r="A514" s="91"/>
      <c r="B514" s="92"/>
      <c r="D514" s="43" t="s">
        <v>761</v>
      </c>
      <c r="E514" s="95">
        <v>0</v>
      </c>
      <c r="F514" s="473" t="str">
        <f>PP!B315</f>
        <v>THE SCHOOL SPEECH-LANGUAGE PATHOLOGIST:</v>
      </c>
    </row>
    <row r="515" spans="1:6" x14ac:dyDescent="0.25">
      <c r="A515" s="2" t="s">
        <v>874</v>
      </c>
      <c r="B515" s="49" t="b">
        <v>0</v>
      </c>
      <c r="D515" s="43" t="s">
        <v>762</v>
      </c>
      <c r="E515" s="95"/>
      <c r="F515" s="484" t="str">
        <f>PP!B316</f>
        <v>Uses performance feedback from supervisor and/or colleagues to improve practice.</v>
      </c>
    </row>
    <row r="516" spans="1:6" x14ac:dyDescent="0.25">
      <c r="A516" s="246" t="s">
        <v>874</v>
      </c>
      <c r="B516" s="247" t="b">
        <v>0</v>
      </c>
      <c r="D516" s="248"/>
      <c r="E516" s="249"/>
      <c r="F516" s="474" t="s">
        <v>2497</v>
      </c>
    </row>
    <row r="517" spans="1:6" x14ac:dyDescent="0.25">
      <c r="A517" s="3" t="s">
        <v>1392</v>
      </c>
      <c r="B517" s="5">
        <f>IF(AND(B515&lt;&gt;FALSE),1,IF(OR(B515=TRUE),3,2))</f>
        <v>2</v>
      </c>
      <c r="D517" s="43" t="s">
        <v>2489</v>
      </c>
      <c r="E517" s="95">
        <v>0</v>
      </c>
      <c r="F517" s="476"/>
    </row>
    <row r="518" spans="1:6" x14ac:dyDescent="0.25">
      <c r="A518" s="85"/>
      <c r="B518" s="86"/>
      <c r="D518" s="43" t="s">
        <v>763</v>
      </c>
      <c r="E518" s="95">
        <v>0</v>
      </c>
      <c r="F518" s="473" t="str">
        <f>PP!B317</f>
        <v>. . . and</v>
      </c>
    </row>
    <row r="519" spans="1:6" x14ac:dyDescent="0.25">
      <c r="A519" s="85"/>
      <c r="B519" s="86"/>
      <c r="D519" s="43" t="s">
        <v>764</v>
      </c>
      <c r="E519" s="205"/>
      <c r="F519" s="473" t="str">
        <f>PP!B318</f>
        <v>THE SCHOOL SPEECH-LANGUAGE PATHOLOGIST:</v>
      </c>
    </row>
    <row r="520" spans="1:6" x14ac:dyDescent="0.25">
      <c r="A520" s="2" t="s">
        <v>845</v>
      </c>
      <c r="B520" s="49" t="b">
        <v>0</v>
      </c>
      <c r="D520" s="43" t="s">
        <v>765</v>
      </c>
      <c r="E520" s="95"/>
      <c r="F520" s="484" t="str">
        <f>PP!B319</f>
        <v>Applies knowledge and skills learned through professional development to instructional decisions.</v>
      </c>
    </row>
    <row r="521" spans="1:6" x14ac:dyDescent="0.25">
      <c r="A521" s="3" t="s">
        <v>1392</v>
      </c>
      <c r="B521" s="5">
        <f>IF(AND(B520 &lt;&gt;FALSE),1,IF(OR(B520=TRUE),3,2))</f>
        <v>2</v>
      </c>
      <c r="D521" s="43" t="s">
        <v>2490</v>
      </c>
      <c r="E521" s="46">
        <v>0</v>
      </c>
      <c r="F521" s="488"/>
    </row>
    <row r="522" spans="1:6" x14ac:dyDescent="0.25">
      <c r="A522" s="85"/>
      <c r="B522" s="86"/>
      <c r="D522" s="43" t="s">
        <v>766</v>
      </c>
      <c r="E522" s="95">
        <v>0</v>
      </c>
      <c r="F522" s="479" t="str">
        <f>PP!B320</f>
        <v>. . . and</v>
      </c>
    </row>
    <row r="523" spans="1:6" x14ac:dyDescent="0.25">
      <c r="A523" s="85"/>
      <c r="B523" s="86"/>
      <c r="D523" s="43" t="s">
        <v>767</v>
      </c>
      <c r="E523" s="95">
        <v>0</v>
      </c>
      <c r="F523" s="479" t="str">
        <f>PP!B321</f>
        <v>THE SCHOOL SPEECH-LANGUAGE PATHOLOGIST:</v>
      </c>
    </row>
    <row r="524" spans="1:6" x14ac:dyDescent="0.25">
      <c r="A524" s="2" t="s">
        <v>1388</v>
      </c>
      <c r="B524" s="49" t="b">
        <v>0</v>
      </c>
      <c r="D524" s="43" t="s">
        <v>768</v>
      </c>
      <c r="E524" s="95"/>
      <c r="F524" s="474" t="str">
        <f>PP!B322</f>
        <v>Selects professional development activities based on professional goals related to a positive impact on student learning, current research and evidence based practices.</v>
      </c>
    </row>
    <row r="525" spans="1:6" x14ac:dyDescent="0.25">
      <c r="A525" s="3" t="s">
        <v>1392</v>
      </c>
      <c r="B525" s="5">
        <f>IF(AND(B524 &lt;&gt;FALSE),1,IF(OR(B524=TRUE),3,2))</f>
        <v>2</v>
      </c>
      <c r="D525" s="43" t="s">
        <v>769</v>
      </c>
      <c r="E525" s="95">
        <v>0</v>
      </c>
      <c r="F525" s="478"/>
    </row>
    <row r="526" spans="1:6" x14ac:dyDescent="0.25">
      <c r="A526" s="85"/>
      <c r="B526" s="86"/>
      <c r="D526" s="43" t="s">
        <v>770</v>
      </c>
      <c r="E526" s="95">
        <v>0</v>
      </c>
      <c r="F526" s="473" t="str">
        <f>PP!B323</f>
        <v>. . . and</v>
      </c>
    </row>
    <row r="527" spans="1:6" x14ac:dyDescent="0.25">
      <c r="A527" s="85"/>
      <c r="B527" s="86"/>
      <c r="D527" s="43" t="s">
        <v>771</v>
      </c>
      <c r="E527" s="95">
        <v>0</v>
      </c>
      <c r="F527" s="473" t="str">
        <f>PP!B324</f>
        <v>THE SCHOOL SPEECH-LANGUAGE PATHOLOGIST:</v>
      </c>
    </row>
    <row r="528" spans="1:6" x14ac:dyDescent="0.25">
      <c r="A528" s="50" t="s">
        <v>1389</v>
      </c>
      <c r="B528" s="84" t="b">
        <v>0</v>
      </c>
      <c r="D528" s="43" t="s">
        <v>772</v>
      </c>
      <c r="E528" s="95"/>
      <c r="F528" s="474" t="str">
        <f>PP!B325</f>
        <v>Develops and follows a long-term professional development plan.</v>
      </c>
    </row>
    <row r="529" spans="1:6" x14ac:dyDescent="0.25">
      <c r="A529" s="3" t="s">
        <v>1392</v>
      </c>
      <c r="B529" s="5">
        <f>IF(AND(B528 &lt;&gt;FALSE),1,IF(OR(B528=TRUE),3,2))</f>
        <v>2</v>
      </c>
      <c r="D529" s="43" t="s">
        <v>2444</v>
      </c>
      <c r="E529" s="95">
        <v>0</v>
      </c>
      <c r="F529" s="481"/>
    </row>
    <row r="530" spans="1:6" x14ac:dyDescent="0.25">
      <c r="A530" s="85"/>
      <c r="B530" s="86"/>
      <c r="D530" s="43" t="s">
        <v>773</v>
      </c>
      <c r="E530" s="95">
        <v>0</v>
      </c>
      <c r="F530" s="473" t="str">
        <f>PP!B326</f>
        <v>. . . and</v>
      </c>
    </row>
    <row r="531" spans="1:6" x14ac:dyDescent="0.25">
      <c r="A531" s="85"/>
      <c r="B531" s="86"/>
      <c r="D531" s="43" t="s">
        <v>774</v>
      </c>
      <c r="E531" s="95">
        <v>0</v>
      </c>
      <c r="F531" s="473" t="str">
        <f>PP!B327</f>
        <v>THE SCHOOL SPEECH-LANGUAGE PATHOLOGIST:</v>
      </c>
    </row>
    <row r="532" spans="1:6" x14ac:dyDescent="0.25">
      <c r="A532" s="2" t="s">
        <v>1393</v>
      </c>
      <c r="B532" s="49" t="b">
        <v>0</v>
      </c>
      <c r="D532" s="43" t="s">
        <v>775</v>
      </c>
      <c r="E532" s="95"/>
      <c r="F532" s="208" t="str">
        <f>PP!B328</f>
        <v>Regularly tries new and different ways of teaching new skills.</v>
      </c>
    </row>
    <row r="533" spans="1:6" x14ac:dyDescent="0.25">
      <c r="A533" s="3" t="s">
        <v>1392</v>
      </c>
      <c r="B533" s="5">
        <f>IF(AND(B532 &lt;&gt;FALSE),1,IF(OR(B532=TRUE),3,2))</f>
        <v>2</v>
      </c>
      <c r="D533" s="43" t="s">
        <v>2445</v>
      </c>
      <c r="E533" s="95">
        <v>0</v>
      </c>
      <c r="F533" s="478"/>
    </row>
    <row r="534" spans="1:6" x14ac:dyDescent="0.25">
      <c r="A534" s="4" t="s">
        <v>1394</v>
      </c>
      <c r="B534" s="6" t="str">
        <f>IF(AND(B516=TRUE,B517&lt;&gt;2),"No Score",IF(B516=TRUE,"Basic",IF(AND(B517=2,B521=2,B525=2,B529=2,B533=2),"Blank Form",IF(AND(B517=1,B521=1,B525=1,B529=1,B533=1),"Exemplary",IF(AND(B517=1,B521=1,B525=1,B529=1,B533&lt;&gt;1),"Accomplished",IF(AND(B517=1,B521=1,B525=1,B529&lt;&gt;1),"Proficient",IF(AND(B517=1,B521=1,B525&lt;&gt;1),"Partially Proficient",IF(B517&lt;&gt;2,"Basic","Basic"))))))))</f>
        <v>Blank Form</v>
      </c>
      <c r="D534" s="43" t="s">
        <v>2446</v>
      </c>
      <c r="E534" s="95">
        <v>0</v>
      </c>
      <c r="F534" s="478"/>
    </row>
    <row r="535" spans="1:6" x14ac:dyDescent="0.25">
      <c r="A535" s="4" t="s">
        <v>865</v>
      </c>
      <c r="B535" s="6" t="str">
        <f>IF(B534=definitions!$B$14,definitions!$A$14,IF(B534=definitions!$B$11,definitions!$A$11,IF(B534=definitions!$B$10,4,IF(B534=definitions!$B$9,3,IF(B534=definitions!$B$8,2,IF(B534=definitions!$B$7,1,IF(B534=definitions!$B$6,0,definitions!$B$12)))))))</f>
        <v>BF</v>
      </c>
      <c r="D535" s="43" t="s">
        <v>2447</v>
      </c>
      <c r="E535" s="95">
        <v>0</v>
      </c>
      <c r="F535" s="478"/>
    </row>
    <row r="536" spans="1:6" x14ac:dyDescent="0.25">
      <c r="A536" s="88" t="s">
        <v>1407</v>
      </c>
      <c r="B536" s="89"/>
      <c r="D536" s="43" t="s">
        <v>2448</v>
      </c>
      <c r="E536" s="95">
        <v>0</v>
      </c>
      <c r="F536" s="475"/>
    </row>
    <row r="537" spans="1:6" x14ac:dyDescent="0.25">
      <c r="A537" s="91"/>
      <c r="B537" s="92"/>
      <c r="D537" s="43" t="s">
        <v>776</v>
      </c>
      <c r="E537" s="95">
        <v>0</v>
      </c>
      <c r="F537" s="473" t="str">
        <f>PP!B331</f>
        <v>THE SCHOOL SPEECH-LANGUAGE PATHOLOGIST:</v>
      </c>
    </row>
    <row r="538" spans="1:6" x14ac:dyDescent="0.25">
      <c r="A538" s="2" t="s">
        <v>874</v>
      </c>
      <c r="B538" s="49" t="b">
        <v>0</v>
      </c>
      <c r="D538" s="43" t="s">
        <v>777</v>
      </c>
      <c r="E538" s="95"/>
      <c r="F538" s="474" t="str">
        <f>PP!B332</f>
        <v>Understands the complexity and dynamic nature of the learning environment.</v>
      </c>
    </row>
    <row r="539" spans="1:6" x14ac:dyDescent="0.25">
      <c r="A539" s="246" t="s">
        <v>874</v>
      </c>
      <c r="B539" s="247" t="b">
        <v>0</v>
      </c>
      <c r="D539" s="248"/>
      <c r="E539" s="249"/>
      <c r="F539" s="474" t="s">
        <v>2497</v>
      </c>
    </row>
    <row r="540" spans="1:6" x14ac:dyDescent="0.25">
      <c r="A540" s="3" t="s">
        <v>1392</v>
      </c>
      <c r="B540" s="5">
        <f>IF(AND(B538&lt;&gt;FALSE),1,IF(OR(B538=TRUE),3,2))</f>
        <v>2</v>
      </c>
      <c r="D540" s="43" t="s">
        <v>778</v>
      </c>
      <c r="E540" s="95">
        <v>0</v>
      </c>
      <c r="F540" s="476"/>
    </row>
    <row r="541" spans="1:6" x14ac:dyDescent="0.25">
      <c r="A541" s="85"/>
      <c r="B541" s="86"/>
      <c r="D541" s="43" t="s">
        <v>779</v>
      </c>
      <c r="E541" s="95">
        <v>0</v>
      </c>
      <c r="F541" s="473" t="str">
        <f>PP!B333</f>
        <v>. . . and</v>
      </c>
    </row>
    <row r="542" spans="1:6" x14ac:dyDescent="0.25">
      <c r="A542" s="85"/>
      <c r="B542" s="86"/>
      <c r="D542" s="43" t="s">
        <v>780</v>
      </c>
      <c r="E542" s="205"/>
      <c r="F542" s="473" t="str">
        <f>PP!B334</f>
        <v>THE SCHOOL SPEECH-LANGUAGE PATHOLOGIST:</v>
      </c>
    </row>
    <row r="543" spans="1:6" x14ac:dyDescent="0.25">
      <c r="A543" s="2" t="s">
        <v>845</v>
      </c>
      <c r="B543" s="49" t="b">
        <v>0</v>
      </c>
      <c r="D543" s="43" t="s">
        <v>781</v>
      </c>
      <c r="E543" s="95"/>
      <c r="F543" s="474" t="str">
        <f>PP!B335</f>
        <v>Maintains a positive, productive and respectful relationship with colleagues.</v>
      </c>
    </row>
    <row r="544" spans="1:6" x14ac:dyDescent="0.25">
      <c r="A544" s="3" t="s">
        <v>1392</v>
      </c>
      <c r="B544" s="5">
        <f>IF(AND(B543 &lt;&gt;FALSE),1,IF(OR(B543=TRUE),3,2))</f>
        <v>2</v>
      </c>
      <c r="D544" s="43" t="s">
        <v>782</v>
      </c>
      <c r="E544" s="46">
        <v>0</v>
      </c>
      <c r="F544" s="478"/>
    </row>
    <row r="545" spans="1:6" x14ac:dyDescent="0.25">
      <c r="A545" s="85"/>
      <c r="B545" s="86"/>
      <c r="D545" s="43" t="s">
        <v>783</v>
      </c>
      <c r="E545" s="95">
        <v>0</v>
      </c>
      <c r="F545" s="479" t="str">
        <f>PP!B336</f>
        <v>. . . and</v>
      </c>
    </row>
    <row r="546" spans="1:6" x14ac:dyDescent="0.25">
      <c r="A546" s="85"/>
      <c r="B546" s="86"/>
      <c r="D546" s="43" t="s">
        <v>784</v>
      </c>
      <c r="E546" s="95">
        <v>0</v>
      </c>
      <c r="F546" s="479" t="str">
        <f>PP!B337</f>
        <v xml:space="preserve">THE SCHOOL SPEECH-LANGUAGE PATHOLOGIST                                                 initiates and leads collaborative activities with colleagues to: </v>
      </c>
    </row>
    <row r="547" spans="1:6" x14ac:dyDescent="0.25">
      <c r="A547" s="2" t="s">
        <v>1388</v>
      </c>
      <c r="B547" s="49" t="b">
        <v>0</v>
      </c>
      <c r="D547" s="43" t="s">
        <v>785</v>
      </c>
      <c r="E547" s="95"/>
      <c r="F547" s="484" t="str">
        <f>PP!B338</f>
        <v>Analyze student data and interpret results.</v>
      </c>
    </row>
    <row r="548" spans="1:6" s="443" customFormat="1" x14ac:dyDescent="0.25">
      <c r="A548" s="2" t="s">
        <v>1388</v>
      </c>
      <c r="B548" s="49" t="b">
        <v>0</v>
      </c>
      <c r="D548" s="43"/>
      <c r="E548" s="514"/>
      <c r="F548" s="484" t="str">
        <f>PP!B339</f>
        <v>Apply findings to improve teaching practice.</v>
      </c>
    </row>
    <row r="549" spans="1:6" s="443" customFormat="1" x14ac:dyDescent="0.25">
      <c r="A549" s="2" t="s">
        <v>1388</v>
      </c>
      <c r="B549" s="49" t="b">
        <v>0</v>
      </c>
      <c r="D549" s="43"/>
      <c r="E549" s="517"/>
      <c r="F549" s="484" t="str">
        <f>PP!B340</f>
        <v>Support struggling and/or advanced/above grade level students.</v>
      </c>
    </row>
    <row r="550" spans="1:6" x14ac:dyDescent="0.25">
      <c r="A550" s="3" t="s">
        <v>1392</v>
      </c>
      <c r="B550" s="5">
        <f>IF(AND(B547 &lt;&gt;FALSE,B548&lt;&gt;FALSE,B549&lt;&gt;FALSE),1,IF(OR(B547=TRUE,B548=TRUE,B549=TRUE),3,2))</f>
        <v>2</v>
      </c>
      <c r="D550" s="43" t="s">
        <v>786</v>
      </c>
      <c r="E550" s="95">
        <v>0</v>
      </c>
      <c r="F550" s="478"/>
    </row>
    <row r="551" spans="1:6" x14ac:dyDescent="0.25">
      <c r="A551" s="85"/>
      <c r="B551" s="86"/>
      <c r="D551" s="43" t="s">
        <v>787</v>
      </c>
      <c r="E551" s="95">
        <v>0</v>
      </c>
      <c r="F551" s="473" t="str">
        <f>PP!B341</f>
        <v>. . . and</v>
      </c>
    </row>
    <row r="552" spans="1:6" x14ac:dyDescent="0.25">
      <c r="A552" s="85"/>
      <c r="B552" s="86"/>
      <c r="D552" s="43" t="s">
        <v>788</v>
      </c>
      <c r="E552" s="95">
        <v>0</v>
      </c>
      <c r="F552" s="473" t="str">
        <f>PP!B342</f>
        <v>THE SCHOOL SPEECH-LANGUAGE PATHOLOGIST:</v>
      </c>
    </row>
    <row r="553" spans="1:6" x14ac:dyDescent="0.25">
      <c r="A553" s="50" t="s">
        <v>1389</v>
      </c>
      <c r="B553" s="84" t="b">
        <v>0</v>
      </c>
      <c r="D553" s="43" t="s">
        <v>789</v>
      </c>
      <c r="E553" s="95"/>
      <c r="F553" s="475" t="str">
        <f>PP!B343</f>
        <v>Serves a critical role for colleagues, in staying attentive to new ideas and practices and analyzing their application to the current learning environment. .</v>
      </c>
    </row>
    <row r="554" spans="1:6" x14ac:dyDescent="0.25">
      <c r="A554" s="3" t="s">
        <v>1392</v>
      </c>
      <c r="B554" s="5">
        <f>IF(AND(B553 &lt;&gt;FALSE),1,IF(OR(B553=TRUE),3,2))</f>
        <v>2</v>
      </c>
      <c r="D554" s="43" t="s">
        <v>790</v>
      </c>
      <c r="E554" s="95">
        <v>0</v>
      </c>
      <c r="F554" s="481"/>
    </row>
    <row r="555" spans="1:6" x14ac:dyDescent="0.25">
      <c r="A555" s="85"/>
      <c r="B555" s="86"/>
      <c r="D555" s="43" t="s">
        <v>791</v>
      </c>
      <c r="E555" s="95">
        <v>0</v>
      </c>
      <c r="F555" s="473" t="str">
        <f>PP!B344</f>
        <v>. . . and</v>
      </c>
    </row>
    <row r="556" spans="1:6" x14ac:dyDescent="0.25">
      <c r="A556" s="85"/>
      <c r="B556" s="86"/>
      <c r="D556" s="43" t="s">
        <v>792</v>
      </c>
      <c r="E556" s="95">
        <v>0</v>
      </c>
      <c r="F556" s="473" t="str">
        <f>PP!B345</f>
        <v>THE SCHOOL SPEECH-LANGUAGE PATHOLOGIST:</v>
      </c>
    </row>
    <row r="557" spans="1:6" x14ac:dyDescent="0.25">
      <c r="A557" s="2" t="s">
        <v>1393</v>
      </c>
      <c r="B557" s="49" t="b">
        <v>0</v>
      </c>
      <c r="D557" s="43" t="s">
        <v>793</v>
      </c>
      <c r="E557" s="95"/>
      <c r="F557" s="208" t="str">
        <f>PP!B346</f>
        <v>Strengthens the response to environmental challenges by adapting practices collaboratively with colleagues.</v>
      </c>
    </row>
    <row r="558" spans="1:6" x14ac:dyDescent="0.25">
      <c r="A558" s="3" t="s">
        <v>1392</v>
      </c>
      <c r="B558" s="5">
        <f>IF(AND(B557 &lt;&gt;FALSE),1,IF(OR(B557=TRUE),3,2))</f>
        <v>2</v>
      </c>
      <c r="D558" s="43" t="s">
        <v>794</v>
      </c>
      <c r="E558" s="95">
        <v>0</v>
      </c>
      <c r="F558" s="478"/>
    </row>
    <row r="559" spans="1:6" x14ac:dyDescent="0.25">
      <c r="A559" s="4" t="s">
        <v>1394</v>
      </c>
      <c r="B559" s="6" t="str">
        <f>IF(AND(B539=TRUE,B540&lt;&gt;2),"No Score",IF(B539=TRUE,"Basic",IF(AND(B540=2,B544=2,B550=2,B554=2,B558=2),"Blank Form",IF(AND(B540=1,B544=1,B550=1,B554=1,B558=1),"Exemplary",IF(AND(B540=1,B544=1,B550=1,B554=1,B558&lt;&gt;1),"Accomplished",IF(AND(B540=1,B544=1,B550=1,B554&lt;&gt;1),"Proficient",IF(AND(B540=1,B544=1,B550&lt;&gt;1),"Partially Proficient",IF(B540&lt;&gt;2,"Basic","Basic"))))))))</f>
        <v>Blank Form</v>
      </c>
      <c r="D559" s="43" t="s">
        <v>2449</v>
      </c>
      <c r="E559" s="95">
        <v>0</v>
      </c>
      <c r="F559" s="478"/>
    </row>
    <row r="560" spans="1:6" x14ac:dyDescent="0.25">
      <c r="A560" s="4" t="s">
        <v>865</v>
      </c>
      <c r="B560" s="6" t="str">
        <f>IF(B559=definitions!$B$14,definitions!$A$14,IF(B559=definitions!$B$11,definitions!$A$11,IF(B559=definitions!$B$10,4,IF(B559=definitions!$B$9,3,IF(B559=definitions!$B$8,2,IF(B559=definitions!$B$7,1,IF(B559=definitions!$B$6,0,definitions!$B$12)))))))</f>
        <v>BF</v>
      </c>
      <c r="D560" s="43" t="s">
        <v>2450</v>
      </c>
      <c r="E560" s="95">
        <v>0</v>
      </c>
      <c r="F560" s="478"/>
    </row>
    <row r="561" spans="1:6" x14ac:dyDescent="0.25">
      <c r="A561" s="251" t="s">
        <v>2508</v>
      </c>
      <c r="B561" s="252" t="str">
        <f>'Standard 4'!$E$60</f>
        <v>BF</v>
      </c>
      <c r="E561" s="253"/>
      <c r="F561" s="478"/>
    </row>
    <row r="562" spans="1:6" x14ac:dyDescent="0.25">
      <c r="A562" s="251" t="s">
        <v>2509</v>
      </c>
      <c r="B562" s="252" t="str">
        <f>IF(B561="BF","Blank Form",IF(B561&lt;2,"Basic",IF(AND(B561&lt;5,B561&gt;1),"Partially Proficient",IF(AND(B561&lt;8,B561&gt;4),"Proficient",IF(AND(B561&lt;11,B561&gt;7),"Accomplished",IF(AND(B561&lt;13,B561&gt;10),"Exemplary","No Score"))))))</f>
        <v>Blank Form</v>
      </c>
      <c r="E562" s="253"/>
      <c r="F562" s="478"/>
    </row>
    <row r="563" spans="1:6" x14ac:dyDescent="0.25">
      <c r="A563" s="88" t="s">
        <v>1408</v>
      </c>
      <c r="B563" s="89"/>
      <c r="D563" s="43" t="s">
        <v>2451</v>
      </c>
      <c r="E563" s="95">
        <v>0</v>
      </c>
      <c r="F563" s="475"/>
    </row>
    <row r="564" spans="1:6" x14ac:dyDescent="0.25">
      <c r="A564" s="91"/>
      <c r="B564" s="92"/>
      <c r="D564" s="43" t="s">
        <v>795</v>
      </c>
      <c r="E564" s="95">
        <v>0</v>
      </c>
      <c r="F564" s="473" t="str">
        <f>PP!B349</f>
        <v>THE SCHOOL SPEECH-LANGUAGE PATHOLOGIST:</v>
      </c>
    </row>
    <row r="565" spans="1:6" x14ac:dyDescent="0.25">
      <c r="A565" s="2" t="s">
        <v>874</v>
      </c>
      <c r="B565" s="49" t="b">
        <v>0</v>
      </c>
      <c r="D565" s="43" t="s">
        <v>796</v>
      </c>
      <c r="E565" s="95"/>
      <c r="F565" s="474" t="str">
        <f>PP!B350</f>
        <v>Shares information about speech language practices with other school personnel.</v>
      </c>
    </row>
    <row r="566" spans="1:6" x14ac:dyDescent="0.25">
      <c r="A566" s="246" t="s">
        <v>874</v>
      </c>
      <c r="B566" s="247" t="b">
        <v>0</v>
      </c>
      <c r="D566" s="248"/>
      <c r="E566" s="249"/>
      <c r="F566" s="474" t="s">
        <v>2497</v>
      </c>
    </row>
    <row r="567" spans="1:6" x14ac:dyDescent="0.25">
      <c r="A567" s="3" t="s">
        <v>1392</v>
      </c>
      <c r="B567" s="5">
        <f>IF(AND(B565&lt;&gt;FALSE),1,IF(OR(B565=TRUE),3,2))</f>
        <v>2</v>
      </c>
      <c r="D567" s="43" t="s">
        <v>797</v>
      </c>
      <c r="E567" s="95">
        <v>0</v>
      </c>
      <c r="F567" s="476"/>
    </row>
    <row r="568" spans="1:6" x14ac:dyDescent="0.25">
      <c r="A568" s="85"/>
      <c r="B568" s="86"/>
      <c r="D568" s="43" t="s">
        <v>798</v>
      </c>
      <c r="E568" s="95">
        <v>0</v>
      </c>
      <c r="F568" s="473" t="str">
        <f>PP!B351</f>
        <v>. . . and</v>
      </c>
    </row>
    <row r="569" spans="1:6" x14ac:dyDescent="0.25">
      <c r="A569" s="85"/>
      <c r="B569" s="86"/>
      <c r="D569" s="43" t="s">
        <v>799</v>
      </c>
      <c r="E569" s="205"/>
      <c r="F569" s="473" t="str">
        <f>PP!B352</f>
        <v>THE SCHOOL SPEECH-LANGUAGE PATHOLOGIST:</v>
      </c>
    </row>
    <row r="570" spans="1:6" s="443" customFormat="1" x14ac:dyDescent="0.25">
      <c r="A570" s="2" t="s">
        <v>845</v>
      </c>
      <c r="B570" s="2" t="b">
        <v>0</v>
      </c>
      <c r="D570" s="43"/>
      <c r="E570" s="460"/>
      <c r="F570" s="473" t="str">
        <f>PP!B353</f>
        <v>Communicates with school and/or non-school service providers regarding students’ educational services.</v>
      </c>
    </row>
    <row r="571" spans="1:6" x14ac:dyDescent="0.25">
      <c r="A571" s="3" t="s">
        <v>1392</v>
      </c>
      <c r="B571" s="5">
        <f>IF(AND(B570 &lt;&gt;FALSE),1,IF(OR(B570=TRUE),3,2))</f>
        <v>2</v>
      </c>
      <c r="D571" s="43" t="s">
        <v>800</v>
      </c>
      <c r="E571" s="46">
        <v>0</v>
      </c>
      <c r="F571" s="478"/>
    </row>
    <row r="572" spans="1:6" x14ac:dyDescent="0.25">
      <c r="A572" s="85"/>
      <c r="B572" s="86"/>
      <c r="D572" s="43" t="s">
        <v>801</v>
      </c>
      <c r="E572" s="95">
        <v>0</v>
      </c>
      <c r="F572" s="479" t="str">
        <f>PP!B354</f>
        <v>. . . and</v>
      </c>
    </row>
    <row r="573" spans="1:6" x14ac:dyDescent="0.25">
      <c r="A573" s="85"/>
      <c r="B573" s="86"/>
      <c r="D573" s="43" t="s">
        <v>802</v>
      </c>
      <c r="E573" s="95">
        <v>0</v>
      </c>
      <c r="F573" s="479" t="str">
        <f>PP!B355</f>
        <v>THE SCHOOL SPEECH-LANGUAGE PATHOLOGIST:</v>
      </c>
    </row>
    <row r="574" spans="1:6" s="443" customFormat="1" x14ac:dyDescent="0.25">
      <c r="A574" s="2" t="s">
        <v>1388</v>
      </c>
      <c r="B574" s="2" t="b">
        <v>0</v>
      </c>
      <c r="D574" s="43"/>
      <c r="E574" s="460"/>
      <c r="F574" s="479" t="str">
        <f>PP!B356</f>
        <v>Works collaboratively with internal and/or external stakeholders to enhance student outcomes.</v>
      </c>
    </row>
    <row r="575" spans="1:6" x14ac:dyDescent="0.25">
      <c r="A575" s="3" t="s">
        <v>1392</v>
      </c>
      <c r="B575" s="5">
        <f>IF(AND(B574&lt;&gt;FALSE),1,IF(OR(B574=TRUE),3,2))</f>
        <v>2</v>
      </c>
      <c r="D575" s="43" t="s">
        <v>803</v>
      </c>
      <c r="E575" s="95">
        <v>0</v>
      </c>
      <c r="F575" s="478"/>
    </row>
    <row r="576" spans="1:6" x14ac:dyDescent="0.25">
      <c r="A576" s="85"/>
      <c r="B576" s="86"/>
      <c r="D576" s="43" t="s">
        <v>804</v>
      </c>
      <c r="E576" s="95">
        <v>0</v>
      </c>
      <c r="F576" s="473" t="str">
        <f>PP!B357</f>
        <v>. . . and</v>
      </c>
    </row>
    <row r="577" spans="1:6" x14ac:dyDescent="0.25">
      <c r="A577" s="85"/>
      <c r="B577" s="86"/>
      <c r="D577" s="43" t="s">
        <v>805</v>
      </c>
      <c r="E577" s="95">
        <v>0</v>
      </c>
      <c r="F577" s="473" t="str">
        <f>PP!B358</f>
        <v>THE SCHOOL SPEECH-LANGUAGE PATHOLOGIST:</v>
      </c>
    </row>
    <row r="578" spans="1:6" x14ac:dyDescent="0.25">
      <c r="A578" s="50" t="s">
        <v>1389</v>
      </c>
      <c r="B578" s="84" t="b">
        <v>0</v>
      </c>
      <c r="D578" s="43" t="s">
        <v>806</v>
      </c>
      <c r="E578" s="95"/>
      <c r="F578" s="474" t="str">
        <f>PP!B359</f>
        <v>Proactively identifies student needs and engages others in responding to them.</v>
      </c>
    </row>
    <row r="579" spans="1:6" x14ac:dyDescent="0.25">
      <c r="A579" s="3" t="s">
        <v>1392</v>
      </c>
      <c r="B579" s="5">
        <f>IF(AND(B578 &lt;&gt;FALSE),1,IF(OR(B578=TRUE),3,2))</f>
        <v>2</v>
      </c>
      <c r="D579" s="43" t="s">
        <v>807</v>
      </c>
      <c r="E579" s="95">
        <v>0</v>
      </c>
      <c r="F579" s="481"/>
    </row>
    <row r="580" spans="1:6" x14ac:dyDescent="0.25">
      <c r="A580" s="85"/>
      <c r="B580" s="86"/>
      <c r="D580" s="43" t="s">
        <v>808</v>
      </c>
      <c r="E580" s="95">
        <v>0</v>
      </c>
      <c r="F580" s="473" t="str">
        <f>PP!B360</f>
        <v>. . . and</v>
      </c>
    </row>
    <row r="581" spans="1:6" x14ac:dyDescent="0.25">
      <c r="A581" s="85"/>
      <c r="B581" s="86"/>
      <c r="D581" s="43" t="s">
        <v>809</v>
      </c>
      <c r="E581" s="95">
        <v>0</v>
      </c>
      <c r="F581" s="473" t="str">
        <f>PP!B361</f>
        <v>THE SCHOOL SPEECH-LANGUAGE PATHOLOGIST:</v>
      </c>
    </row>
    <row r="582" spans="1:6" x14ac:dyDescent="0.25">
      <c r="A582" s="2" t="s">
        <v>1393</v>
      </c>
      <c r="B582" s="49" t="b">
        <v>0</v>
      </c>
      <c r="D582" s="43" t="s">
        <v>810</v>
      </c>
      <c r="E582" s="95"/>
      <c r="F582" s="484" t="str">
        <f>PP!B362</f>
        <v>Provides in-services or trainings with and /or for internal or external stakeholders about speech or language impairments.</v>
      </c>
    </row>
    <row r="583" spans="1:6" x14ac:dyDescent="0.25">
      <c r="A583" s="3" t="s">
        <v>1392</v>
      </c>
      <c r="B583" s="5">
        <f>IF(AND(B582 &lt;&gt;FALSE),1,IF(OR(B582=TRUE),3,2))</f>
        <v>2</v>
      </c>
      <c r="D583" s="43" t="s">
        <v>811</v>
      </c>
      <c r="E583" s="95">
        <v>0</v>
      </c>
      <c r="F583" s="478"/>
    </row>
    <row r="584" spans="1:6" x14ac:dyDescent="0.25">
      <c r="A584" s="4" t="s">
        <v>1394</v>
      </c>
      <c r="B584" s="6" t="str">
        <f>IF(AND(B566=TRUE,B567&lt;&gt;2),"No Score",IF(B566=TRUE,"Basic",IF(AND(B567=2,B571=2,B575=2,B579=2,B583=2),"Blank Form",IF(AND(B567=1,B571=1,B575=1,B579=1,B583=1),"Exemplary",IF(AND(B567=1,B571=1,B575=1,B579=1,B583&lt;&gt;1),"Accomplished",IF(AND(B567=1,B571=1,B575=1,B579&lt;&gt;1),"Proficient",IF(AND(B567=1,B571=1,B575&lt;&gt;1),"Partially Proficient",IF(B567&lt;&gt;2,"Basic","Basic"))))))))</f>
        <v>Blank Form</v>
      </c>
      <c r="D584" s="43" t="s">
        <v>2452</v>
      </c>
      <c r="E584" s="95">
        <v>0</v>
      </c>
      <c r="F584" s="478"/>
    </row>
    <row r="585" spans="1:6" x14ac:dyDescent="0.25">
      <c r="A585" s="4" t="s">
        <v>865</v>
      </c>
      <c r="B585" s="6" t="str">
        <f>IF(B584=definitions!$B$14,definitions!$A$14,IF(B584=definitions!$B$11,definitions!$A$11,IF(B584=definitions!$B$10,4,IF(B584=definitions!$B$9,3,IF(B584=definitions!$B$8,2,IF(B584=definitions!$B$7,1,IF(B584=definitions!$B$6,0,definitions!$B$12)))))))</f>
        <v>BF</v>
      </c>
      <c r="D585" s="43" t="s">
        <v>2453</v>
      </c>
      <c r="E585" s="95">
        <v>0</v>
      </c>
      <c r="F585" s="478"/>
    </row>
    <row r="586" spans="1:6" x14ac:dyDescent="0.25">
      <c r="A586" s="88" t="s">
        <v>1409</v>
      </c>
      <c r="B586" s="89"/>
      <c r="D586" s="43" t="s">
        <v>2454</v>
      </c>
      <c r="E586" s="95">
        <v>0</v>
      </c>
      <c r="F586" s="475"/>
    </row>
    <row r="587" spans="1:6" x14ac:dyDescent="0.25">
      <c r="A587" s="91"/>
      <c r="B587" s="92"/>
      <c r="D587" s="43" t="s">
        <v>812</v>
      </c>
      <c r="E587" s="95">
        <v>0</v>
      </c>
      <c r="F587" s="473" t="str">
        <f>PP!B365</f>
        <v>THE SCHOOL SPEECH-LANGUAGE PATHOLOGIST:</v>
      </c>
    </row>
    <row r="588" spans="1:6" x14ac:dyDescent="0.25">
      <c r="A588" s="2" t="s">
        <v>874</v>
      </c>
      <c r="B588" s="49" t="b">
        <v>0</v>
      </c>
      <c r="D588" s="43" t="s">
        <v>813</v>
      </c>
      <c r="E588" s="95"/>
      <c r="F588" s="474" t="str">
        <f>PP!B366</f>
        <v>Understands the need to advocate for students</v>
      </c>
    </row>
    <row r="589" spans="1:6" x14ac:dyDescent="0.25">
      <c r="A589" s="246" t="s">
        <v>874</v>
      </c>
      <c r="B589" s="247" t="b">
        <v>0</v>
      </c>
      <c r="D589" s="248"/>
      <c r="E589" s="249"/>
      <c r="F589" s="474" t="s">
        <v>2497</v>
      </c>
    </row>
    <row r="590" spans="1:6" x14ac:dyDescent="0.25">
      <c r="A590" s="3" t="s">
        <v>1392</v>
      </c>
      <c r="B590" s="5">
        <f>IF(AND(B588&lt;&gt;FALSE),1,IF(OR(B588=TRUE),3,2))</f>
        <v>2</v>
      </c>
      <c r="D590" s="43" t="s">
        <v>2491</v>
      </c>
      <c r="E590" s="95">
        <v>0</v>
      </c>
      <c r="F590" s="476"/>
    </row>
    <row r="591" spans="1:6" ht="15.75" customHeight="1" x14ac:dyDescent="0.25">
      <c r="A591" s="85"/>
      <c r="B591" s="86"/>
      <c r="D591" s="43" t="s">
        <v>814</v>
      </c>
      <c r="E591" s="95">
        <v>0</v>
      </c>
      <c r="F591" s="473" t="str">
        <f>PP!B367</f>
        <v>. . . and</v>
      </c>
    </row>
    <row r="592" spans="1:6" ht="15.75" customHeight="1" x14ac:dyDescent="0.25">
      <c r="A592" s="85"/>
      <c r="B592" s="86"/>
      <c r="D592" s="43" t="s">
        <v>815</v>
      </c>
      <c r="E592" s="205"/>
      <c r="F592" s="473" t="str">
        <f>PP!B368</f>
        <v>THE SCHOOL SPEECH-LANGUAGE PATHOLOGIST:</v>
      </c>
    </row>
    <row r="593" spans="1:8" x14ac:dyDescent="0.25">
      <c r="A593" s="2" t="s">
        <v>845</v>
      </c>
      <c r="B593" s="49" t="b">
        <v>0</v>
      </c>
      <c r="D593" s="43" t="s">
        <v>2455</v>
      </c>
      <c r="E593" s="95"/>
      <c r="F593" s="484" t="str">
        <f>PP!B369</f>
        <v>Contributes to school, district and/or administrative unit task forces and committees to advocate for students.</v>
      </c>
    </row>
    <row r="594" spans="1:8" x14ac:dyDescent="0.25">
      <c r="A594" s="3" t="s">
        <v>1392</v>
      </c>
      <c r="B594" s="5">
        <f>IF(AND(B593 &lt;&gt;FALSE),1,IF(OR(B593=TRUE),3,2))</f>
        <v>2</v>
      </c>
      <c r="D594" s="43" t="s">
        <v>2492</v>
      </c>
      <c r="E594" s="46">
        <v>0</v>
      </c>
      <c r="F594" s="478"/>
    </row>
    <row r="595" spans="1:8" x14ac:dyDescent="0.25">
      <c r="A595" s="85"/>
      <c r="B595" s="86"/>
      <c r="D595" s="43" t="s">
        <v>816</v>
      </c>
      <c r="E595" s="95">
        <v>0</v>
      </c>
      <c r="F595" s="479" t="str">
        <f>PP!B370</f>
        <v>. . . and</v>
      </c>
    </row>
    <row r="596" spans="1:8" x14ac:dyDescent="0.25">
      <c r="A596" s="85"/>
      <c r="B596" s="86"/>
      <c r="D596" s="43" t="s">
        <v>817</v>
      </c>
      <c r="E596" s="95">
        <v>0</v>
      </c>
      <c r="F596" s="479" t="str">
        <f>PP!B371</f>
        <v>THE SCHOOL SPEECH-LANGUAGE PATHOLOGIST:</v>
      </c>
    </row>
    <row r="597" spans="1:8" s="443" customFormat="1" x14ac:dyDescent="0.25">
      <c r="A597" s="2" t="s">
        <v>1388</v>
      </c>
      <c r="B597" s="2" t="b">
        <v>0</v>
      </c>
      <c r="D597" s="43"/>
      <c r="E597" s="460"/>
      <c r="F597" s="479" t="str">
        <f>PP!B372</f>
        <v>Proposes potential revisions to policies and procedures to administrators in order to better address student and family needs.</v>
      </c>
    </row>
    <row r="598" spans="1:8" x14ac:dyDescent="0.25">
      <c r="A598" s="3" t="s">
        <v>1392</v>
      </c>
      <c r="B598" s="5">
        <f>IF(AND(B597 &lt;&gt;FALSE),1,IF(OR(B597=TRUE),3,2))</f>
        <v>2</v>
      </c>
      <c r="D598" s="43" t="s">
        <v>2456</v>
      </c>
      <c r="E598" s="95">
        <v>0</v>
      </c>
      <c r="F598" s="478"/>
    </row>
    <row r="599" spans="1:8" x14ac:dyDescent="0.25">
      <c r="A599" s="85"/>
      <c r="B599" s="86"/>
      <c r="D599" s="43" t="s">
        <v>818</v>
      </c>
      <c r="E599" s="95">
        <v>0</v>
      </c>
      <c r="F599" s="473" t="str">
        <f>PP!B373</f>
        <v>. . . and</v>
      </c>
    </row>
    <row r="600" spans="1:8" x14ac:dyDescent="0.25">
      <c r="A600" s="85"/>
      <c r="B600" s="86"/>
      <c r="D600" s="43" t="s">
        <v>819</v>
      </c>
      <c r="E600" s="95">
        <v>0</v>
      </c>
      <c r="F600" s="473" t="str">
        <f>PP!B374</f>
        <v>THE SCHOOL SPEECH-LANGUAGE PATHOLOGIST:</v>
      </c>
    </row>
    <row r="601" spans="1:8" s="443" customFormat="1" x14ac:dyDescent="0.25">
      <c r="A601" s="50" t="s">
        <v>1389</v>
      </c>
      <c r="B601" s="50" t="b">
        <v>0</v>
      </c>
      <c r="D601" s="43"/>
      <c r="E601" s="460"/>
      <c r="F601" s="473" t="str">
        <f>PP!B375</f>
        <v>Partners with hard-to-reach parents to advocate for their students.</v>
      </c>
    </row>
    <row r="602" spans="1:8" x14ac:dyDescent="0.25">
      <c r="A602" s="3" t="s">
        <v>1392</v>
      </c>
      <c r="B602" s="5">
        <f>IF(AND(B601 &lt;&gt;FALSE),1,IF(OR(B601=TRUE),3,2))</f>
        <v>2</v>
      </c>
      <c r="D602" s="43" t="s">
        <v>2457</v>
      </c>
      <c r="E602" s="95">
        <v>0</v>
      </c>
      <c r="F602" s="481"/>
    </row>
    <row r="603" spans="1:8" x14ac:dyDescent="0.25">
      <c r="A603" s="85"/>
      <c r="B603" s="86"/>
      <c r="D603" s="43" t="s">
        <v>820</v>
      </c>
      <c r="E603" s="95">
        <v>0</v>
      </c>
      <c r="F603" s="473" t="str">
        <f>PP!B376</f>
        <v>. . . and</v>
      </c>
      <c r="H603">
        <v>1</v>
      </c>
    </row>
    <row r="604" spans="1:8" x14ac:dyDescent="0.25">
      <c r="A604" s="85"/>
      <c r="B604" s="86"/>
      <c r="D604" s="43" t="s">
        <v>821</v>
      </c>
      <c r="E604" s="95">
        <v>0</v>
      </c>
      <c r="F604" s="473" t="str">
        <f>PP!B377</f>
        <v>STUDENTS:</v>
      </c>
    </row>
    <row r="605" spans="1:8" x14ac:dyDescent="0.25">
      <c r="A605" s="2" t="s">
        <v>1393</v>
      </c>
      <c r="B605" s="49" t="b">
        <v>0</v>
      </c>
      <c r="D605" s="43" t="s">
        <v>822</v>
      </c>
      <c r="E605" s="95"/>
      <c r="F605" s="478" t="str">
        <f>PP!B378</f>
        <v>Know they have an advocate in the speech-language pathologist.</v>
      </c>
      <c r="H605">
        <v>1</v>
      </c>
    </row>
    <row r="606" spans="1:8" x14ac:dyDescent="0.25">
      <c r="A606" s="3" t="s">
        <v>1392</v>
      </c>
      <c r="B606" s="5">
        <f>IF(AND(B605 &lt;&gt;FALSE),1,IF(OR(B605=TRUE),3,2))</f>
        <v>2</v>
      </c>
      <c r="D606" s="43" t="s">
        <v>2458</v>
      </c>
      <c r="E606" s="95">
        <v>0</v>
      </c>
      <c r="F606" s="478"/>
    </row>
    <row r="607" spans="1:8" x14ac:dyDescent="0.25">
      <c r="A607" s="4" t="s">
        <v>1394</v>
      </c>
      <c r="B607" s="6" t="str">
        <f>IF(AND(B589=TRUE,B590&lt;&gt;2),"No Score",IF(B589=TRUE,"Basic",IF(AND(B590=2,B594=2,B598=2,B602=2,B606=2),"Blank Form",IF(AND(B590=1,B594=1,B598=1,B602=1,B606=1),"Exemplary",IF(AND(B590=1,B594=1,B598=1,B602=1,B606&lt;&gt;1),"Accomplished",IF(AND(B590=1,B594=1,B598=1,B602&lt;&gt;1),"Proficient",IF(AND(B590=1,B594=1,B598&lt;&gt;1),"Partially Proficient",IF(B590&lt;&gt;2,"Basic","Basic"))))))))</f>
        <v>Blank Form</v>
      </c>
      <c r="D607" s="43" t="s">
        <v>2459</v>
      </c>
      <c r="E607" s="95">
        <v>0</v>
      </c>
      <c r="F607" s="478"/>
    </row>
    <row r="608" spans="1:8" x14ac:dyDescent="0.25">
      <c r="A608" s="4" t="s">
        <v>865</v>
      </c>
      <c r="B608" s="6" t="str">
        <f>IF(B607=definitions!$B$14,definitions!$A$14,IF(B607=definitions!$B$11,definitions!$A$11,IF(B607=definitions!$B$10,4,IF(B607=definitions!$B$9,3,IF(B607=definitions!$B$8,2,IF(B607=definitions!$B$7,1,IF(B607=definitions!$B$6,0,definitions!$B$12)))))))</f>
        <v>BF</v>
      </c>
      <c r="D608" s="43" t="s">
        <v>2460</v>
      </c>
      <c r="E608" s="95">
        <v>0</v>
      </c>
      <c r="F608" s="478"/>
    </row>
    <row r="609" spans="1:6" x14ac:dyDescent="0.25">
      <c r="A609" s="88" t="s">
        <v>1410</v>
      </c>
      <c r="B609" s="89"/>
      <c r="D609" s="43" t="s">
        <v>2461</v>
      </c>
      <c r="E609" s="95">
        <v>0</v>
      </c>
      <c r="F609" s="475"/>
    </row>
    <row r="610" spans="1:6" x14ac:dyDescent="0.25">
      <c r="A610" s="91"/>
      <c r="B610" s="92"/>
      <c r="D610" s="43" t="s">
        <v>823</v>
      </c>
      <c r="E610" s="95">
        <v>0</v>
      </c>
      <c r="F610" s="473" t="str">
        <f>PP!B381</f>
        <v>THE SCHOOL SPEECH-LANGUAGE PATHOLOGIST:</v>
      </c>
    </row>
    <row r="611" spans="1:6" s="443" customFormat="1" x14ac:dyDescent="0.25">
      <c r="A611" s="2" t="s">
        <v>874</v>
      </c>
      <c r="B611" s="2" t="b">
        <v>0</v>
      </c>
      <c r="D611" s="43"/>
      <c r="E611" s="460"/>
      <c r="F611" s="473" t="str">
        <f>PP!B382</f>
        <v>Participates in school activities beyond those expected.</v>
      </c>
    </row>
    <row r="612" spans="1:6" x14ac:dyDescent="0.25">
      <c r="A612" s="246" t="s">
        <v>874</v>
      </c>
      <c r="B612" s="247" t="b">
        <v>0</v>
      </c>
      <c r="D612" s="248"/>
      <c r="E612" s="249"/>
      <c r="F612" s="474" t="s">
        <v>2497</v>
      </c>
    </row>
    <row r="613" spans="1:6" x14ac:dyDescent="0.25">
      <c r="A613" s="3" t="s">
        <v>1392</v>
      </c>
      <c r="B613" s="5">
        <f>IF(AND(B611&lt;&gt;FALSE),1,IF(OR(B611=TRUE),3,2))</f>
        <v>2</v>
      </c>
      <c r="D613" s="43" t="s">
        <v>824</v>
      </c>
      <c r="E613" s="95">
        <v>0</v>
      </c>
      <c r="F613" s="476"/>
    </row>
    <row r="614" spans="1:6" x14ac:dyDescent="0.25">
      <c r="A614" s="85"/>
      <c r="B614" s="86"/>
      <c r="D614" s="43" t="s">
        <v>825</v>
      </c>
      <c r="E614" s="95">
        <v>0</v>
      </c>
      <c r="F614" s="473" t="str">
        <f>PP!B383</f>
        <v>. . . and</v>
      </c>
    </row>
    <row r="615" spans="1:6" x14ac:dyDescent="0.25">
      <c r="A615" s="85"/>
      <c r="B615" s="86"/>
      <c r="D615" s="43" t="s">
        <v>826</v>
      </c>
      <c r="E615" s="205"/>
      <c r="F615" s="473" t="str">
        <f>PP!B384</f>
        <v>THE SCHOOL SPEECH-LANGUAGE PATHOLOGIST:</v>
      </c>
    </row>
    <row r="616" spans="1:6" s="443" customFormat="1" x14ac:dyDescent="0.25">
      <c r="A616" s="2" t="s">
        <v>845</v>
      </c>
      <c r="B616" s="2" t="b">
        <v>0</v>
      </c>
      <c r="D616" s="43"/>
      <c r="E616" s="460"/>
      <c r="F616" s="473" t="str">
        <f>PP!B385</f>
        <v>Contributes to school/district committees and teams and accepts assignments to support them.</v>
      </c>
    </row>
    <row r="617" spans="1:6" x14ac:dyDescent="0.25">
      <c r="A617" s="3" t="s">
        <v>1392</v>
      </c>
      <c r="B617" s="5">
        <f>IF(AND(B616&lt;&gt;FALSE),1,IF(OR(B616=TRUE),3,2))</f>
        <v>2</v>
      </c>
      <c r="D617" s="43" t="s">
        <v>2493</v>
      </c>
      <c r="E617" s="46">
        <v>0</v>
      </c>
      <c r="F617" s="478"/>
    </row>
    <row r="618" spans="1:6" x14ac:dyDescent="0.25">
      <c r="A618" s="85"/>
      <c r="B618" s="86"/>
      <c r="D618" s="43" t="s">
        <v>827</v>
      </c>
      <c r="E618" s="95">
        <v>0</v>
      </c>
      <c r="F618" s="479" t="str">
        <f>PP!B386</f>
        <v>. . . and</v>
      </c>
    </row>
    <row r="619" spans="1:6" x14ac:dyDescent="0.25">
      <c r="A619" s="85"/>
      <c r="B619" s="86"/>
      <c r="D619" s="43" t="s">
        <v>828</v>
      </c>
      <c r="E619" s="95">
        <v>0</v>
      </c>
      <c r="F619" s="479" t="str">
        <f>PP!B387</f>
        <v>THE SCHOOL SPEECH-LANGUAGE PATHOLOGIST:</v>
      </c>
    </row>
    <row r="620" spans="1:6" s="443" customFormat="1" x14ac:dyDescent="0.25">
      <c r="A620" s="2" t="s">
        <v>1388</v>
      </c>
      <c r="B620" s="2" t="b">
        <v>0</v>
      </c>
      <c r="D620" s="43"/>
      <c r="E620" s="460"/>
      <c r="F620" s="479" t="str">
        <f>PP!B388</f>
        <v>Provides leadership to team members in order to enhance the skills and knowledge of colleagues.</v>
      </c>
    </row>
    <row r="621" spans="1:6" x14ac:dyDescent="0.25">
      <c r="A621" s="3" t="s">
        <v>1392</v>
      </c>
      <c r="B621" s="5">
        <f>IF(AND(B620&lt;&gt;FALSE),1,IF(OR(B620=TRUE),3,2))</f>
        <v>2</v>
      </c>
      <c r="D621" s="43" t="s">
        <v>829</v>
      </c>
      <c r="E621" s="95">
        <v>0</v>
      </c>
      <c r="F621" s="478"/>
    </row>
    <row r="622" spans="1:6" x14ac:dyDescent="0.25">
      <c r="A622" s="85"/>
      <c r="B622" s="86"/>
      <c r="D622" s="43" t="s">
        <v>830</v>
      </c>
      <c r="E622" s="95">
        <v>0</v>
      </c>
      <c r="F622" s="473" t="str">
        <f>PP!B389</f>
        <v>. . . and</v>
      </c>
    </row>
    <row r="623" spans="1:6" x14ac:dyDescent="0.25">
      <c r="A623" s="85"/>
      <c r="B623" s="86"/>
      <c r="D623" s="43" t="s">
        <v>831</v>
      </c>
      <c r="E623" s="95">
        <v>0</v>
      </c>
      <c r="F623" s="473" t="str">
        <f>PP!B390</f>
        <v>THE SCHOOL SPEECH-LANGUAGE PATHOLOGIST:</v>
      </c>
    </row>
    <row r="624" spans="1:6" s="443" customFormat="1" x14ac:dyDescent="0.25">
      <c r="A624" s="50" t="s">
        <v>1389</v>
      </c>
      <c r="B624" s="50" t="b">
        <v>0</v>
      </c>
      <c r="D624" s="43"/>
      <c r="E624" s="460"/>
      <c r="F624" s="473" t="str">
        <f>PP!B391</f>
        <v>Confers with administrators to improve the school speech-language pathologist’s work and student learning conditions.</v>
      </c>
    </row>
    <row r="625" spans="1:6" x14ac:dyDescent="0.25">
      <c r="A625" s="3" t="s">
        <v>1392</v>
      </c>
      <c r="B625" s="5">
        <f>IF(AND(B624&lt;&gt;FALSE),1,IF(OR(B624=TRUE),3,2))</f>
        <v>2</v>
      </c>
      <c r="D625" s="43" t="s">
        <v>832</v>
      </c>
      <c r="E625" s="95">
        <v>0</v>
      </c>
      <c r="F625" s="481"/>
    </row>
    <row r="626" spans="1:6" x14ac:dyDescent="0.25">
      <c r="A626" s="85"/>
      <c r="B626" s="86"/>
      <c r="D626" s="43" t="s">
        <v>833</v>
      </c>
      <c r="E626" s="95">
        <v>0</v>
      </c>
      <c r="F626" s="473" t="str">
        <f>PP!B392</f>
        <v>. . . and</v>
      </c>
    </row>
    <row r="627" spans="1:6" x14ac:dyDescent="0.25">
      <c r="A627" s="85"/>
      <c r="B627" s="86"/>
      <c r="D627" s="43" t="s">
        <v>834</v>
      </c>
      <c r="E627" s="95">
        <v>0</v>
      </c>
      <c r="F627" s="473" t="str">
        <f>PP!B393</f>
        <v>THE SCHOOL SPEECH-LANGUAGE PATHOLOGIST:</v>
      </c>
    </row>
    <row r="628" spans="1:6" x14ac:dyDescent="0.25">
      <c r="A628" s="2" t="s">
        <v>1393</v>
      </c>
      <c r="B628" s="49" t="b">
        <v>0</v>
      </c>
      <c r="D628" s="43" t="s">
        <v>835</v>
      </c>
      <c r="E628" s="95"/>
      <c r="F628" s="208" t="str">
        <f>PP!B394</f>
        <v>Initiates and leads collaborative activities with colleagues to contribute to school, district goals and support students with disabilities.</v>
      </c>
    </row>
    <row r="629" spans="1:6" x14ac:dyDescent="0.25">
      <c r="A629" s="3" t="s">
        <v>1392</v>
      </c>
      <c r="B629" s="5">
        <f>IF(AND(B628&lt;&gt;FALSE),1,IF(OR(B628=TRUE),3,2))</f>
        <v>2</v>
      </c>
      <c r="D629" s="43" t="s">
        <v>836</v>
      </c>
      <c r="E629" s="95">
        <v>0</v>
      </c>
      <c r="F629" s="478"/>
    </row>
    <row r="630" spans="1:6" x14ac:dyDescent="0.25">
      <c r="A630" s="4" t="s">
        <v>1394</v>
      </c>
      <c r="B630" s="6" t="str">
        <f>IF(AND(B612=TRUE,B613&lt;&gt;2),"No Score",IF(B612=TRUE,"Basic",IF(AND(B613=2,B617=2,B621=2,B625=2,B629=2),"Blank Form",IF(AND(B613=1,B617=1,B621=1,B625=1,B629=1),"Exemplary",IF(AND(B613=1,B617=1,B621=1,B625=1,B629&lt;&gt;1),"Accomplished",IF(AND(B613=1,B617=1,B621=1,B625&lt;&gt;1),"Proficient",IF(AND(B613=1,B617=1,B621&lt;&gt;1),"Partially Proficient",IF(B613&lt;&gt;2,"Basic","Basic"))))))))</f>
        <v>Blank Form</v>
      </c>
      <c r="D630" s="43" t="s">
        <v>2462</v>
      </c>
      <c r="E630" s="95">
        <v>0</v>
      </c>
      <c r="F630" s="478"/>
    </row>
    <row r="631" spans="1:6" x14ac:dyDescent="0.25">
      <c r="A631" s="4" t="s">
        <v>865</v>
      </c>
      <c r="B631" s="6" t="str">
        <f>IF(B630=definitions!$B$14,definitions!$A$14,IF(B630=definitions!$B$11,definitions!$A$11,IF(B630=definitions!$B$10,4,IF(B630=definitions!$B$9,3,IF(B630=definitions!$B$8,2,IF(B630=definitions!$B$7,1,IF(B630=definitions!$B$6,0,definitions!$B$12)))))))</f>
        <v>BF</v>
      </c>
      <c r="D631" s="43" t="s">
        <v>2463</v>
      </c>
      <c r="E631" s="95">
        <v>0</v>
      </c>
      <c r="F631" s="478"/>
    </row>
    <row r="632" spans="1:6" x14ac:dyDescent="0.25">
      <c r="A632" s="88" t="s">
        <v>1411</v>
      </c>
      <c r="B632" s="89"/>
      <c r="D632" s="43" t="s">
        <v>2464</v>
      </c>
      <c r="E632" s="95">
        <v>0</v>
      </c>
      <c r="F632" s="475"/>
    </row>
    <row r="633" spans="1:6" x14ac:dyDescent="0.25">
      <c r="A633" s="91"/>
      <c r="B633" s="92"/>
      <c r="D633" s="43" t="s">
        <v>837</v>
      </c>
      <c r="E633" s="95">
        <v>0</v>
      </c>
      <c r="F633" s="473" t="str">
        <f>PP!B397</f>
        <v>THE SCHOOL SPEECH-LANGUAGE PATHOLOGIST:</v>
      </c>
    </row>
    <row r="634" spans="1:6" x14ac:dyDescent="0.25">
      <c r="A634" s="2" t="s">
        <v>874</v>
      </c>
      <c r="B634" s="49" t="b">
        <v>0</v>
      </c>
      <c r="D634" s="43" t="s">
        <v>838</v>
      </c>
      <c r="E634" s="95"/>
      <c r="F634" s="474" t="str">
        <f>PP!B398</f>
        <v>Supports the work of colleagues by providing expertise relevant to their needs.</v>
      </c>
    </row>
    <row r="635" spans="1:6" x14ac:dyDescent="0.25">
      <c r="A635" s="246" t="s">
        <v>874</v>
      </c>
      <c r="B635" s="247" t="b">
        <v>0</v>
      </c>
      <c r="D635" s="248"/>
      <c r="E635" s="249"/>
      <c r="F635" s="474" t="s">
        <v>2497</v>
      </c>
    </row>
    <row r="636" spans="1:6" x14ac:dyDescent="0.25">
      <c r="A636" s="3" t="s">
        <v>1392</v>
      </c>
      <c r="B636" s="5">
        <f>IF(AND(B634&lt;&gt;FALSE),1,IF(OR(B634=TRUE),3,2))</f>
        <v>2</v>
      </c>
      <c r="D636" s="43" t="s">
        <v>839</v>
      </c>
      <c r="E636" s="95">
        <v>0</v>
      </c>
      <c r="F636" s="476"/>
    </row>
    <row r="637" spans="1:6" x14ac:dyDescent="0.25">
      <c r="A637" s="85"/>
      <c r="B637" s="86"/>
      <c r="D637" s="43" t="s">
        <v>840</v>
      </c>
      <c r="E637" s="95">
        <v>0</v>
      </c>
      <c r="F637" s="473" t="str">
        <f>PP!B399</f>
        <v>. . . and</v>
      </c>
    </row>
    <row r="638" spans="1:6" x14ac:dyDescent="0.25">
      <c r="A638" s="85"/>
      <c r="B638" s="86"/>
      <c r="D638" s="43" t="s">
        <v>841</v>
      </c>
      <c r="E638" s="205"/>
      <c r="F638" s="473" t="str">
        <f>PP!B400</f>
        <v>THE SCHOOL SPEECH-LANGUAGE PATHOLOGIST:</v>
      </c>
    </row>
    <row r="639" spans="1:6" s="443" customFormat="1" x14ac:dyDescent="0.25">
      <c r="A639" s="2" t="s">
        <v>845</v>
      </c>
      <c r="B639" s="2" t="b">
        <v>0</v>
      </c>
      <c r="D639" s="43"/>
      <c r="E639" s="460"/>
      <c r="F639" s="473" t="str">
        <f>PP!B401</f>
        <v>Contributes knowledge and skills to support student growth and development and contribute to school, district goals.</v>
      </c>
    </row>
    <row r="640" spans="1:6" x14ac:dyDescent="0.25">
      <c r="A640" s="3" t="s">
        <v>1392</v>
      </c>
      <c r="B640" s="5">
        <f>IF(AND(B639&lt;&gt;FALSE),1,IF(OR(B639=TRUE),3,2))</f>
        <v>2</v>
      </c>
      <c r="D640" s="43" t="s">
        <v>2494</v>
      </c>
      <c r="E640" s="46">
        <v>0</v>
      </c>
      <c r="F640" s="478"/>
    </row>
    <row r="641" spans="1:9" x14ac:dyDescent="0.25">
      <c r="A641" s="85"/>
      <c r="B641" s="86"/>
      <c r="D641" s="43" t="s">
        <v>842</v>
      </c>
      <c r="E641" s="95">
        <v>0</v>
      </c>
      <c r="F641" s="479" t="str">
        <f>PP!B402</f>
        <v>. . . and</v>
      </c>
    </row>
    <row r="642" spans="1:9" x14ac:dyDescent="0.25">
      <c r="A642" s="85"/>
      <c r="B642" s="86"/>
      <c r="D642" s="43">
        <v>0</v>
      </c>
      <c r="E642" s="95">
        <v>0</v>
      </c>
      <c r="F642" s="479" t="str">
        <f>PP!B403</f>
        <v>THE SCHOOL SPEECH-LANGUAGE PATHOLOGIST:</v>
      </c>
    </row>
    <row r="643" spans="1:9" s="443" customFormat="1" x14ac:dyDescent="0.25">
      <c r="A643" s="2" t="s">
        <v>1388</v>
      </c>
      <c r="B643" s="2" t="b">
        <v>0</v>
      </c>
      <c r="D643" s="43"/>
      <c r="E643" s="460"/>
      <c r="F643" s="479" t="str">
        <f>PP!B404</f>
        <v>Provides input to administrators in school, district decision-making processes to improve policies and procedures that affect school climate and student learning.</v>
      </c>
    </row>
    <row r="644" spans="1:9" x14ac:dyDescent="0.25">
      <c r="A644" s="3" t="s">
        <v>1392</v>
      </c>
      <c r="B644" s="5">
        <f>IF(AND(B643&lt;&gt;FALSE),1,IF(OR(B643=TRUE),3,2))</f>
        <v>2</v>
      </c>
      <c r="D644" s="43">
        <v>0</v>
      </c>
      <c r="E644" s="95">
        <v>0</v>
      </c>
      <c r="F644" s="478"/>
    </row>
    <row r="645" spans="1:9" x14ac:dyDescent="0.25">
      <c r="A645" s="85"/>
      <c r="B645" s="86"/>
      <c r="D645" s="43">
        <v>0</v>
      </c>
      <c r="E645" s="95">
        <v>0</v>
      </c>
      <c r="F645" s="473" t="str">
        <f>PP!B405</f>
        <v>. . . and</v>
      </c>
    </row>
    <row r="646" spans="1:9" x14ac:dyDescent="0.25">
      <c r="A646" s="85"/>
      <c r="B646" s="86"/>
      <c r="D646" s="43">
        <v>0</v>
      </c>
      <c r="E646" s="95">
        <v>0</v>
      </c>
      <c r="F646" s="473" t="str">
        <f>PP!B406</f>
        <v>THE SCHOOL SPEECH-LANGUAGE PATHOLOGIST:</v>
      </c>
    </row>
    <row r="647" spans="1:9" s="443" customFormat="1" x14ac:dyDescent="0.25">
      <c r="A647" s="50" t="s">
        <v>1389</v>
      </c>
      <c r="B647" s="50" t="b">
        <v>0</v>
      </c>
      <c r="D647" s="43"/>
      <c r="E647" s="460"/>
      <c r="F647" s="473" t="str">
        <f>PP!B407</f>
        <v>Leads professional growth and development activities based on their expertise.</v>
      </c>
    </row>
    <row r="648" spans="1:9" x14ac:dyDescent="0.25">
      <c r="A648" s="3" t="s">
        <v>1392</v>
      </c>
      <c r="B648" s="5">
        <f>IF(AND(B647&lt;&gt;FALSE),1,IF(OR(B647=TRUE),3,2))</f>
        <v>2</v>
      </c>
      <c r="D648" s="43">
        <v>0</v>
      </c>
      <c r="E648" s="95">
        <v>0</v>
      </c>
      <c r="F648" s="481"/>
    </row>
    <row r="649" spans="1:9" x14ac:dyDescent="0.25">
      <c r="A649" s="85"/>
      <c r="B649" s="86"/>
      <c r="D649" s="43" t="s">
        <v>843</v>
      </c>
      <c r="E649" s="95">
        <v>0</v>
      </c>
      <c r="F649" s="473" t="str">
        <f>PP!B408</f>
        <v>. . . and</v>
      </c>
    </row>
    <row r="650" spans="1:9" x14ac:dyDescent="0.25">
      <c r="A650" s="85"/>
      <c r="B650" s="86"/>
      <c r="D650" s="43" t="s">
        <v>844</v>
      </c>
      <c r="E650" s="95">
        <v>0</v>
      </c>
      <c r="F650" s="473" t="str">
        <f>PP!B409</f>
        <v>THE SCHOOL SPEECH-LANGUAGE PATHOLOGIST:</v>
      </c>
    </row>
    <row r="651" spans="1:9" ht="15.75" customHeight="1" x14ac:dyDescent="0.25">
      <c r="A651" s="2" t="s">
        <v>1393</v>
      </c>
      <c r="B651" s="49" t="b">
        <v>0</v>
      </c>
      <c r="D651" s="43" t="s">
        <v>2465</v>
      </c>
      <c r="E651" s="95"/>
      <c r="F651" s="484" t="str">
        <f>PP!B410</f>
        <v>Provides district, regional, state and or national level leadership that enhances skills and knowledge of colleagues.</v>
      </c>
    </row>
    <row r="652" spans="1:9" x14ac:dyDescent="0.25">
      <c r="A652" s="3" t="s">
        <v>1392</v>
      </c>
      <c r="B652" s="5">
        <f>IF(AND(B651&lt;&gt;FALSE),1,IF(OR(B651=TRUE),3,2))</f>
        <v>2</v>
      </c>
      <c r="D652" s="43" t="s">
        <v>2495</v>
      </c>
      <c r="E652" s="95">
        <v>0</v>
      </c>
      <c r="F652" s="478"/>
    </row>
    <row r="653" spans="1:9" x14ac:dyDescent="0.25">
      <c r="A653" s="4" t="s">
        <v>1394</v>
      </c>
      <c r="B653" s="6" t="str">
        <f>IF(AND(B635=TRUE,B636&lt;&gt;2),"No Score",IF(B635=TRUE,"Basic",IF(AND(B636=2,B640=2,B644=2,B648=2,B652=2),"Blank Form",IF(AND(B636=1,B640=1,B644=1,B648=1,B652=1),"Exemplary",IF(AND(B636=1,B640=1,B644=1,B648=1,B652&lt;&gt;1),"Accomplished",IF(AND(B636=1,B640=1,B644=1,B648&lt;&gt;1),"Proficient",IF(AND(B636=1,B640=1,B644&lt;&gt;1),"Partially Proficient",IF(B636&lt;&gt;2,"Basic","Basic"))))))))</f>
        <v>Blank Form</v>
      </c>
      <c r="D653" s="43" t="s">
        <v>2466</v>
      </c>
      <c r="E653" s="95">
        <v>0</v>
      </c>
      <c r="F653" s="478"/>
      <c r="H653">
        <f>SUM(H3:H652)</f>
        <v>11</v>
      </c>
      <c r="I653" s="340">
        <f>SUM(I3:I652)</f>
        <v>0</v>
      </c>
    </row>
    <row r="654" spans="1:9" x14ac:dyDescent="0.25">
      <c r="A654" s="4" t="s">
        <v>865</v>
      </c>
      <c r="B654" s="6" t="str">
        <f>IF(B653=definitions!$B$14,definitions!$A$14,IF(B653=definitions!$B$11,definitions!$A$11,IF(B653=definitions!$B$10,4,IF(B653=definitions!$B$9,3,IF(B653=definitions!$B$8,2,IF(B653=definitions!$B$7,1,IF(B653=definitions!$B$6,0,definitions!$B$12)))))))</f>
        <v>BF</v>
      </c>
      <c r="D654" s="43" t="s">
        <v>2467</v>
      </c>
      <c r="E654" s="95">
        <v>0</v>
      </c>
      <c r="F654" s="478"/>
    </row>
    <row r="655" spans="1:9" s="443" customFormat="1" x14ac:dyDescent="0.25">
      <c r="A655" s="88" t="s">
        <v>3122</v>
      </c>
      <c r="B655" s="89"/>
      <c r="D655" s="43" t="s">
        <v>2464</v>
      </c>
      <c r="E655" s="460">
        <v>0</v>
      </c>
      <c r="F655" s="475"/>
    </row>
    <row r="656" spans="1:9" s="443" customFormat="1" x14ac:dyDescent="0.25">
      <c r="A656" s="91"/>
      <c r="B656" s="92"/>
      <c r="D656" s="43" t="s">
        <v>837</v>
      </c>
      <c r="E656" s="460">
        <v>0</v>
      </c>
      <c r="F656" s="473" t="str">
        <f>PP!B413</f>
        <v>THE SCHOOL SPEECH-LANGUAGE PATHOLOGIST:</v>
      </c>
    </row>
    <row r="657" spans="1:6" s="443" customFormat="1" x14ac:dyDescent="0.25">
      <c r="A657" s="2" t="s">
        <v>874</v>
      </c>
      <c r="B657" s="2" t="b">
        <v>0</v>
      </c>
      <c r="D657" s="43"/>
      <c r="E657" s="460"/>
      <c r="F657" s="473" t="str">
        <f>PP!B414</f>
        <v>Maintains confidentiality of student and professional interactions as well as student and personal data.as required by law.</v>
      </c>
    </row>
    <row r="658" spans="1:6" s="443" customFormat="1" x14ac:dyDescent="0.25">
      <c r="A658" s="246" t="s">
        <v>874</v>
      </c>
      <c r="B658" s="247" t="b">
        <v>0</v>
      </c>
      <c r="D658" s="459"/>
      <c r="E658" s="460"/>
      <c r="F658" s="474" t="s">
        <v>2497</v>
      </c>
    </row>
    <row r="659" spans="1:6" s="443" customFormat="1" x14ac:dyDescent="0.25">
      <c r="A659" s="3" t="s">
        <v>1392</v>
      </c>
      <c r="B659" s="5">
        <f>IF(AND(B657&lt;&gt;FALSE),1,IF(OR(B657=TRUE),3,2))</f>
        <v>2</v>
      </c>
      <c r="D659" s="43" t="s">
        <v>839</v>
      </c>
      <c r="E659" s="460">
        <v>0</v>
      </c>
      <c r="F659" s="476"/>
    </row>
    <row r="660" spans="1:6" s="443" customFormat="1" x14ac:dyDescent="0.25">
      <c r="A660" s="85"/>
      <c r="B660" s="86"/>
      <c r="D660" s="43" t="s">
        <v>840</v>
      </c>
      <c r="E660" s="460">
        <v>0</v>
      </c>
      <c r="F660" s="473" t="str">
        <f>PP!B416</f>
        <v>. . . and</v>
      </c>
    </row>
    <row r="661" spans="1:6" s="443" customFormat="1" x14ac:dyDescent="0.25">
      <c r="A661" s="85"/>
      <c r="B661" s="86"/>
      <c r="D661" s="43" t="s">
        <v>841</v>
      </c>
      <c r="E661" s="460"/>
      <c r="F661" s="473" t="str">
        <f>PP!B417</f>
        <v>THE SCHOOL SPEECH-LANGUAGE PATHOLOGIST:</v>
      </c>
    </row>
    <row r="662" spans="1:6" s="443" customFormat="1" x14ac:dyDescent="0.25">
      <c r="A662" s="2" t="s">
        <v>845</v>
      </c>
      <c r="B662" s="2" t="b">
        <v>0</v>
      </c>
      <c r="D662" s="43"/>
      <c r="E662" s="460"/>
      <c r="F662" s="473" t="str">
        <f>PP!B418</f>
        <v>Demonstrates ethical behavior, including honesty, integrity, fair treatment, and respect for others.</v>
      </c>
    </row>
    <row r="663" spans="1:6" s="443" customFormat="1" x14ac:dyDescent="0.25">
      <c r="A663" s="3" t="s">
        <v>1392</v>
      </c>
      <c r="B663" s="5">
        <f>IF(AND(B662&lt;&gt;FALSE),1,IF(OR(B662=TRUE),3,2))</f>
        <v>2</v>
      </c>
      <c r="D663" s="43" t="s">
        <v>2494</v>
      </c>
      <c r="E663" s="46">
        <v>0</v>
      </c>
      <c r="F663" s="478"/>
    </row>
    <row r="664" spans="1:6" s="443" customFormat="1" x14ac:dyDescent="0.25">
      <c r="A664" s="85"/>
      <c r="B664" s="86"/>
      <c r="D664" s="43" t="s">
        <v>842</v>
      </c>
      <c r="E664" s="460">
        <v>0</v>
      </c>
      <c r="F664" s="479" t="str">
        <f>PP!B419</f>
        <v>. . . and</v>
      </c>
    </row>
    <row r="665" spans="1:6" s="443" customFormat="1" x14ac:dyDescent="0.25">
      <c r="A665" s="85"/>
      <c r="B665" s="86"/>
      <c r="D665" s="43">
        <v>0</v>
      </c>
      <c r="E665" s="460">
        <v>0</v>
      </c>
      <c r="F665" s="479" t="str">
        <f>PP!B420</f>
        <v>THE SCHOOL SPEECH-LANGUAGE PATHOLOGIST:</v>
      </c>
    </row>
    <row r="666" spans="1:6" s="443" customFormat="1" x14ac:dyDescent="0.25">
      <c r="A666" s="2" t="s">
        <v>1388</v>
      </c>
      <c r="B666" s="2" t="b">
        <v>0</v>
      </c>
      <c r="D666" s="43"/>
      <c r="E666" s="460"/>
      <c r="F666" s="479" t="str">
        <f>PP!B421</f>
        <v>Adheres to highest standards of ethical professional practice.</v>
      </c>
    </row>
    <row r="667" spans="1:6" s="443" customFormat="1" x14ac:dyDescent="0.25">
      <c r="A667" s="3" t="s">
        <v>1392</v>
      </c>
      <c r="B667" s="5">
        <f>IF(AND(B666&lt;&gt;FALSE),1,IF(OR(B666=TRUE),3,2))</f>
        <v>2</v>
      </c>
      <c r="D667" s="43">
        <v>0</v>
      </c>
      <c r="E667" s="460">
        <v>0</v>
      </c>
      <c r="F667" s="478"/>
    </row>
    <row r="668" spans="1:6" s="443" customFormat="1" x14ac:dyDescent="0.25">
      <c r="A668" s="85"/>
      <c r="B668" s="86"/>
      <c r="D668" s="43">
        <v>0</v>
      </c>
      <c r="E668" s="460">
        <v>0</v>
      </c>
      <c r="F668" s="473" t="str">
        <f>PP!B422</f>
        <v>. . . and</v>
      </c>
    </row>
    <row r="669" spans="1:6" s="443" customFormat="1" x14ac:dyDescent="0.25">
      <c r="A669" s="85"/>
      <c r="B669" s="86"/>
      <c r="D669" s="43">
        <v>0</v>
      </c>
      <c r="E669" s="460">
        <v>0</v>
      </c>
      <c r="F669" s="473" t="str">
        <f>PP!B423</f>
        <v>THE SCHOOL SPEECH-LANGUAGE PATHOLOGIST:</v>
      </c>
    </row>
    <row r="670" spans="1:6" s="443" customFormat="1" x14ac:dyDescent="0.25">
      <c r="A670" s="50" t="s">
        <v>1389</v>
      </c>
      <c r="B670" s="50" t="b">
        <v>0</v>
      </c>
      <c r="D670" s="43"/>
      <c r="E670" s="460"/>
      <c r="F670" s="473" t="str">
        <f>PP!B424</f>
        <v>Requires ethical behavior on the part of students.</v>
      </c>
    </row>
    <row r="671" spans="1:6" s="443" customFormat="1" x14ac:dyDescent="0.25">
      <c r="A671" s="50" t="s">
        <v>1389</v>
      </c>
      <c r="B671" s="342" t="b">
        <v>0</v>
      </c>
      <c r="D671" s="43">
        <v>0</v>
      </c>
      <c r="E671" s="460"/>
      <c r="F671" s="480" t="str">
        <f>PP!B425</f>
        <v>Encourages colleagues to demonstrate ethical behavior.</v>
      </c>
    </row>
    <row r="672" spans="1:6" s="443" customFormat="1" x14ac:dyDescent="0.25">
      <c r="A672" s="3" t="s">
        <v>1392</v>
      </c>
      <c r="B672" s="5">
        <f>IF(AND(B670&lt;&gt;FALSE,B671&lt;&gt;FALSE),1,IF(OR(B670=TRUE,B671=TRUE),3,2))</f>
        <v>2</v>
      </c>
      <c r="D672" s="43">
        <v>0</v>
      </c>
      <c r="E672" s="460">
        <v>0</v>
      </c>
      <c r="F672" s="481"/>
    </row>
    <row r="673" spans="1:9" s="443" customFormat="1" x14ac:dyDescent="0.25">
      <c r="A673" s="85"/>
      <c r="B673" s="86"/>
      <c r="D673" s="43" t="s">
        <v>843</v>
      </c>
      <c r="E673" s="460">
        <v>0</v>
      </c>
      <c r="F673" s="473" t="str">
        <f>PP!B426</f>
        <v>. . . and</v>
      </c>
    </row>
    <row r="674" spans="1:9" s="443" customFormat="1" x14ac:dyDescent="0.25">
      <c r="A674" s="85"/>
      <c r="B674" s="86"/>
      <c r="D674" s="43" t="s">
        <v>844</v>
      </c>
      <c r="E674" s="460">
        <v>0</v>
      </c>
      <c r="F674" s="473" t="str">
        <f>PP!B427</f>
        <v>STUDENTS:</v>
      </c>
    </row>
    <row r="675" spans="1:9" s="443" customFormat="1" ht="15.75" customHeight="1" x14ac:dyDescent="0.25">
      <c r="A675" s="2" t="s">
        <v>1393</v>
      </c>
      <c r="B675" s="49" t="b">
        <v>0</v>
      </c>
      <c r="D675" s="43" t="s">
        <v>2465</v>
      </c>
      <c r="E675" s="460"/>
      <c r="F675" s="484" t="str">
        <f>PP!B428</f>
        <v>Demonstrate knowledge of ethical behavior.</v>
      </c>
    </row>
    <row r="676" spans="1:9" s="443" customFormat="1" x14ac:dyDescent="0.25">
      <c r="A676" s="3" t="s">
        <v>1392</v>
      </c>
      <c r="B676" s="5">
        <f>IF(AND(B675&lt;&gt;FALSE),1,IF(OR(B675=TRUE),3,2))</f>
        <v>2</v>
      </c>
      <c r="D676" s="43" t="s">
        <v>2495</v>
      </c>
      <c r="E676" s="460">
        <v>0</v>
      </c>
      <c r="F676" s="478"/>
    </row>
    <row r="677" spans="1:9" s="443" customFormat="1" x14ac:dyDescent="0.25">
      <c r="A677" s="341" t="s">
        <v>1394</v>
      </c>
      <c r="B677" s="6" t="str">
        <f>IF(AND(B658=TRUE,B659&lt;&gt;2),"No Score",IF(B658=TRUE,"Basic",IF(AND(B659=2,B663=2,B667=2,B672=2,B676=2),"Blank Form",IF(AND(B659=1,B663=1,B667=1,B672=1,B676=1),"Exemplary",IF(AND(B659=1,B663=1,B667=1,B672=1,B676&lt;&gt;1),"Accomplished",IF(AND(B659=1,B663=1,B667=1,B672&lt;&gt;1),"Proficient",IF(AND(B659=1,B663=1,B667&lt;&gt;1),"Partially Proficient",IF(B659&lt;&gt;2,"Basic","Basic"))))))))</f>
        <v>Blank Form</v>
      </c>
      <c r="D677" s="43" t="s">
        <v>2466</v>
      </c>
      <c r="E677" s="460">
        <v>0</v>
      </c>
      <c r="F677" s="478"/>
      <c r="H677" s="443">
        <f>SUM(H30:H676)</f>
        <v>22</v>
      </c>
      <c r="I677" s="443">
        <f>SUM(I30:I676)</f>
        <v>0</v>
      </c>
    </row>
    <row r="678" spans="1:9" s="443" customFormat="1" x14ac:dyDescent="0.25">
      <c r="A678" s="341" t="s">
        <v>865</v>
      </c>
      <c r="B678" s="6" t="str">
        <f>IF(B677=definitions!$B$14,definitions!$A$14,IF(B677=definitions!$B$11,definitions!$A$11,IF(B677=definitions!$B$10,4,IF(B677=definitions!$B$9,3,IF(B677=definitions!$B$8,2,IF(B677=definitions!$B$7,1,IF(B677=definitions!$B$6,0,definitions!$B$12)))))))</f>
        <v>BF</v>
      </c>
      <c r="D678" s="43" t="s">
        <v>2467</v>
      </c>
      <c r="E678" s="460">
        <v>0</v>
      </c>
      <c r="F678" s="478"/>
    </row>
    <row r="679" spans="1:9" x14ac:dyDescent="0.25">
      <c r="A679" s="251" t="s">
        <v>2506</v>
      </c>
      <c r="B679" s="252" t="str">
        <f>'Standard 5'!$E$78</f>
        <v>BF</v>
      </c>
      <c r="E679" s="95"/>
      <c r="F679" s="478"/>
    </row>
    <row r="680" spans="1:9" x14ac:dyDescent="0.25">
      <c r="A680" s="251" t="s">
        <v>2507</v>
      </c>
      <c r="B680" s="252" t="str">
        <f>IF(B679="BF","Blank Form",IF(B679&lt;3,"Basic",IF(AND(B679&lt;8,B679&gt;2),"Partially Proficient",IF(AND(B679&lt;13,B679&gt;7),"Proficient",IF(AND(B679&lt;18,B679&gt;12),"Accomplished",IF(AND(B679&lt;21,B679&gt;17),"Exemplary","No Score"))))))</f>
        <v>Blank Form</v>
      </c>
      <c r="E680" s="95"/>
      <c r="F680" s="478"/>
    </row>
    <row r="681" spans="1:9" x14ac:dyDescent="0.25">
      <c r="A681" s="88" t="s">
        <v>2561</v>
      </c>
      <c r="B681" s="89"/>
      <c r="E681" s="284"/>
      <c r="F681" s="473"/>
    </row>
    <row r="682" spans="1:9" x14ac:dyDescent="0.25">
      <c r="A682" s="91"/>
      <c r="B682" s="92"/>
      <c r="E682" s="284"/>
      <c r="F682" s="474"/>
    </row>
    <row r="683" spans="1:9" x14ac:dyDescent="0.25">
      <c r="A683" t="s">
        <v>2552</v>
      </c>
      <c r="B683" t="str">
        <f>'Standard 6 Scoring'!C55</f>
        <v/>
      </c>
      <c r="C683">
        <f t="shared" ref="C683:C689" si="0">IF(ISBLANK(D683),"*",D683-1)</f>
        <v>-1</v>
      </c>
      <c r="D683">
        <v>0</v>
      </c>
      <c r="E683" t="str">
        <f>IF(C683=3,'Standard 6 Scoring'!J7,IF(C683=2,'Standard 6 Scoring'!$H$7,IF(C683=1,'Standard 6 Scoring'!$F$7,IF(C683=0,'Standard 6 Scoring'!$D$7,IF(C683="*","No Score Selected","")))))</f>
        <v/>
      </c>
      <c r="F683" s="93"/>
    </row>
    <row r="684" spans="1:9" x14ac:dyDescent="0.25">
      <c r="A684" t="s">
        <v>2553</v>
      </c>
      <c r="B684" s="340" t="str">
        <f>'Standard 6 Scoring'!C56</f>
        <v/>
      </c>
      <c r="C684">
        <f t="shared" si="0"/>
        <v>-1</v>
      </c>
      <c r="D684">
        <v>0</v>
      </c>
      <c r="E684" t="str">
        <f>IF(C684=3,'Standard 6 Scoring'!$J$7,IF(C684=2,'Standard 6 Scoring'!$H$7,IF(C684=1,'Standard 6 Scoring'!$F$7,IF(C684=0,'Standard 6 Scoring'!$D$7,IF(C684="*","No Score Selected","")))))</f>
        <v/>
      </c>
      <c r="F684" s="93"/>
    </row>
    <row r="685" spans="1:9" x14ac:dyDescent="0.25">
      <c r="A685" t="s">
        <v>2554</v>
      </c>
      <c r="B685" s="340" t="str">
        <f>'Standard 6 Scoring'!C57</f>
        <v/>
      </c>
      <c r="C685">
        <f t="shared" si="0"/>
        <v>-1</v>
      </c>
      <c r="D685">
        <v>0</v>
      </c>
      <c r="E685" t="str">
        <f>IF(C685=3,'Standard 6 Scoring'!$J$7,IF(C685=2,'Standard 6 Scoring'!$H$7,IF(C685=1,'Standard 6 Scoring'!$F$7,IF(C685=0,'Standard 6 Scoring'!$D$7,IF(C685="*","No Score Selected","")))))</f>
        <v/>
      </c>
      <c r="F685" s="93"/>
    </row>
    <row r="686" spans="1:9" x14ac:dyDescent="0.25">
      <c r="A686" t="s">
        <v>2555</v>
      </c>
      <c r="B686" s="340" t="str">
        <f>'Standard 6 Scoring'!C58</f>
        <v/>
      </c>
      <c r="C686">
        <f t="shared" si="0"/>
        <v>-1</v>
      </c>
      <c r="D686">
        <v>0</v>
      </c>
      <c r="E686" t="str">
        <f>IF(C686=3,'Standard 6 Scoring'!$J$7,IF(C686=2,'Standard 6 Scoring'!$H$7,IF(C686=1,'Standard 6 Scoring'!$F$7,IF(C686=0,'Standard 6 Scoring'!$D$7,IF(C686="*","No Score Selected","")))))</f>
        <v/>
      </c>
      <c r="F686" s="93"/>
    </row>
    <row r="687" spans="1:9" x14ac:dyDescent="0.25">
      <c r="A687" t="s">
        <v>2556</v>
      </c>
      <c r="B687" s="340" t="str">
        <f>'Standard 6 Scoring'!C59</f>
        <v/>
      </c>
      <c r="C687">
        <f t="shared" si="0"/>
        <v>-1</v>
      </c>
      <c r="D687">
        <v>0</v>
      </c>
      <c r="E687" t="str">
        <f>IF(C687=3,'Standard 6 Scoring'!$J$7,IF(C687=2,'Standard 6 Scoring'!$H$7,IF(C687=1,'Standard 6 Scoring'!$F$7,IF(C687=0,'Standard 6 Scoring'!$D$7,IF(C687="*","No Score Selected","")))))</f>
        <v/>
      </c>
      <c r="F687" s="93"/>
    </row>
    <row r="688" spans="1:9" x14ac:dyDescent="0.25">
      <c r="A688" t="s">
        <v>2557</v>
      </c>
      <c r="B688" s="340" t="str">
        <f>'Standard 6 Scoring'!C60</f>
        <v/>
      </c>
      <c r="C688">
        <f t="shared" si="0"/>
        <v>-1</v>
      </c>
      <c r="D688">
        <v>0</v>
      </c>
      <c r="E688" t="str">
        <f>IF(C688=3,'Standard 6 Scoring'!$J$7,IF(C688=2,'Standard 6 Scoring'!$H$7,IF(C688=1,'Standard 6 Scoring'!$F$7,IF(C688=0,'Standard 6 Scoring'!$D$7,IF(C688="*","No Score Selected","")))))</f>
        <v/>
      </c>
      <c r="F688" s="93"/>
    </row>
    <row r="689" spans="1:6" x14ac:dyDescent="0.25">
      <c r="A689" t="s">
        <v>2558</v>
      </c>
      <c r="B689" s="340" t="str">
        <f>'Standard 6 Scoring'!C61</f>
        <v/>
      </c>
      <c r="C689">
        <f t="shared" si="0"/>
        <v>-1</v>
      </c>
      <c r="D689">
        <v>0</v>
      </c>
      <c r="E689" t="str">
        <f>IF(C689=3,'Standard 6 Scoring'!$J$7,IF(C689=2,'Standard 6 Scoring'!$H$7,IF(C689=1,'Standard 6 Scoring'!$F$7,IF(C689=0,'Standard 6 Scoring'!$D$7,IF(C689="*","No Score Selected","")))))</f>
        <v/>
      </c>
      <c r="F689" s="93"/>
    </row>
    <row r="690" spans="1:6" x14ac:dyDescent="0.25">
      <c r="A690" s="341" t="s">
        <v>2559</v>
      </c>
      <c r="B690" s="341" t="str">
        <f>'Standard 6 Scoring'!G63</f>
        <v>#N/A</v>
      </c>
      <c r="E690" s="284"/>
      <c r="F690" s="93"/>
    </row>
    <row r="691" spans="1:6" x14ac:dyDescent="0.25">
      <c r="A691" s="341" t="s">
        <v>2560</v>
      </c>
      <c r="B691" s="341" t="str">
        <f>'Standard 6 Scoring'!I63</f>
        <v>#NA</v>
      </c>
      <c r="E691" s="284"/>
      <c r="F691" s="93"/>
    </row>
    <row r="692" spans="1:6" x14ac:dyDescent="0.25">
      <c r="A692" s="50" t="s">
        <v>2595</v>
      </c>
      <c r="B692" s="84">
        <f>'Standard 6 Selecting'!B24</f>
        <v>0</v>
      </c>
      <c r="E692" s="94"/>
      <c r="F692" s="45"/>
    </row>
    <row r="693" spans="1:6" x14ac:dyDescent="0.25">
      <c r="A693" s="50" t="s">
        <v>2630</v>
      </c>
      <c r="B693" s="338" t="str">
        <f>'Standard 6 Scoring'!E55</f>
        <v/>
      </c>
      <c r="E693" s="94"/>
      <c r="F693" s="45"/>
    </row>
    <row r="694" spans="1:6" x14ac:dyDescent="0.25">
      <c r="A694" s="50" t="s">
        <v>2637</v>
      </c>
      <c r="B694" s="338">
        <f>'Standard 6 Selecting'!F24</f>
        <v>0</v>
      </c>
      <c r="E694" s="284"/>
      <c r="F694" s="45"/>
    </row>
    <row r="695" spans="1:6" x14ac:dyDescent="0.25">
      <c r="A695" s="50" t="s">
        <v>2596</v>
      </c>
      <c r="B695" s="84">
        <f>'Standard 6 Scoring'!C8</f>
        <v>0</v>
      </c>
      <c r="E695" s="94"/>
      <c r="F695" s="45"/>
    </row>
    <row r="696" spans="1:6" x14ac:dyDescent="0.25">
      <c r="A696" s="50" t="s">
        <v>2597</v>
      </c>
      <c r="B696" s="84">
        <f>'Standard 6 Scoring'!E8</f>
        <v>0</v>
      </c>
      <c r="E696" s="94"/>
      <c r="F696" s="45"/>
    </row>
    <row r="697" spans="1:6" x14ac:dyDescent="0.25">
      <c r="A697" s="50" t="s">
        <v>2598</v>
      </c>
      <c r="B697" s="84">
        <f>'Standard 6 Scoring'!G8</f>
        <v>0</v>
      </c>
      <c r="E697" s="94"/>
      <c r="F697" s="45"/>
    </row>
    <row r="698" spans="1:6" x14ac:dyDescent="0.25">
      <c r="A698" s="50" t="s">
        <v>2599</v>
      </c>
      <c r="B698" s="84">
        <f>'Standard 6 Scoring'!I8</f>
        <v>0</v>
      </c>
      <c r="E698" s="94"/>
      <c r="F698" s="45"/>
    </row>
    <row r="699" spans="1:6" x14ac:dyDescent="0.25">
      <c r="A699" s="50" t="s">
        <v>2600</v>
      </c>
      <c r="B699" s="84">
        <f>'Standard 6 Selecting'!B25</f>
        <v>0</v>
      </c>
      <c r="E699" s="94"/>
      <c r="F699" s="45"/>
    </row>
    <row r="700" spans="1:6" x14ac:dyDescent="0.25">
      <c r="A700" s="50" t="s">
        <v>2631</v>
      </c>
      <c r="B700" s="338" t="str">
        <f>'Standard 6 Scoring'!E56</f>
        <v/>
      </c>
      <c r="E700" s="94"/>
      <c r="F700" s="45"/>
    </row>
    <row r="701" spans="1:6" x14ac:dyDescent="0.25">
      <c r="A701" s="50" t="s">
        <v>2638</v>
      </c>
      <c r="B701" s="338">
        <f>'Standard 6 Selecting'!F25</f>
        <v>0</v>
      </c>
      <c r="E701" s="284"/>
      <c r="F701" s="45"/>
    </row>
    <row r="702" spans="1:6" x14ac:dyDescent="0.25">
      <c r="A702" s="50" t="s">
        <v>2601</v>
      </c>
      <c r="B702" s="342">
        <f>'Standard 6 Scoring'!C15</f>
        <v>0</v>
      </c>
      <c r="E702" s="94"/>
      <c r="F702" s="45"/>
    </row>
    <row r="703" spans="1:6" x14ac:dyDescent="0.25">
      <c r="A703" s="50" t="s">
        <v>2602</v>
      </c>
      <c r="B703" s="342">
        <f>'Standard 6 Scoring'!E15</f>
        <v>0</v>
      </c>
      <c r="E703" s="94"/>
      <c r="F703" s="45"/>
    </row>
    <row r="704" spans="1:6" x14ac:dyDescent="0.25">
      <c r="A704" s="50" t="s">
        <v>2603</v>
      </c>
      <c r="B704" s="342">
        <f>'Standard 6 Scoring'!G15</f>
        <v>0</v>
      </c>
      <c r="E704" s="94"/>
      <c r="F704" s="45"/>
    </row>
    <row r="705" spans="1:6" x14ac:dyDescent="0.25">
      <c r="A705" s="50" t="s">
        <v>2604</v>
      </c>
      <c r="B705" s="342">
        <f>'Standard 6 Scoring'!I15</f>
        <v>0</v>
      </c>
      <c r="E705" s="94"/>
      <c r="F705" s="45"/>
    </row>
    <row r="706" spans="1:6" x14ac:dyDescent="0.25">
      <c r="A706" s="50" t="s">
        <v>2605</v>
      </c>
      <c r="B706" s="84">
        <f>'Standard 6 Selecting'!B26</f>
        <v>0</v>
      </c>
      <c r="E706" s="94"/>
      <c r="F706" s="45"/>
    </row>
    <row r="707" spans="1:6" x14ac:dyDescent="0.25">
      <c r="A707" s="50" t="s">
        <v>2632</v>
      </c>
      <c r="B707" s="338" t="str">
        <f>'Standard 6 Scoring'!E57</f>
        <v/>
      </c>
      <c r="E707" s="94"/>
      <c r="F707" s="45"/>
    </row>
    <row r="708" spans="1:6" x14ac:dyDescent="0.25">
      <c r="A708" s="50" t="s">
        <v>2639</v>
      </c>
      <c r="B708" s="338">
        <f>'Standard 6 Selecting'!F26</f>
        <v>0</v>
      </c>
      <c r="E708" s="94"/>
      <c r="F708" s="45"/>
    </row>
    <row r="709" spans="1:6" x14ac:dyDescent="0.25">
      <c r="A709" s="50" t="s">
        <v>2606</v>
      </c>
      <c r="B709" s="342">
        <f>'Standard 6 Scoring'!C22</f>
        <v>0</v>
      </c>
      <c r="E709" s="94"/>
      <c r="F709" s="45"/>
    </row>
    <row r="710" spans="1:6" x14ac:dyDescent="0.25">
      <c r="A710" s="50" t="s">
        <v>2607</v>
      </c>
      <c r="B710" s="342">
        <f>'Standard 6 Scoring'!E22</f>
        <v>0</v>
      </c>
      <c r="E710" s="94"/>
      <c r="F710" s="45"/>
    </row>
    <row r="711" spans="1:6" x14ac:dyDescent="0.25">
      <c r="A711" s="50" t="s">
        <v>2608</v>
      </c>
      <c r="B711" s="342">
        <f>'Standard 6 Scoring'!G22</f>
        <v>0</v>
      </c>
      <c r="E711" s="94"/>
      <c r="F711" s="45"/>
    </row>
    <row r="712" spans="1:6" x14ac:dyDescent="0.25">
      <c r="A712" s="50" t="s">
        <v>2609</v>
      </c>
      <c r="B712" s="342">
        <f>'Standard 6 Scoring'!I22</f>
        <v>0</v>
      </c>
      <c r="E712" s="94"/>
      <c r="F712" s="45"/>
    </row>
    <row r="713" spans="1:6" x14ac:dyDescent="0.25">
      <c r="A713" s="50" t="s">
        <v>2610</v>
      </c>
      <c r="B713" s="84">
        <f>'Standard 6 Selecting'!B27</f>
        <v>0</v>
      </c>
      <c r="E713" s="94"/>
      <c r="F713" s="45"/>
    </row>
    <row r="714" spans="1:6" x14ac:dyDescent="0.25">
      <c r="A714" s="50" t="s">
        <v>2633</v>
      </c>
      <c r="B714" s="338" t="str">
        <f>'Standard 6 Scoring'!E58</f>
        <v/>
      </c>
      <c r="E714" s="94"/>
      <c r="F714" s="45"/>
    </row>
    <row r="715" spans="1:6" x14ac:dyDescent="0.25">
      <c r="A715" s="50" t="s">
        <v>2640</v>
      </c>
      <c r="B715" s="50">
        <f>'Standard 6 Selecting'!F27</f>
        <v>0</v>
      </c>
      <c r="E715" s="94"/>
      <c r="F715" s="45"/>
    </row>
    <row r="716" spans="1:6" x14ac:dyDescent="0.25">
      <c r="A716" s="50" t="s">
        <v>2611</v>
      </c>
      <c r="B716" s="342">
        <f>'Standard 6 Scoring'!C29</f>
        <v>0</v>
      </c>
      <c r="E716" s="94"/>
      <c r="F716" s="45"/>
    </row>
    <row r="717" spans="1:6" x14ac:dyDescent="0.25">
      <c r="A717" s="50" t="s">
        <v>2612</v>
      </c>
      <c r="B717" s="342">
        <f>'Standard 6 Scoring'!E29</f>
        <v>0</v>
      </c>
      <c r="E717" s="94"/>
      <c r="F717" s="45"/>
    </row>
    <row r="718" spans="1:6" x14ac:dyDescent="0.25">
      <c r="A718" s="50" t="s">
        <v>2613</v>
      </c>
      <c r="B718" s="342">
        <f>'Standard 6 Scoring'!G29</f>
        <v>0</v>
      </c>
      <c r="E718" s="94"/>
      <c r="F718" s="45"/>
    </row>
    <row r="719" spans="1:6" x14ac:dyDescent="0.25">
      <c r="A719" s="50" t="s">
        <v>2614</v>
      </c>
      <c r="B719" s="342">
        <f>'Standard 6 Scoring'!I36</f>
        <v>0</v>
      </c>
      <c r="E719" s="90"/>
      <c r="F719" s="45"/>
    </row>
    <row r="720" spans="1:6" x14ac:dyDescent="0.25">
      <c r="A720" s="50" t="s">
        <v>2615</v>
      </c>
      <c r="B720" s="84">
        <f>'Standard 6 Selecting'!B28</f>
        <v>0</v>
      </c>
      <c r="E720" s="90"/>
      <c r="F720" s="45"/>
    </row>
    <row r="721" spans="1:6" x14ac:dyDescent="0.25">
      <c r="A721" s="50" t="s">
        <v>2634</v>
      </c>
      <c r="B721" s="338" t="str">
        <f>'Standard 6 Scoring'!E59</f>
        <v/>
      </c>
      <c r="E721" s="90"/>
      <c r="F721" s="45"/>
    </row>
    <row r="722" spans="1:6" x14ac:dyDescent="0.25">
      <c r="A722" s="50" t="s">
        <v>2641</v>
      </c>
      <c r="B722" s="338">
        <f>'Standard 6 Selecting'!F28</f>
        <v>0</v>
      </c>
      <c r="E722" s="90"/>
      <c r="F722" s="45"/>
    </row>
    <row r="723" spans="1:6" x14ac:dyDescent="0.25">
      <c r="A723" s="50" t="s">
        <v>2616</v>
      </c>
      <c r="B723" s="342">
        <f>'Standard 6 Scoring'!C36</f>
        <v>0</v>
      </c>
      <c r="E723" s="90"/>
      <c r="F723" s="45"/>
    </row>
    <row r="724" spans="1:6" x14ac:dyDescent="0.25">
      <c r="A724" s="50" t="s">
        <v>2617</v>
      </c>
      <c r="B724" s="342">
        <f>'Standard 6 Scoring'!E36</f>
        <v>0</v>
      </c>
      <c r="E724" s="90"/>
      <c r="F724" s="45"/>
    </row>
    <row r="725" spans="1:6" x14ac:dyDescent="0.25">
      <c r="A725" s="50" t="s">
        <v>2618</v>
      </c>
      <c r="B725" s="342">
        <f>'Standard 6 Scoring'!G36</f>
        <v>0</v>
      </c>
      <c r="E725" s="90"/>
      <c r="F725" s="45"/>
    </row>
    <row r="726" spans="1:6" x14ac:dyDescent="0.25">
      <c r="A726" s="50" t="s">
        <v>2619</v>
      </c>
      <c r="B726" s="342">
        <f>'Standard 6 Scoring'!I36</f>
        <v>0</v>
      </c>
    </row>
    <row r="727" spans="1:6" x14ac:dyDescent="0.25">
      <c r="A727" s="50" t="s">
        <v>2620</v>
      </c>
      <c r="B727" s="84">
        <f>'Standard 6 Selecting'!B29</f>
        <v>0</v>
      </c>
    </row>
    <row r="728" spans="1:6" x14ac:dyDescent="0.25">
      <c r="A728" s="50" t="s">
        <v>2635</v>
      </c>
      <c r="B728" s="338" t="str">
        <f>'Standard 6 Scoring'!E60</f>
        <v/>
      </c>
    </row>
    <row r="729" spans="1:6" x14ac:dyDescent="0.25">
      <c r="A729" s="50" t="s">
        <v>2642</v>
      </c>
      <c r="B729" s="338">
        <f>'Standard 6 Selecting'!F29</f>
        <v>0</v>
      </c>
    </row>
    <row r="730" spans="1:6" x14ac:dyDescent="0.25">
      <c r="A730" s="50" t="s">
        <v>2621</v>
      </c>
      <c r="B730" s="342">
        <f>'Standard 6 Scoring'!C43</f>
        <v>0</v>
      </c>
    </row>
    <row r="731" spans="1:6" x14ac:dyDescent="0.25">
      <c r="A731" s="50" t="s">
        <v>2622</v>
      </c>
      <c r="B731" s="342">
        <f>'Standard 6 Scoring'!E43</f>
        <v>0</v>
      </c>
    </row>
    <row r="732" spans="1:6" x14ac:dyDescent="0.25">
      <c r="A732" s="50" t="s">
        <v>2623</v>
      </c>
      <c r="B732" s="342">
        <f>'Standard 6 Scoring'!G43</f>
        <v>0</v>
      </c>
    </row>
    <row r="733" spans="1:6" x14ac:dyDescent="0.25">
      <c r="A733" s="50" t="s">
        <v>2624</v>
      </c>
      <c r="B733" s="342">
        <f>'Standard 6 Scoring'!I43</f>
        <v>0</v>
      </c>
    </row>
    <row r="734" spans="1:6" x14ac:dyDescent="0.25">
      <c r="A734" s="50" t="s">
        <v>2625</v>
      </c>
      <c r="B734">
        <f>'Standard 6 Selecting'!B30</f>
        <v>0</v>
      </c>
    </row>
    <row r="735" spans="1:6" x14ac:dyDescent="0.25">
      <c r="A735" s="50" t="s">
        <v>2636</v>
      </c>
      <c r="B735" s="338" t="str">
        <f>'Standard 6 Scoring'!E61</f>
        <v/>
      </c>
    </row>
    <row r="736" spans="1:6" x14ac:dyDescent="0.25">
      <c r="A736" s="50" t="s">
        <v>2643</v>
      </c>
      <c r="B736" s="338">
        <f>'Standard 6 Selecting'!F30</f>
        <v>0</v>
      </c>
    </row>
    <row r="737" spans="1:2" x14ac:dyDescent="0.25">
      <c r="A737" s="50" t="s">
        <v>2626</v>
      </c>
      <c r="B737" s="342">
        <f>'Standard 6 Scoring'!C50</f>
        <v>0</v>
      </c>
    </row>
    <row r="738" spans="1:2" x14ac:dyDescent="0.25">
      <c r="A738" s="50" t="s">
        <v>2627</v>
      </c>
      <c r="B738" s="342">
        <f>'Standard 6 Scoring'!E50</f>
        <v>0</v>
      </c>
    </row>
    <row r="739" spans="1:2" x14ac:dyDescent="0.25">
      <c r="A739" s="50" t="s">
        <v>2628</v>
      </c>
      <c r="B739" s="342">
        <f>'Standard 6 Scoring'!G50</f>
        <v>0</v>
      </c>
    </row>
    <row r="740" spans="1:2" x14ac:dyDescent="0.25">
      <c r="A740" s="50" t="s">
        <v>2629</v>
      </c>
      <c r="B740" s="342">
        <f>'Standard 6 Scoring'!I50</f>
        <v>0</v>
      </c>
    </row>
    <row r="741" spans="1:2" x14ac:dyDescent="0.25">
      <c r="A741" s="439" t="s">
        <v>3101</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863</v>
      </c>
    </row>
    <row r="2" spans="1:10" ht="15.75" customHeight="1" x14ac:dyDescent="0.25"/>
    <row r="3" spans="1:10" ht="15.75" customHeight="1" x14ac:dyDescent="0.25">
      <c r="A3" s="58"/>
      <c r="B3" s="59"/>
    </row>
    <row r="4" spans="1:10" ht="15.75" customHeight="1" x14ac:dyDescent="0.25">
      <c r="A4" s="60" t="s">
        <v>865</v>
      </c>
      <c r="B4" s="61" t="s">
        <v>1413</v>
      </c>
    </row>
    <row r="5" spans="1:10" ht="15.75" customHeight="1" x14ac:dyDescent="0.25">
      <c r="A5" s="62"/>
      <c r="B5" s="63"/>
      <c r="J5" s="260"/>
    </row>
    <row r="6" spans="1:10" ht="15.75" customHeight="1" x14ac:dyDescent="0.25">
      <c r="A6" s="62">
        <v>0</v>
      </c>
      <c r="B6" s="63" t="s">
        <v>2470</v>
      </c>
      <c r="D6" t="s">
        <v>3097</v>
      </c>
      <c r="G6" s="443" t="s">
        <v>3100</v>
      </c>
    </row>
    <row r="7" spans="1:10" x14ac:dyDescent="0.25">
      <c r="A7" s="62">
        <v>1</v>
      </c>
      <c r="B7" s="63" t="s">
        <v>2357</v>
      </c>
      <c r="D7" s="440" t="s">
        <v>2650</v>
      </c>
      <c r="E7" s="440">
        <v>2</v>
      </c>
      <c r="G7" s="443" t="b">
        <v>0</v>
      </c>
    </row>
    <row r="8" spans="1:10" x14ac:dyDescent="0.25">
      <c r="A8" s="62">
        <v>2</v>
      </c>
      <c r="B8" s="63" t="s">
        <v>2358</v>
      </c>
      <c r="D8" s="440" t="s">
        <v>2651</v>
      </c>
      <c r="E8" s="440"/>
      <c r="G8" s="443" t="b">
        <v>0</v>
      </c>
    </row>
    <row r="9" spans="1:10" x14ac:dyDescent="0.25">
      <c r="A9" s="62">
        <v>3</v>
      </c>
      <c r="B9" s="63" t="s">
        <v>2359</v>
      </c>
      <c r="D9" s="440" t="s">
        <v>2652</v>
      </c>
      <c r="E9" s="440"/>
      <c r="G9" s="443" t="b">
        <v>0</v>
      </c>
    </row>
    <row r="10" spans="1:10" x14ac:dyDescent="0.25">
      <c r="A10" s="62">
        <v>4</v>
      </c>
      <c r="B10" s="63" t="s">
        <v>901</v>
      </c>
      <c r="G10" s="443" t="b">
        <v>0</v>
      </c>
    </row>
    <row r="11" spans="1:10" x14ac:dyDescent="0.25">
      <c r="A11" s="62" t="s">
        <v>2551</v>
      </c>
      <c r="B11" s="63" t="s">
        <v>2517</v>
      </c>
      <c r="G11" s="443" t="b">
        <v>0</v>
      </c>
    </row>
    <row r="12" spans="1:10" x14ac:dyDescent="0.25">
      <c r="A12" s="62" t="s">
        <v>2547</v>
      </c>
      <c r="B12" s="63" t="s">
        <v>2548</v>
      </c>
    </row>
    <row r="13" spans="1:10" s="443" customFormat="1" x14ac:dyDescent="0.25">
      <c r="A13" s="62" t="s">
        <v>3108</v>
      </c>
      <c r="B13" s="63" t="s">
        <v>3109</v>
      </c>
    </row>
    <row r="14" spans="1:10" x14ac:dyDescent="0.25">
      <c r="A14" s="64" t="s">
        <v>2550</v>
      </c>
      <c r="B14" s="65" t="s">
        <v>864</v>
      </c>
    </row>
    <row r="16" spans="1:10" x14ac:dyDescent="0.25">
      <c r="A16" t="s">
        <v>2515</v>
      </c>
      <c r="B16" t="s">
        <v>2526</v>
      </c>
    </row>
    <row r="17" spans="1:9" x14ac:dyDescent="0.25">
      <c r="B17" t="s">
        <v>2516</v>
      </c>
    </row>
    <row r="18" spans="1:9" x14ac:dyDescent="0.25">
      <c r="B18" t="s">
        <v>2549</v>
      </c>
    </row>
    <row r="19" spans="1:9" x14ac:dyDescent="0.25">
      <c r="B19" t="s">
        <v>2645</v>
      </c>
    </row>
    <row r="20" spans="1:9" x14ac:dyDescent="0.25">
      <c r="B20" t="s">
        <v>2645</v>
      </c>
    </row>
    <row r="21" spans="1:9" x14ac:dyDescent="0.25">
      <c r="B21" t="s">
        <v>2524</v>
      </c>
    </row>
    <row r="22" spans="1:9" x14ac:dyDescent="0.25">
      <c r="B22" t="s">
        <v>2525</v>
      </c>
    </row>
    <row r="23" spans="1:9" x14ac:dyDescent="0.25">
      <c r="B23" t="s">
        <v>2514</v>
      </c>
    </row>
    <row r="24" spans="1:9" s="443" customFormat="1" x14ac:dyDescent="0.25">
      <c r="B24" s="443" t="s">
        <v>3110</v>
      </c>
    </row>
    <row r="25" spans="1:9" s="443" customFormat="1" x14ac:dyDescent="0.25">
      <c r="B25" s="443" t="s">
        <v>3113</v>
      </c>
    </row>
    <row r="27" spans="1:9" x14ac:dyDescent="0.25">
      <c r="A27" t="s">
        <v>2518</v>
      </c>
    </row>
    <row r="28" spans="1:9" x14ac:dyDescent="0.25">
      <c r="F28" s="340" t="s">
        <v>2689</v>
      </c>
      <c r="G28" s="340" t="s">
        <v>3102</v>
      </c>
      <c r="H28" s="340" t="s">
        <v>2690</v>
      </c>
      <c r="I28" s="340" t="s">
        <v>2691</v>
      </c>
    </row>
    <row r="29" spans="1:9" x14ac:dyDescent="0.25">
      <c r="A29" t="s">
        <v>2519</v>
      </c>
      <c r="B29" t="b">
        <v>0</v>
      </c>
    </row>
    <row r="30" spans="1:9" x14ac:dyDescent="0.25">
      <c r="A30" t="s">
        <v>2520</v>
      </c>
      <c r="B30" t="b">
        <v>0</v>
      </c>
    </row>
    <row r="31" spans="1:9" x14ac:dyDescent="0.25">
      <c r="A31" t="s">
        <v>2521</v>
      </c>
      <c r="B31" t="b">
        <v>0</v>
      </c>
    </row>
    <row r="32" spans="1:9" x14ac:dyDescent="0.25">
      <c r="A32" t="s">
        <v>2522</v>
      </c>
      <c r="B32" t="b">
        <v>0</v>
      </c>
    </row>
    <row r="33" spans="1:2" x14ac:dyDescent="0.25">
      <c r="A33" t="s">
        <v>2523</v>
      </c>
      <c r="B33" t="b">
        <v>0</v>
      </c>
    </row>
    <row r="34" spans="1:2" x14ac:dyDescent="0.25">
      <c r="A34" t="s">
        <v>2527</v>
      </c>
      <c r="B34" t="b">
        <v>0</v>
      </c>
    </row>
    <row r="35" spans="1:2" x14ac:dyDescent="0.25">
      <c r="A35" t="s">
        <v>2528</v>
      </c>
      <c r="B35" t="b">
        <v>0</v>
      </c>
    </row>
    <row r="36" spans="1:2" x14ac:dyDescent="0.25">
      <c r="A36" t="s">
        <v>2529</v>
      </c>
      <c r="B36" t="b">
        <v>0</v>
      </c>
    </row>
    <row r="37" spans="1:2" x14ac:dyDescent="0.25">
      <c r="A37" t="s">
        <v>2530</v>
      </c>
      <c r="B37" t="b">
        <v>0</v>
      </c>
    </row>
    <row r="38" spans="1:2" x14ac:dyDescent="0.25">
      <c r="A38" t="s">
        <v>2531</v>
      </c>
      <c r="B38" t="b">
        <v>0</v>
      </c>
    </row>
    <row r="39" spans="1:2" x14ac:dyDescent="0.25">
      <c r="A39" t="s">
        <v>2532</v>
      </c>
      <c r="B39" t="b">
        <v>0</v>
      </c>
    </row>
    <row r="40" spans="1:2" x14ac:dyDescent="0.25">
      <c r="A40" t="s">
        <v>2533</v>
      </c>
      <c r="B40" t="b">
        <v>0</v>
      </c>
    </row>
    <row r="41" spans="1:2" x14ac:dyDescent="0.25">
      <c r="A41" t="s">
        <v>2534</v>
      </c>
      <c r="B41" t="b">
        <v>0</v>
      </c>
    </row>
    <row r="42" spans="1:2" x14ac:dyDescent="0.25">
      <c r="A42" t="s">
        <v>2535</v>
      </c>
      <c r="B42" t="b">
        <v>0</v>
      </c>
    </row>
    <row r="43" spans="1:2" x14ac:dyDescent="0.25">
      <c r="A43" t="s">
        <v>2536</v>
      </c>
      <c r="B43" t="b">
        <v>0</v>
      </c>
    </row>
    <row r="44" spans="1:2" x14ac:dyDescent="0.25">
      <c r="A44" t="s">
        <v>2537</v>
      </c>
      <c r="B44" t="b">
        <v>0</v>
      </c>
    </row>
    <row r="45" spans="1:2" x14ac:dyDescent="0.25">
      <c r="A45" t="s">
        <v>2538</v>
      </c>
      <c r="B45" t="b">
        <v>0</v>
      </c>
    </row>
    <row r="46" spans="1:2" x14ac:dyDescent="0.25">
      <c r="A46" t="s">
        <v>2539</v>
      </c>
      <c r="B46" t="b">
        <v>0</v>
      </c>
    </row>
    <row r="47" spans="1:2" x14ac:dyDescent="0.25">
      <c r="A47" t="s">
        <v>2540</v>
      </c>
      <c r="B47" t="b">
        <v>0</v>
      </c>
    </row>
    <row r="48" spans="1:2" x14ac:dyDescent="0.25">
      <c r="A48" t="s">
        <v>2541</v>
      </c>
      <c r="B48" t="b">
        <v>0</v>
      </c>
    </row>
    <row r="49" spans="1:2" x14ac:dyDescent="0.25">
      <c r="A49" t="s">
        <v>2542</v>
      </c>
      <c r="B49" t="b">
        <v>0</v>
      </c>
    </row>
    <row r="50" spans="1:2" x14ac:dyDescent="0.25">
      <c r="A50" t="s">
        <v>2543</v>
      </c>
      <c r="B50" t="b">
        <v>0</v>
      </c>
    </row>
    <row r="51" spans="1:2" x14ac:dyDescent="0.25">
      <c r="A51" t="s">
        <v>2544</v>
      </c>
      <c r="B51" t="b">
        <v>0</v>
      </c>
    </row>
    <row r="52" spans="1:2" x14ac:dyDescent="0.25">
      <c r="A52" t="s">
        <v>2545</v>
      </c>
      <c r="B52" t="b">
        <v>0</v>
      </c>
    </row>
    <row r="53" spans="1:2" x14ac:dyDescent="0.25">
      <c r="A53" t="s">
        <v>2546</v>
      </c>
      <c r="B53" t="b">
        <v>0</v>
      </c>
    </row>
    <row r="54" spans="1:2" x14ac:dyDescent="0.25">
      <c r="A54" t="s">
        <v>3123</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1412</v>
      </c>
      <c r="D2" s="1081" t="s">
        <v>1413</v>
      </c>
      <c r="E2" s="1082"/>
      <c r="F2" s="1082"/>
      <c r="G2" s="1082"/>
      <c r="H2" s="1083"/>
      <c r="J2">
        <v>1</v>
      </c>
      <c r="K2" s="68" t="s">
        <v>1389</v>
      </c>
      <c r="L2" t="s">
        <v>1394</v>
      </c>
    </row>
    <row r="3" spans="1:12" ht="15.75" customHeight="1" thickBot="1" x14ac:dyDescent="0.3">
      <c r="A3" s="1078">
        <v>1</v>
      </c>
      <c r="B3" s="68" t="s">
        <v>1389</v>
      </c>
      <c r="C3" s="69">
        <f>COUNTIF('Standard 1'!D80,"&lt;&gt;Blank Form")</f>
        <v>0</v>
      </c>
      <c r="D3" s="52" t="s">
        <v>2356</v>
      </c>
      <c r="E3" s="52" t="s">
        <v>2357</v>
      </c>
      <c r="F3" s="52" t="s">
        <v>2358</v>
      </c>
      <c r="G3" s="52" t="s">
        <v>1414</v>
      </c>
      <c r="H3" s="52" t="s">
        <v>901</v>
      </c>
      <c r="J3">
        <v>1</v>
      </c>
      <c r="K3" s="68" t="s">
        <v>874</v>
      </c>
      <c r="L3" t="s">
        <v>1394</v>
      </c>
    </row>
    <row r="4" spans="1:12" ht="15.75" customHeight="1" thickBot="1" x14ac:dyDescent="0.3">
      <c r="A4" s="1079"/>
      <c r="B4" s="68" t="s">
        <v>874</v>
      </c>
      <c r="C4" s="69">
        <f>COUNTIF('Standard 1'!D81,"&lt;&gt;Blank Form")</f>
        <v>0</v>
      </c>
      <c r="D4" s="53" t="s">
        <v>1415</v>
      </c>
      <c r="E4" s="53" t="s">
        <v>1416</v>
      </c>
      <c r="F4" s="53" t="s">
        <v>1417</v>
      </c>
      <c r="G4" s="53" t="s">
        <v>1418</v>
      </c>
      <c r="H4" s="53" t="s">
        <v>1419</v>
      </c>
      <c r="J4">
        <v>1</v>
      </c>
      <c r="K4" s="68" t="s">
        <v>875</v>
      </c>
      <c r="L4" t="s">
        <v>1394</v>
      </c>
    </row>
    <row r="5" spans="1:12" ht="15.75" customHeight="1" thickBot="1" x14ac:dyDescent="0.3">
      <c r="A5" s="1079"/>
      <c r="B5" s="68" t="s">
        <v>875</v>
      </c>
      <c r="C5" s="69">
        <f>COUNTIF('Standard 1'!D82,"&lt;&gt;Blank Form")</f>
        <v>0</v>
      </c>
      <c r="D5" s="7" t="e">
        <f>#REF!</f>
        <v>#REF!</v>
      </c>
      <c r="E5" s="7" t="e">
        <f>#REF!</f>
        <v>#REF!</v>
      </c>
      <c r="F5" s="7" t="e">
        <f>#REF!</f>
        <v>#REF!</v>
      </c>
      <c r="G5" s="7" t="e">
        <f>#REF!</f>
        <v>#REF!</v>
      </c>
      <c r="H5" s="7" t="e">
        <f>#REF!</f>
        <v>#REF!</v>
      </c>
      <c r="J5">
        <v>1</v>
      </c>
      <c r="K5" s="68" t="s">
        <v>876</v>
      </c>
      <c r="L5" t="s">
        <v>1394</v>
      </c>
    </row>
    <row r="6" spans="1:12" ht="15.75" customHeight="1" thickBot="1" x14ac:dyDescent="0.3">
      <c r="A6" s="1079"/>
      <c r="B6" s="68" t="s">
        <v>876</v>
      </c>
      <c r="C6" s="69">
        <f>COUNTIF('Standard 1'!D83,"&lt;&gt;Blank Form")</f>
        <v>0</v>
      </c>
      <c r="D6" s="7" t="e">
        <f>#REF!</f>
        <v>#REF!</v>
      </c>
      <c r="E6" s="7" t="e">
        <f>#REF!</f>
        <v>#REF!</v>
      </c>
      <c r="F6" s="7" t="e">
        <f>#REF!</f>
        <v>#REF!</v>
      </c>
      <c r="G6" s="7" t="e">
        <f>#REF!</f>
        <v>#REF!</v>
      </c>
      <c r="H6" s="7" t="e">
        <f>#REF!</f>
        <v>#REF!</v>
      </c>
      <c r="J6">
        <v>1</v>
      </c>
      <c r="K6" s="68" t="s">
        <v>1390</v>
      </c>
      <c r="L6" t="s">
        <v>1394</v>
      </c>
    </row>
    <row r="7" spans="1:12" ht="15.75" customHeight="1" thickBot="1" x14ac:dyDescent="0.3">
      <c r="A7" s="1079"/>
      <c r="B7" s="68" t="s">
        <v>1390</v>
      </c>
      <c r="C7" s="69">
        <f>COUNTIF('Standard 1'!D84,"&lt;&gt;Blank Form")</f>
        <v>0</v>
      </c>
      <c r="D7" s="7" t="e">
        <f>#REF!</f>
        <v>#REF!</v>
      </c>
      <c r="E7" s="7" t="e">
        <f>#REF!</f>
        <v>#REF!</v>
      </c>
      <c r="F7" s="7" t="e">
        <f>#REF!</f>
        <v>#REF!</v>
      </c>
      <c r="G7" s="7" t="e">
        <f>#REF!</f>
        <v>#REF!</v>
      </c>
      <c r="H7" s="7" t="e">
        <f>#REF!</f>
        <v>#REF!</v>
      </c>
      <c r="J7">
        <v>1</v>
      </c>
      <c r="K7" s="68" t="s">
        <v>877</v>
      </c>
      <c r="L7" t="s">
        <v>1394</v>
      </c>
    </row>
    <row r="8" spans="1:12" ht="15.75" customHeight="1" thickBot="1" x14ac:dyDescent="0.3">
      <c r="A8" s="1079"/>
      <c r="B8" s="68" t="s">
        <v>877</v>
      </c>
      <c r="C8" s="69" t="e">
        <f>COUNTIF('Standard 1'!#REF!,"&lt;&gt;Blank Form")</f>
        <v>#REF!</v>
      </c>
      <c r="D8" s="7" t="e">
        <f>#REF!</f>
        <v>#REF!</v>
      </c>
      <c r="E8" s="7" t="e">
        <f>#REF!</f>
        <v>#REF!</v>
      </c>
      <c r="F8" s="7" t="e">
        <f>#REF!</f>
        <v>#REF!</v>
      </c>
      <c r="G8" s="7" t="e">
        <f>#REF!</f>
        <v>#REF!</v>
      </c>
      <c r="H8" s="7" t="e">
        <f>#REF!</f>
        <v>#REF!</v>
      </c>
      <c r="J8" t="s">
        <v>1350</v>
      </c>
      <c r="L8" t="s">
        <v>1394</v>
      </c>
    </row>
    <row r="9" spans="1:12" ht="15.75" customHeight="1" thickBot="1" x14ac:dyDescent="0.3">
      <c r="A9" s="1080"/>
      <c r="B9" s="70"/>
      <c r="C9" s="69"/>
      <c r="D9" s="7" t="e">
        <f>#REF!</f>
        <v>#REF!</v>
      </c>
      <c r="E9" s="7" t="e">
        <f>#REF!</f>
        <v>#REF!</v>
      </c>
      <c r="F9" s="7" t="e">
        <f>#REF!</f>
        <v>#REF!</v>
      </c>
      <c r="G9" s="7" t="e">
        <f>#REF!</f>
        <v>#REF!</v>
      </c>
      <c r="H9" s="7" t="e">
        <f>#REF!</f>
        <v>#REF!</v>
      </c>
      <c r="J9">
        <v>2</v>
      </c>
      <c r="K9" s="68" t="s">
        <v>1389</v>
      </c>
      <c r="L9" t="s">
        <v>1394</v>
      </c>
    </row>
    <row r="10" spans="1:12" ht="15.75" customHeight="1" thickBot="1" x14ac:dyDescent="0.3">
      <c r="A10" s="1078">
        <v>2</v>
      </c>
      <c r="B10" s="68" t="s">
        <v>1389</v>
      </c>
      <c r="C10" s="69">
        <f>COUNTIF('Standard 2'!D80,"&lt;&gt;Blank Form")</f>
        <v>0</v>
      </c>
      <c r="D10" s="7" t="e">
        <f>#REF!</f>
        <v>#REF!</v>
      </c>
      <c r="E10" s="7" t="e">
        <f>#REF!</f>
        <v>#REF!</v>
      </c>
      <c r="F10" s="7" t="e">
        <f>#REF!</f>
        <v>#REF!</v>
      </c>
      <c r="G10" s="7" t="e">
        <f>#REF!</f>
        <v>#REF!</v>
      </c>
      <c r="H10" s="7" t="e">
        <f>#REF!</f>
        <v>#REF!</v>
      </c>
      <c r="J10">
        <v>2</v>
      </c>
      <c r="K10" s="68" t="s">
        <v>874</v>
      </c>
      <c r="L10" t="s">
        <v>1394</v>
      </c>
    </row>
    <row r="11" spans="1:12" ht="15.75" customHeight="1" thickBot="1" x14ac:dyDescent="0.3">
      <c r="A11" s="1079"/>
      <c r="B11" s="68" t="s">
        <v>874</v>
      </c>
      <c r="C11" s="69">
        <f>COUNTIF('Standard 2'!D81,"&lt;&gt;Blank Form")</f>
        <v>0</v>
      </c>
      <c r="D11" s="1075" t="e">
        <f>#REF!</f>
        <v>#REF!</v>
      </c>
      <c r="E11" s="1076"/>
      <c r="F11" s="1076"/>
      <c r="G11" s="1076"/>
      <c r="H11" s="1077"/>
      <c r="J11">
        <v>2</v>
      </c>
      <c r="K11" s="68" t="s">
        <v>875</v>
      </c>
      <c r="L11" t="s">
        <v>1394</v>
      </c>
    </row>
    <row r="12" spans="1:12" ht="15.75" customHeight="1" thickBot="1" x14ac:dyDescent="0.3">
      <c r="A12" s="1079"/>
      <c r="B12" s="68" t="s">
        <v>875</v>
      </c>
      <c r="C12" s="69">
        <f>COUNTIF('Standard 2'!D82,"&lt;&gt;Blank Form")</f>
        <v>0</v>
      </c>
      <c r="D12" s="7" t="e">
        <f>#REF!</f>
        <v>#REF!</v>
      </c>
      <c r="E12" s="7" t="e">
        <f>#REF!</f>
        <v>#REF!</v>
      </c>
      <c r="F12" s="7" t="e">
        <f>#REF!</f>
        <v>#REF!</v>
      </c>
      <c r="G12" s="7" t="e">
        <f>#REF!</f>
        <v>#REF!</v>
      </c>
      <c r="H12" s="7" t="e">
        <f>#REF!</f>
        <v>#REF!</v>
      </c>
      <c r="J12">
        <v>2</v>
      </c>
      <c r="K12" s="68" t="s">
        <v>876</v>
      </c>
      <c r="L12" t="s">
        <v>1394</v>
      </c>
    </row>
    <row r="13" spans="1:12" ht="15.75" customHeight="1" thickBot="1" x14ac:dyDescent="0.3">
      <c r="A13" s="1079"/>
      <c r="B13" s="68" t="s">
        <v>876</v>
      </c>
      <c r="C13" s="69">
        <f>COUNTIF('Standard 2'!D83,"&lt;&gt;Blank Form")</f>
        <v>0</v>
      </c>
      <c r="D13" s="7" t="e">
        <f>#REF!</f>
        <v>#REF!</v>
      </c>
      <c r="E13" s="7" t="e">
        <f>#REF!</f>
        <v>#REF!</v>
      </c>
      <c r="F13" s="7" t="e">
        <f>#REF!</f>
        <v>#REF!</v>
      </c>
      <c r="G13" s="7" t="e">
        <f>#REF!</f>
        <v>#REF!</v>
      </c>
      <c r="H13" s="7" t="e">
        <f>#REF!</f>
        <v>#REF!</v>
      </c>
      <c r="J13">
        <v>2</v>
      </c>
      <c r="K13" s="68" t="s">
        <v>1390</v>
      </c>
      <c r="L13" t="s">
        <v>1394</v>
      </c>
    </row>
    <row r="14" spans="1:12" ht="15.75" customHeight="1" thickBot="1" x14ac:dyDescent="0.3">
      <c r="A14" s="1079"/>
      <c r="B14" s="68" t="s">
        <v>1390</v>
      </c>
      <c r="C14" s="69">
        <f>COUNTIF('Standard 2'!D84,"&lt;&gt;Blank Form")</f>
        <v>0</v>
      </c>
      <c r="D14" s="7" t="e">
        <f>#REF!</f>
        <v>#REF!</v>
      </c>
      <c r="E14" s="7" t="e">
        <f>#REF!</f>
        <v>#REF!</v>
      </c>
      <c r="F14" s="7" t="e">
        <f>#REF!</f>
        <v>#REF!</v>
      </c>
      <c r="G14" s="7" t="e">
        <f>#REF!</f>
        <v>#REF!</v>
      </c>
      <c r="H14" s="7" t="e">
        <f>#REF!</f>
        <v>#REF!</v>
      </c>
      <c r="J14">
        <v>2</v>
      </c>
      <c r="K14" s="68" t="s">
        <v>877</v>
      </c>
      <c r="L14" t="s">
        <v>1394</v>
      </c>
    </row>
    <row r="15" spans="1:12" ht="15.75" customHeight="1" thickBot="1" x14ac:dyDescent="0.3">
      <c r="A15" s="1079"/>
      <c r="B15" s="68" t="s">
        <v>877</v>
      </c>
      <c r="C15" s="69" t="e">
        <f>COUNTIF('Standard 2'!#REF!,"&lt;&gt;Blank Form")</f>
        <v>#REF!</v>
      </c>
      <c r="D15" s="7" t="e">
        <f>#REF!</f>
        <v>#REF!</v>
      </c>
      <c r="E15" s="7" t="e">
        <f>#REF!</f>
        <v>#REF!</v>
      </c>
      <c r="F15" s="7" t="e">
        <f>#REF!</f>
        <v>#REF!</v>
      </c>
      <c r="G15" s="7" t="e">
        <f>#REF!</f>
        <v>#REF!</v>
      </c>
      <c r="H15" s="7" t="e">
        <f>#REF!</f>
        <v>#REF!</v>
      </c>
      <c r="J15" t="s">
        <v>1351</v>
      </c>
      <c r="L15" t="s">
        <v>1394</v>
      </c>
    </row>
    <row r="16" spans="1:12" ht="15.75" customHeight="1" thickBot="1" x14ac:dyDescent="0.3">
      <c r="A16" s="1080"/>
      <c r="B16" s="71"/>
      <c r="C16" s="69"/>
      <c r="D16" s="7" t="e">
        <f>#REF!</f>
        <v>#REF!</v>
      </c>
      <c r="E16" s="7" t="e">
        <f>#REF!</f>
        <v>#REF!</v>
      </c>
      <c r="F16" s="7" t="e">
        <f>#REF!</f>
        <v>#REF!</v>
      </c>
      <c r="G16" s="7" t="e">
        <f>#REF!</f>
        <v>#REF!</v>
      </c>
      <c r="H16" s="7" t="e">
        <f>#REF!</f>
        <v>#REF!</v>
      </c>
      <c r="J16">
        <v>3</v>
      </c>
      <c r="K16" s="72" t="s">
        <v>1389</v>
      </c>
      <c r="L16" t="s">
        <v>1394</v>
      </c>
    </row>
    <row r="17" spans="1:12" ht="15.75" customHeight="1" thickBot="1" x14ac:dyDescent="0.3">
      <c r="A17" s="1078">
        <v>3</v>
      </c>
      <c r="B17" s="72" t="s">
        <v>1389</v>
      </c>
      <c r="C17" s="69">
        <f>COUNTIF('Standard 3'!D100,"&lt;&gt;Blank Form")</f>
        <v>0</v>
      </c>
      <c r="D17" s="7" t="e">
        <f>#REF!</f>
        <v>#REF!</v>
      </c>
      <c r="E17" s="7" t="e">
        <f>#REF!</f>
        <v>#REF!</v>
      </c>
      <c r="F17" s="7" t="e">
        <f>#REF!</f>
        <v>#REF!</v>
      </c>
      <c r="G17" s="7" t="e">
        <f>#REF!</f>
        <v>#REF!</v>
      </c>
      <c r="H17" s="7" t="e">
        <f>#REF!</f>
        <v>#REF!</v>
      </c>
      <c r="J17">
        <v>3</v>
      </c>
      <c r="K17" s="68" t="s">
        <v>874</v>
      </c>
      <c r="L17" t="s">
        <v>1394</v>
      </c>
    </row>
    <row r="18" spans="1:12" ht="15.75" customHeight="1" thickBot="1" x14ac:dyDescent="0.3">
      <c r="A18" s="1079"/>
      <c r="B18" s="68" t="s">
        <v>874</v>
      </c>
      <c r="C18" s="69">
        <f>COUNTIF('Standard 3'!D101,"&lt;&gt;Blank Form")</f>
        <v>0</v>
      </c>
      <c r="D18" s="1075" t="e">
        <f>#REF!</f>
        <v>#REF!</v>
      </c>
      <c r="E18" s="1076"/>
      <c r="F18" s="1076"/>
      <c r="G18" s="1076"/>
      <c r="H18" s="1077"/>
      <c r="J18">
        <v>3</v>
      </c>
      <c r="K18" s="72" t="s">
        <v>875</v>
      </c>
      <c r="L18" t="s">
        <v>1394</v>
      </c>
    </row>
    <row r="19" spans="1:12" ht="15.75" customHeight="1" thickBot="1" x14ac:dyDescent="0.3">
      <c r="A19" s="1079"/>
      <c r="B19" s="72" t="s">
        <v>875</v>
      </c>
      <c r="C19" s="69">
        <f>COUNTIF('Standard 3'!D102,"&lt;&gt;Blank Form")</f>
        <v>0</v>
      </c>
      <c r="D19" s="7" t="e">
        <f>#REF!</f>
        <v>#REF!</v>
      </c>
      <c r="E19" s="7" t="e">
        <f>#REF!</f>
        <v>#REF!</v>
      </c>
      <c r="F19" s="7" t="e">
        <f>#REF!</f>
        <v>#REF!</v>
      </c>
      <c r="G19" s="7" t="e">
        <f>#REF!</f>
        <v>#REF!</v>
      </c>
      <c r="H19" s="7" t="e">
        <f>#REF!</f>
        <v>#REF!</v>
      </c>
      <c r="J19">
        <v>3</v>
      </c>
      <c r="K19" s="72" t="s">
        <v>876</v>
      </c>
      <c r="L19" t="s">
        <v>1394</v>
      </c>
    </row>
    <row r="20" spans="1:12" ht="15.75" customHeight="1" thickBot="1" x14ac:dyDescent="0.3">
      <c r="A20" s="1079"/>
      <c r="B20" s="72" t="s">
        <v>876</v>
      </c>
      <c r="C20" s="69">
        <f>COUNTIF('Standard 3'!D103,"&lt;&gt;Blank Form")</f>
        <v>0</v>
      </c>
      <c r="D20" s="7" t="e">
        <f>#REF!</f>
        <v>#REF!</v>
      </c>
      <c r="E20" s="7" t="e">
        <f>#REF!</f>
        <v>#REF!</v>
      </c>
      <c r="F20" s="7" t="e">
        <f>#REF!</f>
        <v>#REF!</v>
      </c>
      <c r="G20" s="7" t="e">
        <f>#REF!</f>
        <v>#REF!</v>
      </c>
      <c r="H20" s="7" t="e">
        <f>#REF!</f>
        <v>#REF!</v>
      </c>
      <c r="J20">
        <v>3</v>
      </c>
      <c r="K20" s="72" t="s">
        <v>1390</v>
      </c>
      <c r="L20" t="s">
        <v>1394</v>
      </c>
    </row>
    <row r="21" spans="1:12" ht="15.75" customHeight="1" thickBot="1" x14ac:dyDescent="0.3">
      <c r="A21" s="1079"/>
      <c r="B21" s="72" t="s">
        <v>1390</v>
      </c>
      <c r="C21" s="69">
        <f>COUNTIF('Standard 3'!D104,"&lt;&gt;Blank Form")</f>
        <v>0</v>
      </c>
      <c r="D21" s="7" t="e">
        <f>#REF!</f>
        <v>#REF!</v>
      </c>
      <c r="E21" s="7" t="e">
        <f>#REF!</f>
        <v>#REF!</v>
      </c>
      <c r="F21" s="7" t="e">
        <f>#REF!</f>
        <v>#REF!</v>
      </c>
      <c r="G21" s="7" t="e">
        <f>#REF!</f>
        <v>#REF!</v>
      </c>
      <c r="H21" s="7" t="e">
        <f>#REF!</f>
        <v>#REF!</v>
      </c>
      <c r="J21">
        <v>3</v>
      </c>
      <c r="K21" s="72" t="s">
        <v>877</v>
      </c>
      <c r="L21" t="s">
        <v>1394</v>
      </c>
    </row>
    <row r="22" spans="1:12" ht="15.75" customHeight="1" thickBot="1" x14ac:dyDescent="0.3">
      <c r="A22" s="1079"/>
      <c r="B22" s="72" t="s">
        <v>877</v>
      </c>
      <c r="C22" s="69">
        <f>COUNTIF('Standard 3'!D105,"&lt;&gt;Blank Form")</f>
        <v>0</v>
      </c>
      <c r="D22" s="7" t="e">
        <f>#REF!</f>
        <v>#REF!</v>
      </c>
      <c r="E22" s="7" t="e">
        <f>#REF!</f>
        <v>#REF!</v>
      </c>
      <c r="F22" s="7" t="e">
        <f>#REF!</f>
        <v>#REF!</v>
      </c>
      <c r="G22" s="7" t="e">
        <f>#REF!</f>
        <v>#REF!</v>
      </c>
      <c r="H22" s="7" t="e">
        <f>#REF!</f>
        <v>#REF!</v>
      </c>
      <c r="J22">
        <v>3</v>
      </c>
      <c r="K22" s="72" t="s">
        <v>878</v>
      </c>
      <c r="L22" t="s">
        <v>1394</v>
      </c>
    </row>
    <row r="23" spans="1:12" ht="15.75" customHeight="1" thickBot="1" x14ac:dyDescent="0.3">
      <c r="A23" s="1079"/>
      <c r="B23" s="72" t="s">
        <v>878</v>
      </c>
      <c r="C23" s="69">
        <f>COUNTIF('Standard 3'!D106,"&lt;&gt;Blank Form")</f>
        <v>0</v>
      </c>
      <c r="D23" s="7" t="e">
        <f>#REF!</f>
        <v>#REF!</v>
      </c>
      <c r="E23" s="7" t="e">
        <f>#REF!</f>
        <v>#REF!</v>
      </c>
      <c r="F23" s="7" t="e">
        <f>#REF!</f>
        <v>#REF!</v>
      </c>
      <c r="G23" s="7" t="e">
        <f>#REF!</f>
        <v>#REF!</v>
      </c>
      <c r="H23" s="7" t="e">
        <f>#REF!</f>
        <v>#REF!</v>
      </c>
      <c r="J23">
        <v>3</v>
      </c>
      <c r="K23" s="72" t="s">
        <v>879</v>
      </c>
      <c r="L23" t="s">
        <v>1394</v>
      </c>
    </row>
    <row r="24" spans="1:12" ht="15.75" customHeight="1" thickBot="1" x14ac:dyDescent="0.3">
      <c r="A24" s="1079"/>
      <c r="B24" s="72" t="s">
        <v>879</v>
      </c>
      <c r="C24" s="69" t="e">
        <f>COUNTIF('Standard 3'!#REF!,"&lt;&gt;Blank Form")</f>
        <v>#REF!</v>
      </c>
      <c r="D24" s="7" t="e">
        <f>#REF!</f>
        <v>#REF!</v>
      </c>
      <c r="E24" s="7" t="e">
        <f>#REF!</f>
        <v>#REF!</v>
      </c>
      <c r="F24" s="7" t="e">
        <f>#REF!</f>
        <v>#REF!</v>
      </c>
      <c r="G24" s="7" t="e">
        <f>#REF!</f>
        <v>#REF!</v>
      </c>
      <c r="H24" s="7" t="e">
        <f>#REF!</f>
        <v>#REF!</v>
      </c>
      <c r="J24">
        <v>4</v>
      </c>
      <c r="K24" s="68" t="s">
        <v>1389</v>
      </c>
      <c r="L24" t="s">
        <v>1394</v>
      </c>
    </row>
    <row r="25" spans="1:12" ht="15.75" customHeight="1" thickBot="1" x14ac:dyDescent="0.3">
      <c r="A25" s="1080"/>
      <c r="B25" s="71"/>
      <c r="C25" s="69"/>
      <c r="D25" s="7" t="e">
        <f>#REF!</f>
        <v>#REF!</v>
      </c>
      <c r="E25" s="7" t="e">
        <f>#REF!</f>
        <v>#REF!</v>
      </c>
      <c r="F25" s="7" t="e">
        <f>#REF!</f>
        <v>#REF!</v>
      </c>
      <c r="G25" s="7" t="e">
        <f>#REF!</f>
        <v>#REF!</v>
      </c>
      <c r="H25" s="7" t="e">
        <f>#REF!</f>
        <v>#REF!</v>
      </c>
      <c r="J25">
        <v>4</v>
      </c>
      <c r="K25" s="68" t="s">
        <v>874</v>
      </c>
      <c r="L25" t="s">
        <v>1394</v>
      </c>
    </row>
    <row r="26" spans="1:12" ht="15.75" customHeight="1" thickBot="1" x14ac:dyDescent="0.3">
      <c r="A26" s="1078">
        <v>4</v>
      </c>
      <c r="B26" s="68" t="s">
        <v>1389</v>
      </c>
      <c r="C26" s="69">
        <f>COUNTIF('Standard 4'!D57,"&lt;&gt;Blank Form")</f>
        <v>0</v>
      </c>
      <c r="D26" s="7" t="e">
        <f>#REF!</f>
        <v>#REF!</v>
      </c>
      <c r="E26" s="7" t="e">
        <f>#REF!</f>
        <v>#REF!</v>
      </c>
      <c r="F26" s="7" t="e">
        <f>#REF!</f>
        <v>#REF!</v>
      </c>
      <c r="G26" s="7" t="e">
        <f>#REF!</f>
        <v>#REF!</v>
      </c>
      <c r="H26" s="7" t="e">
        <f>#REF!</f>
        <v>#REF!</v>
      </c>
      <c r="J26">
        <v>4</v>
      </c>
      <c r="K26" s="68" t="s">
        <v>875</v>
      </c>
      <c r="L26" t="s">
        <v>1394</v>
      </c>
    </row>
    <row r="27" spans="1:12" ht="15.75" customHeight="1" thickBot="1" x14ac:dyDescent="0.3">
      <c r="A27" s="1079"/>
      <c r="B27" s="68" t="s">
        <v>874</v>
      </c>
      <c r="C27" s="69">
        <f>COUNTIF('Standard 4'!D58,"&lt;&gt;Blank Form")</f>
        <v>0</v>
      </c>
      <c r="D27" s="1075" t="e">
        <f>#REF!</f>
        <v>#REF!</v>
      </c>
      <c r="E27" s="1076"/>
      <c r="F27" s="1076"/>
      <c r="G27" s="1076"/>
      <c r="H27" s="1077"/>
      <c r="J27" t="s">
        <v>1352</v>
      </c>
      <c r="L27" t="s">
        <v>1394</v>
      </c>
    </row>
    <row r="28" spans="1:12" ht="15.75" customHeight="1" thickBot="1" x14ac:dyDescent="0.3">
      <c r="A28" s="1079"/>
      <c r="B28" s="68" t="s">
        <v>875</v>
      </c>
      <c r="C28" s="69">
        <f>COUNTIF('Standard 4'!D59,"&lt;&gt;Blank Form")</f>
        <v>0</v>
      </c>
      <c r="D28" s="7" t="e">
        <f>#REF!</f>
        <v>#REF!</v>
      </c>
      <c r="E28" s="7" t="e">
        <f>#REF!</f>
        <v>#REF!</v>
      </c>
      <c r="F28" s="7" t="e">
        <f>#REF!</f>
        <v>#REF!</v>
      </c>
      <c r="G28" s="7" t="e">
        <f>#REF!</f>
        <v>#REF!</v>
      </c>
      <c r="H28" s="7" t="e">
        <f>#REF!</f>
        <v>#REF!</v>
      </c>
      <c r="J28">
        <v>5</v>
      </c>
      <c r="K28" s="68" t="s">
        <v>1389</v>
      </c>
      <c r="L28" t="s">
        <v>1394</v>
      </c>
    </row>
    <row r="29" spans="1:12" ht="15.75" customHeight="1" thickBot="1" x14ac:dyDescent="0.3">
      <c r="A29" s="1080"/>
      <c r="B29" s="71"/>
      <c r="C29" s="69"/>
      <c r="D29" s="7" t="e">
        <f>#REF!</f>
        <v>#REF!</v>
      </c>
      <c r="E29" s="7" t="e">
        <f>#REF!</f>
        <v>#REF!</v>
      </c>
      <c r="F29" s="7" t="e">
        <f>#REF!</f>
        <v>#REF!</v>
      </c>
      <c r="G29" s="7" t="e">
        <f>#REF!</f>
        <v>#REF!</v>
      </c>
      <c r="H29" s="7" t="e">
        <f>#REF!</f>
        <v>#REF!</v>
      </c>
      <c r="J29">
        <v>5</v>
      </c>
      <c r="K29" s="68" t="s">
        <v>874</v>
      </c>
      <c r="L29" t="s">
        <v>1394</v>
      </c>
    </row>
    <row r="30" spans="1:12" ht="15.75" customHeight="1" thickBot="1" x14ac:dyDescent="0.3">
      <c r="A30" s="1078">
        <v>5</v>
      </c>
      <c r="B30" s="68" t="s">
        <v>1389</v>
      </c>
      <c r="C30" s="69">
        <f>COUNTIF('Standard 5'!D73,"&lt;&gt;Blank Form")</f>
        <v>0</v>
      </c>
      <c r="D30" s="7" t="e">
        <f>#REF!</f>
        <v>#REF!</v>
      </c>
      <c r="E30" s="7" t="e">
        <f>#REF!</f>
        <v>#REF!</v>
      </c>
      <c r="F30" s="7" t="e">
        <f>#REF!</f>
        <v>#REF!</v>
      </c>
      <c r="G30" s="7" t="e">
        <f>#REF!</f>
        <v>#REF!</v>
      </c>
      <c r="H30" s="7" t="e">
        <f>#REF!</f>
        <v>#REF!</v>
      </c>
      <c r="J30">
        <v>5</v>
      </c>
      <c r="K30" s="68" t="s">
        <v>875</v>
      </c>
      <c r="L30" t="s">
        <v>1394</v>
      </c>
    </row>
    <row r="31" spans="1:12" ht="15.75" customHeight="1" thickBot="1" x14ac:dyDescent="0.3">
      <c r="A31" s="1079"/>
      <c r="B31" s="68" t="s">
        <v>874</v>
      </c>
      <c r="C31" s="69">
        <f>COUNTIF('Standard 5'!D74,"&lt;&gt;Blank Form")</f>
        <v>0</v>
      </c>
      <c r="D31" s="1075" t="e">
        <f>#REF!</f>
        <v>#REF!</v>
      </c>
      <c r="E31" s="1076"/>
      <c r="F31" s="1076"/>
      <c r="G31" s="1076"/>
      <c r="H31" s="1077"/>
      <c r="J31">
        <v>5</v>
      </c>
      <c r="K31" s="68" t="s">
        <v>876</v>
      </c>
      <c r="L31" t="s">
        <v>1394</v>
      </c>
    </row>
    <row r="32" spans="1:12" ht="15.75" customHeight="1" thickBot="1" x14ac:dyDescent="0.3">
      <c r="A32" s="1079"/>
      <c r="B32" s="68" t="s">
        <v>875</v>
      </c>
      <c r="C32" s="69">
        <f>COUNTIF('Standard 5'!D75,"&lt;&gt;Blank Form")</f>
        <v>0</v>
      </c>
      <c r="D32" s="7"/>
      <c r="E32" s="7"/>
      <c r="F32" s="7"/>
      <c r="G32" s="7"/>
      <c r="H32" s="7"/>
      <c r="J32" t="s">
        <v>1353</v>
      </c>
      <c r="L32" t="s">
        <v>1394</v>
      </c>
    </row>
    <row r="33" spans="1:8" ht="15.75" customHeight="1" thickBot="1" x14ac:dyDescent="0.3">
      <c r="A33" s="1079"/>
      <c r="B33" s="68" t="s">
        <v>876</v>
      </c>
      <c r="C33" s="69">
        <f>COUNTIF('Standard 5'!D76,"&lt;&gt;Blank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75" t="e">
        <f>#REF!</f>
        <v>#REF!</v>
      </c>
      <c r="E36" s="1076"/>
      <c r="F36" s="1076"/>
      <c r="G36" s="1076"/>
      <c r="H36" s="1077"/>
    </row>
    <row r="41" spans="1:8" x14ac:dyDescent="0.25">
      <c r="C41" s="57" t="s">
        <v>1430</v>
      </c>
      <c r="D41" s="73" t="e">
        <f>SUM(C3:C8)/COUNT(C3:C8)</f>
        <v>#REF!</v>
      </c>
    </row>
    <row r="42" spans="1:8" x14ac:dyDescent="0.25">
      <c r="C42" s="57" t="s">
        <v>1431</v>
      </c>
      <c r="D42" s="73" t="e">
        <f>SUM(C10:C15)/COUNT(C10:C15)</f>
        <v>#REF!</v>
      </c>
    </row>
    <row r="43" spans="1:8" x14ac:dyDescent="0.25">
      <c r="C43" s="57" t="s">
        <v>1432</v>
      </c>
      <c r="D43" s="73" t="e">
        <f>SUM(C17:C24)/COUNT(C17:C24)</f>
        <v>#REF!</v>
      </c>
    </row>
    <row r="44" spans="1:8" x14ac:dyDescent="0.25">
      <c r="C44" s="57" t="s">
        <v>1433</v>
      </c>
      <c r="D44" s="73">
        <f>SUM(C26:C28)/COUNT(C26:C28)</f>
        <v>0</v>
      </c>
    </row>
    <row r="45" spans="1:8" x14ac:dyDescent="0.25">
      <c r="C45" s="57" t="s">
        <v>1434</v>
      </c>
      <c r="D45" s="73">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867</v>
      </c>
    </row>
    <row r="4" spans="1:6" x14ac:dyDescent="0.25">
      <c r="A4" t="s">
        <v>868</v>
      </c>
      <c r="B4" t="s">
        <v>869</v>
      </c>
      <c r="C4" t="s">
        <v>871</v>
      </c>
      <c r="D4" t="s">
        <v>870</v>
      </c>
      <c r="E4" t="s">
        <v>872</v>
      </c>
      <c r="F4" t="s">
        <v>873</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0" sqref="B10"/>
    </sheetView>
  </sheetViews>
  <sheetFormatPr defaultRowHeight="15.75" x14ac:dyDescent="0.25"/>
  <sheetData>
    <row r="1" spans="2:2" x14ac:dyDescent="0.25">
      <c r="B1" s="463" t="s">
        <v>3130</v>
      </c>
    </row>
    <row r="2" spans="2:2" x14ac:dyDescent="0.25">
      <c r="B2" s="464" t="s">
        <v>3131</v>
      </c>
    </row>
    <row r="3" spans="2:2" x14ac:dyDescent="0.25">
      <c r="B3" s="464" t="s">
        <v>3132</v>
      </c>
    </row>
    <row r="4" spans="2:2" x14ac:dyDescent="0.25">
      <c r="B4" s="464" t="s">
        <v>3133</v>
      </c>
    </row>
    <row r="5" spans="2:2" x14ac:dyDescent="0.25">
      <c r="B5" s="464" t="s">
        <v>3134</v>
      </c>
    </row>
    <row r="6" spans="2:2" x14ac:dyDescent="0.25">
      <c r="B6" s="464" t="s">
        <v>3135</v>
      </c>
    </row>
    <row r="7" spans="2:2" s="443" customFormat="1" x14ac:dyDescent="0.25">
      <c r="B7" s="464" t="s">
        <v>3188</v>
      </c>
    </row>
    <row r="8" spans="2:2" s="443" customFormat="1" x14ac:dyDescent="0.25">
      <c r="B8" s="464" t="s">
        <v>3189</v>
      </c>
    </row>
    <row r="9" spans="2:2" s="443" customFormat="1" x14ac:dyDescent="0.25">
      <c r="B9" s="464" t="s">
        <v>3190</v>
      </c>
    </row>
    <row r="10" spans="2:2" s="443" customFormat="1" x14ac:dyDescent="0.25">
      <c r="B10" s="464" t="s">
        <v>3201</v>
      </c>
    </row>
    <row r="11" spans="2:2" s="443" customFormat="1" x14ac:dyDescent="0.25">
      <c r="B11" s="464" t="s">
        <v>3191</v>
      </c>
    </row>
    <row r="12" spans="2:2" x14ac:dyDescent="0.25">
      <c r="B12" s="465"/>
    </row>
    <row r="13" spans="2:2" x14ac:dyDescent="0.25">
      <c r="B13" s="463" t="s">
        <v>3124</v>
      </c>
    </row>
    <row r="14" spans="2:2" x14ac:dyDescent="0.25">
      <c r="B14" s="464" t="s">
        <v>3125</v>
      </c>
    </row>
    <row r="15" spans="2:2" x14ac:dyDescent="0.25">
      <c r="B15" s="464" t="s">
        <v>3126</v>
      </c>
    </row>
    <row r="16" spans="2:2" x14ac:dyDescent="0.25">
      <c r="B16" s="464" t="s">
        <v>3127</v>
      </c>
    </row>
    <row r="17" spans="2:2" x14ac:dyDescent="0.25">
      <c r="B17" s="464" t="s">
        <v>3128</v>
      </c>
    </row>
    <row r="18" spans="2:2" x14ac:dyDescent="0.25">
      <c r="B18" s="464" t="s">
        <v>3129</v>
      </c>
    </row>
    <row r="19" spans="2:2" s="443" customFormat="1" x14ac:dyDescent="0.25">
      <c r="B19" s="464" t="s">
        <v>3154</v>
      </c>
    </row>
    <row r="20" spans="2:2" s="443" customFormat="1" x14ac:dyDescent="0.25">
      <c r="B20" s="464" t="s">
        <v>3155</v>
      </c>
    </row>
    <row r="21" spans="2:2" s="443" customFormat="1" x14ac:dyDescent="0.25">
      <c r="B21" s="464" t="s">
        <v>3156</v>
      </c>
    </row>
    <row r="22" spans="2:2" s="443" customFormat="1" x14ac:dyDescent="0.25">
      <c r="B22" s="464" t="s">
        <v>3157</v>
      </c>
    </row>
    <row r="23" spans="2:2" s="443" customFormat="1" x14ac:dyDescent="0.25">
      <c r="B23" s="464" t="s">
        <v>3192</v>
      </c>
    </row>
    <row r="24" spans="2:2" x14ac:dyDescent="0.25">
      <c r="B24" s="465"/>
    </row>
    <row r="25" spans="2:2" x14ac:dyDescent="0.25">
      <c r="B25" s="463"/>
    </row>
    <row r="26" spans="2:2" x14ac:dyDescent="0.25">
      <c r="B26" s="463" t="s">
        <v>3136</v>
      </c>
    </row>
    <row r="27" spans="2:2" x14ac:dyDescent="0.25">
      <c r="B27" s="464" t="s">
        <v>3137</v>
      </c>
    </row>
    <row r="28" spans="2:2" x14ac:dyDescent="0.25">
      <c r="B28" s="464" t="s">
        <v>3138</v>
      </c>
    </row>
    <row r="29" spans="2:2" x14ac:dyDescent="0.25">
      <c r="B29" s="464" t="s">
        <v>3139</v>
      </c>
    </row>
    <row r="30" spans="2:2" x14ac:dyDescent="0.25">
      <c r="B30" s="464" t="s">
        <v>3140</v>
      </c>
    </row>
    <row r="31" spans="2:2" x14ac:dyDescent="0.25">
      <c r="B31" s="464" t="s">
        <v>3141</v>
      </c>
    </row>
    <row r="32" spans="2:2" x14ac:dyDescent="0.25">
      <c r="B32" s="464" t="s">
        <v>3142</v>
      </c>
    </row>
    <row r="33" spans="2:2" x14ac:dyDescent="0.25">
      <c r="B33" s="464" t="s">
        <v>3143</v>
      </c>
    </row>
    <row r="34" spans="2:2" s="443" customFormat="1" x14ac:dyDescent="0.25">
      <c r="B34" s="464" t="s">
        <v>3158</v>
      </c>
    </row>
    <row r="35" spans="2:2" s="443" customFormat="1" x14ac:dyDescent="0.25">
      <c r="B35" s="464" t="s">
        <v>3159</v>
      </c>
    </row>
    <row r="36" spans="2:2" s="443" customFormat="1" x14ac:dyDescent="0.25">
      <c r="B36" s="464" t="s">
        <v>3160</v>
      </c>
    </row>
    <row r="37" spans="2:2" s="443" customFormat="1" x14ac:dyDescent="0.25">
      <c r="B37" s="464" t="s">
        <v>3161</v>
      </c>
    </row>
    <row r="38" spans="2:2" s="443" customFormat="1" x14ac:dyDescent="0.25">
      <c r="B38" s="464" t="s">
        <v>3162</v>
      </c>
    </row>
    <row r="39" spans="2:2" s="443" customFormat="1" x14ac:dyDescent="0.25">
      <c r="B39" s="464" t="s">
        <v>3193</v>
      </c>
    </row>
    <row r="40" spans="2:2" s="443" customFormat="1" x14ac:dyDescent="0.25">
      <c r="B40" s="464" t="s">
        <v>3163</v>
      </c>
    </row>
    <row r="41" spans="2:2" x14ac:dyDescent="0.25">
      <c r="B41" s="465"/>
    </row>
    <row r="42" spans="2:2" x14ac:dyDescent="0.25">
      <c r="B42" s="463" t="s">
        <v>3144</v>
      </c>
    </row>
    <row r="43" spans="2:2" x14ac:dyDescent="0.25">
      <c r="B43" s="464" t="s">
        <v>3145</v>
      </c>
    </row>
    <row r="44" spans="2:2" x14ac:dyDescent="0.25">
      <c r="B44" s="464" t="s">
        <v>3146</v>
      </c>
    </row>
    <row r="45" spans="2:2" x14ac:dyDescent="0.25">
      <c r="B45" s="464" t="s">
        <v>3147</v>
      </c>
    </row>
    <row r="46" spans="2:2" s="443" customFormat="1" x14ac:dyDescent="0.25">
      <c r="B46" s="464" t="s">
        <v>3194</v>
      </c>
    </row>
    <row r="47" spans="2:2" s="443" customFormat="1" x14ac:dyDescent="0.25">
      <c r="B47" s="464" t="s">
        <v>3195</v>
      </c>
    </row>
    <row r="48" spans="2:2" s="443" customFormat="1" x14ac:dyDescent="0.25">
      <c r="B48" s="464" t="s">
        <v>3196</v>
      </c>
    </row>
    <row r="49" spans="2:2" x14ac:dyDescent="0.25">
      <c r="B49" s="465"/>
    </row>
    <row r="50" spans="2:2" x14ac:dyDescent="0.25">
      <c r="B50" s="463" t="s">
        <v>3148</v>
      </c>
    </row>
    <row r="51" spans="2:2" x14ac:dyDescent="0.25">
      <c r="B51" s="464" t="s">
        <v>3149</v>
      </c>
    </row>
    <row r="52" spans="2:2" x14ac:dyDescent="0.25">
      <c r="B52" s="464" t="s">
        <v>3150</v>
      </c>
    </row>
    <row r="53" spans="2:2" x14ac:dyDescent="0.25">
      <c r="B53" s="464" t="s">
        <v>3151</v>
      </c>
    </row>
    <row r="54" spans="2:2" x14ac:dyDescent="0.25">
      <c r="B54" s="464" t="s">
        <v>3152</v>
      </c>
    </row>
    <row r="55" spans="2:2" x14ac:dyDescent="0.25">
      <c r="B55" s="464" t="s">
        <v>3153</v>
      </c>
    </row>
    <row r="56" spans="2:2" s="443" customFormat="1" x14ac:dyDescent="0.25">
      <c r="B56" s="464" t="s">
        <v>3164</v>
      </c>
    </row>
    <row r="57" spans="2:2" s="443" customFormat="1" x14ac:dyDescent="0.25">
      <c r="B57" s="464" t="s">
        <v>3198</v>
      </c>
    </row>
    <row r="58" spans="2:2" s="443" customFormat="1" x14ac:dyDescent="0.25">
      <c r="B58" s="464" t="s">
        <v>3199</v>
      </c>
    </row>
    <row r="59" spans="2:2" s="443" customFormat="1" x14ac:dyDescent="0.25">
      <c r="B59" s="464" t="s">
        <v>3200</v>
      </c>
    </row>
    <row r="60" spans="2:2" s="443" customFormat="1" x14ac:dyDescent="0.25">
      <c r="B60" s="464" t="s">
        <v>3197</v>
      </c>
    </row>
    <row r="61" spans="2:2" x14ac:dyDescent="0.25">
      <c r="B61" s="46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37"/>
  <sheetViews>
    <sheetView topLeftCell="A403" workbookViewId="0">
      <selection activeCell="B413" sqref="B413"/>
    </sheetView>
  </sheetViews>
  <sheetFormatPr defaultRowHeight="15.75" x14ac:dyDescent="0.25"/>
  <cols>
    <col min="1" max="1" width="9" style="443"/>
  </cols>
  <sheetData>
    <row r="3" spans="1:4" x14ac:dyDescent="0.25">
      <c r="A3" s="509" t="s">
        <v>2519</v>
      </c>
    </row>
    <row r="4" spans="1:4" x14ac:dyDescent="0.25">
      <c r="B4" s="505" t="s">
        <v>3224</v>
      </c>
      <c r="C4" s="506"/>
      <c r="D4" s="506"/>
    </row>
    <row r="5" spans="1:4" x14ac:dyDescent="0.25">
      <c r="B5" s="496" t="s">
        <v>3225</v>
      </c>
    </row>
    <row r="6" spans="1:4" x14ac:dyDescent="0.25">
      <c r="B6" s="505" t="s">
        <v>902</v>
      </c>
      <c r="C6" s="506"/>
      <c r="D6" s="506"/>
    </row>
    <row r="7" spans="1:4" x14ac:dyDescent="0.25">
      <c r="B7" s="505" t="s">
        <v>3224</v>
      </c>
      <c r="C7" s="506"/>
      <c r="D7" s="506"/>
    </row>
    <row r="8" spans="1:4" x14ac:dyDescent="0.25">
      <c r="B8" s="496" t="s">
        <v>3226</v>
      </c>
    </row>
    <row r="9" spans="1:4" x14ac:dyDescent="0.25">
      <c r="B9" s="496" t="s">
        <v>3227</v>
      </c>
    </row>
    <row r="10" spans="1:4" x14ac:dyDescent="0.25">
      <c r="B10" s="505" t="s">
        <v>902</v>
      </c>
      <c r="C10" s="506"/>
      <c r="D10" s="506"/>
    </row>
    <row r="11" spans="1:4" x14ac:dyDescent="0.25">
      <c r="B11" s="505" t="s">
        <v>3224</v>
      </c>
      <c r="C11" s="506"/>
      <c r="D11" s="506"/>
    </row>
    <row r="12" spans="1:4" x14ac:dyDescent="0.25">
      <c r="B12" s="496" t="s">
        <v>3228</v>
      </c>
    </row>
    <row r="13" spans="1:4" x14ac:dyDescent="0.25">
      <c r="B13" s="496" t="s">
        <v>3229</v>
      </c>
    </row>
    <row r="14" spans="1:4" x14ac:dyDescent="0.25">
      <c r="B14" s="505" t="s">
        <v>902</v>
      </c>
      <c r="C14" s="506"/>
      <c r="D14" s="506"/>
    </row>
    <row r="15" spans="1:4" x14ac:dyDescent="0.25">
      <c r="B15" s="505" t="s">
        <v>3230</v>
      </c>
      <c r="C15" s="506"/>
      <c r="D15" s="506"/>
    </row>
    <row r="16" spans="1:4" s="443" customFormat="1" x14ac:dyDescent="0.25">
      <c r="B16" s="496" t="s">
        <v>3174</v>
      </c>
    </row>
    <row r="17" spans="1:9" x14ac:dyDescent="0.25">
      <c r="B17" s="505" t="s">
        <v>902</v>
      </c>
      <c r="C17" s="506"/>
      <c r="D17" s="506"/>
    </row>
    <row r="18" spans="1:9" x14ac:dyDescent="0.25">
      <c r="B18" s="505" t="s">
        <v>3230</v>
      </c>
      <c r="C18" s="506"/>
      <c r="D18" s="506"/>
    </row>
    <row r="19" spans="1:9" x14ac:dyDescent="0.25">
      <c r="B19" s="496" t="s">
        <v>3231</v>
      </c>
    </row>
    <row r="20" spans="1:9" x14ac:dyDescent="0.25">
      <c r="A20" s="510"/>
      <c r="B20" s="510"/>
      <c r="C20" s="510"/>
      <c r="D20" s="510"/>
      <c r="E20" s="510"/>
      <c r="F20" s="510"/>
      <c r="G20" s="510"/>
      <c r="H20" s="510"/>
      <c r="I20" s="510"/>
    </row>
    <row r="21" spans="1:9" x14ac:dyDescent="0.25">
      <c r="A21" s="509" t="s">
        <v>2520</v>
      </c>
      <c r="B21" s="496"/>
      <c r="F21" s="496"/>
      <c r="G21" s="443"/>
      <c r="H21" s="443"/>
    </row>
    <row r="22" spans="1:9" x14ac:dyDescent="0.25">
      <c r="B22" s="505" t="s">
        <v>3224</v>
      </c>
      <c r="C22" s="506"/>
      <c r="D22" s="506"/>
      <c r="F22" s="496"/>
      <c r="G22" s="443"/>
      <c r="H22" s="443"/>
    </row>
    <row r="23" spans="1:9" x14ac:dyDescent="0.25">
      <c r="B23" s="496" t="s">
        <v>3232</v>
      </c>
    </row>
    <row r="24" spans="1:9" x14ac:dyDescent="0.25">
      <c r="B24" s="505" t="s">
        <v>902</v>
      </c>
      <c r="C24" s="506"/>
      <c r="D24" s="506"/>
    </row>
    <row r="25" spans="1:9" x14ac:dyDescent="0.25">
      <c r="B25" s="505" t="s">
        <v>3224</v>
      </c>
      <c r="C25" s="506"/>
      <c r="D25" s="506"/>
    </row>
    <row r="26" spans="1:9" x14ac:dyDescent="0.25">
      <c r="B26" s="496" t="s">
        <v>3233</v>
      </c>
    </row>
    <row r="27" spans="1:9" s="443" customFormat="1" x14ac:dyDescent="0.25">
      <c r="B27" s="496" t="s">
        <v>3234</v>
      </c>
    </row>
    <row r="28" spans="1:9" x14ac:dyDescent="0.25">
      <c r="B28" s="505" t="s">
        <v>902</v>
      </c>
      <c r="C28" s="506"/>
      <c r="D28" s="506"/>
    </row>
    <row r="29" spans="1:9" x14ac:dyDescent="0.25">
      <c r="B29" s="505" t="s">
        <v>3224</v>
      </c>
      <c r="C29" s="506"/>
      <c r="D29" s="506"/>
    </row>
    <row r="30" spans="1:9" x14ac:dyDescent="0.25">
      <c r="B30" s="496" t="s">
        <v>3235</v>
      </c>
    </row>
    <row r="31" spans="1:9" x14ac:dyDescent="0.25">
      <c r="B31" s="496" t="s">
        <v>3236</v>
      </c>
    </row>
    <row r="32" spans="1:9" x14ac:dyDescent="0.25">
      <c r="B32" s="505" t="s">
        <v>902</v>
      </c>
      <c r="C32" s="506"/>
      <c r="D32" s="506"/>
    </row>
    <row r="33" spans="1:9" x14ac:dyDescent="0.25">
      <c r="B33" s="505" t="s">
        <v>3230</v>
      </c>
      <c r="C33" s="506"/>
      <c r="D33" s="506"/>
    </row>
    <row r="34" spans="1:9" x14ac:dyDescent="0.25">
      <c r="B34" s="496" t="s">
        <v>3237</v>
      </c>
    </row>
    <row r="35" spans="1:9" x14ac:dyDescent="0.25">
      <c r="B35" s="505" t="s">
        <v>902</v>
      </c>
      <c r="C35" s="506"/>
      <c r="D35" s="506"/>
    </row>
    <row r="36" spans="1:9" x14ac:dyDescent="0.25">
      <c r="B36" s="505" t="s">
        <v>3230</v>
      </c>
      <c r="C36" s="506"/>
      <c r="D36" s="506"/>
    </row>
    <row r="37" spans="1:9" x14ac:dyDescent="0.25">
      <c r="B37" s="496" t="s">
        <v>3238</v>
      </c>
    </row>
    <row r="38" spans="1:9" x14ac:dyDescent="0.25">
      <c r="A38" s="510"/>
      <c r="B38" s="510"/>
      <c r="C38" s="510"/>
      <c r="D38" s="510"/>
      <c r="E38" s="510"/>
      <c r="F38" s="510"/>
      <c r="G38" s="510"/>
      <c r="H38" s="510"/>
      <c r="I38" s="510"/>
    </row>
    <row r="39" spans="1:9" x14ac:dyDescent="0.25">
      <c r="A39" s="509" t="s">
        <v>2521</v>
      </c>
      <c r="B39" s="496"/>
    </row>
    <row r="40" spans="1:9" ht="15.95" customHeight="1" x14ac:dyDescent="0.25">
      <c r="B40" s="505" t="s">
        <v>3224</v>
      </c>
      <c r="C40" s="506"/>
      <c r="D40" s="506"/>
    </row>
    <row r="41" spans="1:9" ht="15.95" customHeight="1" x14ac:dyDescent="0.25">
      <c r="B41" s="496" t="s">
        <v>3239</v>
      </c>
    </row>
    <row r="42" spans="1:9" ht="15.95" customHeight="1" x14ac:dyDescent="0.25">
      <c r="B42" s="505" t="s">
        <v>902</v>
      </c>
      <c r="C42" s="506"/>
      <c r="D42" s="506"/>
    </row>
    <row r="43" spans="1:9" ht="15.95" customHeight="1" x14ac:dyDescent="0.25">
      <c r="B43" s="505" t="s">
        <v>3224</v>
      </c>
      <c r="C43" s="506"/>
      <c r="D43" s="506"/>
    </row>
    <row r="44" spans="1:9" ht="15.95" customHeight="1" x14ac:dyDescent="0.25">
      <c r="B44" s="496" t="s">
        <v>3240</v>
      </c>
    </row>
    <row r="45" spans="1:9" ht="15.95" customHeight="1" x14ac:dyDescent="0.25">
      <c r="B45" s="505" t="s">
        <v>902</v>
      </c>
      <c r="C45" s="506"/>
      <c r="D45" s="506"/>
    </row>
    <row r="46" spans="1:9" ht="15.95" customHeight="1" x14ac:dyDescent="0.25">
      <c r="B46" s="505" t="s">
        <v>3224</v>
      </c>
      <c r="C46" s="506"/>
      <c r="D46" s="506"/>
    </row>
    <row r="47" spans="1:9" ht="15.95" customHeight="1" x14ac:dyDescent="0.25">
      <c r="B47" s="496" t="s">
        <v>3241</v>
      </c>
    </row>
    <row r="48" spans="1:9" s="443" customFormat="1" ht="15.95" customHeight="1" x14ac:dyDescent="0.25">
      <c r="B48" s="496" t="s">
        <v>3242</v>
      </c>
    </row>
    <row r="49" spans="1:9" ht="15.95" customHeight="1" x14ac:dyDescent="0.25">
      <c r="B49" s="505" t="s">
        <v>902</v>
      </c>
      <c r="C49" s="506"/>
      <c r="D49" s="506"/>
    </row>
    <row r="50" spans="1:9" ht="15.95" customHeight="1" x14ac:dyDescent="0.25">
      <c r="B50" s="505" t="s">
        <v>3230</v>
      </c>
      <c r="C50" s="506"/>
      <c r="D50" s="506"/>
    </row>
    <row r="51" spans="1:9" ht="15.95" customHeight="1" x14ac:dyDescent="0.25">
      <c r="B51" s="496" t="s">
        <v>3243</v>
      </c>
    </row>
    <row r="52" spans="1:9" ht="15.95" customHeight="1" x14ac:dyDescent="0.25">
      <c r="B52" s="505" t="s">
        <v>902</v>
      </c>
      <c r="C52" s="506"/>
      <c r="D52" s="506"/>
    </row>
    <row r="53" spans="1:9" ht="15.95" customHeight="1" x14ac:dyDescent="0.25">
      <c r="B53" s="505" t="s">
        <v>3230</v>
      </c>
      <c r="C53" s="506"/>
      <c r="D53" s="506"/>
    </row>
    <row r="54" spans="1:9" ht="15.95" customHeight="1" x14ac:dyDescent="0.25">
      <c r="B54" s="496" t="s">
        <v>3244</v>
      </c>
    </row>
    <row r="55" spans="1:9" ht="15.95" customHeight="1" x14ac:dyDescent="0.25">
      <c r="B55" s="496" t="s">
        <v>3245</v>
      </c>
    </row>
    <row r="56" spans="1:9" ht="15.95" customHeight="1" x14ac:dyDescent="0.25">
      <c r="A56" s="510"/>
      <c r="B56" s="510"/>
      <c r="C56" s="510"/>
      <c r="D56" s="510"/>
      <c r="E56" s="510"/>
      <c r="F56" s="510"/>
      <c r="G56" s="510"/>
      <c r="H56" s="510"/>
      <c r="I56" s="510"/>
    </row>
    <row r="57" spans="1:9" ht="15.95" customHeight="1" x14ac:dyDescent="0.25">
      <c r="A57" s="509" t="s">
        <v>2522</v>
      </c>
      <c r="B57" s="496"/>
    </row>
    <row r="58" spans="1:9" ht="15.95" customHeight="1" x14ac:dyDescent="0.25">
      <c r="B58" s="505" t="s">
        <v>3224</v>
      </c>
      <c r="C58" s="506"/>
      <c r="D58" s="506"/>
    </row>
    <row r="59" spans="1:9" ht="15.95" customHeight="1" x14ac:dyDescent="0.25">
      <c r="B59" s="496" t="s">
        <v>3246</v>
      </c>
    </row>
    <row r="60" spans="1:9" ht="15.95" customHeight="1" x14ac:dyDescent="0.25">
      <c r="B60" s="505" t="s">
        <v>902</v>
      </c>
      <c r="C60" s="506"/>
      <c r="D60" s="506"/>
    </row>
    <row r="61" spans="1:9" ht="15.95" customHeight="1" x14ac:dyDescent="0.25">
      <c r="B61" s="505" t="s">
        <v>3224</v>
      </c>
      <c r="C61" s="506"/>
      <c r="D61" s="506"/>
    </row>
    <row r="62" spans="1:9" ht="15.95" customHeight="1" x14ac:dyDescent="0.25">
      <c r="B62" s="496" t="s">
        <v>3247</v>
      </c>
    </row>
    <row r="63" spans="1:9" ht="15.95" customHeight="1" x14ac:dyDescent="0.25">
      <c r="B63" s="505" t="s">
        <v>902</v>
      </c>
      <c r="C63" s="506"/>
      <c r="D63" s="506"/>
    </row>
    <row r="64" spans="1:9" ht="15.95" customHeight="1" x14ac:dyDescent="0.25">
      <c r="B64" s="505" t="s">
        <v>3224</v>
      </c>
      <c r="C64" s="506"/>
      <c r="D64" s="506"/>
    </row>
    <row r="65" spans="1:9" ht="15.95" customHeight="1" x14ac:dyDescent="0.25">
      <c r="B65" s="496" t="s">
        <v>3248</v>
      </c>
    </row>
    <row r="66" spans="1:9" ht="15.95" customHeight="1" x14ac:dyDescent="0.25">
      <c r="B66" s="505" t="s">
        <v>902</v>
      </c>
      <c r="C66" s="506"/>
      <c r="D66" s="506"/>
    </row>
    <row r="67" spans="1:9" ht="15.95" customHeight="1" x14ac:dyDescent="0.25">
      <c r="B67" s="505" t="s">
        <v>3230</v>
      </c>
      <c r="C67" s="506"/>
      <c r="D67" s="506"/>
    </row>
    <row r="68" spans="1:9" ht="15.95" customHeight="1" x14ac:dyDescent="0.25">
      <c r="B68" s="496" t="s">
        <v>3249</v>
      </c>
    </row>
    <row r="69" spans="1:9" ht="15.95" customHeight="1" x14ac:dyDescent="0.25">
      <c r="B69" s="505" t="s">
        <v>902</v>
      </c>
      <c r="C69" s="506"/>
      <c r="D69" s="506"/>
    </row>
    <row r="70" spans="1:9" ht="15.95" customHeight="1" x14ac:dyDescent="0.25">
      <c r="B70" s="505" t="s">
        <v>3230</v>
      </c>
      <c r="C70" s="506"/>
      <c r="D70" s="506"/>
    </row>
    <row r="71" spans="1:9" ht="15.95" customHeight="1" x14ac:dyDescent="0.25">
      <c r="B71" s="496" t="s">
        <v>3250</v>
      </c>
    </row>
    <row r="72" spans="1:9" ht="15.95" customHeight="1" x14ac:dyDescent="0.25">
      <c r="A72" s="510"/>
      <c r="B72" s="510"/>
      <c r="C72" s="510"/>
      <c r="D72" s="510"/>
      <c r="E72" s="510"/>
      <c r="F72" s="510"/>
      <c r="G72" s="510"/>
      <c r="H72" s="510"/>
      <c r="I72" s="510"/>
    </row>
    <row r="73" spans="1:9" ht="15.95" customHeight="1" x14ac:dyDescent="0.25">
      <c r="A73" s="509" t="s">
        <v>2523</v>
      </c>
      <c r="B73" s="496"/>
    </row>
    <row r="74" spans="1:9" ht="15.95" customHeight="1" x14ac:dyDescent="0.25">
      <c r="B74" s="505" t="s">
        <v>3224</v>
      </c>
      <c r="C74" s="506"/>
      <c r="D74" s="506"/>
    </row>
    <row r="75" spans="1:9" ht="15.95" customHeight="1" x14ac:dyDescent="0.25">
      <c r="B75" s="496" t="s">
        <v>3251</v>
      </c>
    </row>
    <row r="76" spans="1:9" ht="15.95" customHeight="1" x14ac:dyDescent="0.25">
      <c r="B76" s="505" t="s">
        <v>902</v>
      </c>
      <c r="C76" s="506"/>
      <c r="D76" s="506"/>
    </row>
    <row r="77" spans="1:9" ht="15.95" customHeight="1" x14ac:dyDescent="0.25">
      <c r="B77" s="505" t="s">
        <v>3224</v>
      </c>
      <c r="C77" s="506"/>
      <c r="D77" s="506"/>
    </row>
    <row r="78" spans="1:9" ht="15.95" customHeight="1" x14ac:dyDescent="0.25">
      <c r="B78" s="496" t="s">
        <v>3252</v>
      </c>
    </row>
    <row r="79" spans="1:9" s="443" customFormat="1" ht="15.95" customHeight="1" x14ac:dyDescent="0.25">
      <c r="B79" s="496" t="s">
        <v>3253</v>
      </c>
    </row>
    <row r="80" spans="1:9" ht="15.95" customHeight="1" x14ac:dyDescent="0.25">
      <c r="B80" s="505" t="s">
        <v>902</v>
      </c>
      <c r="C80" s="506"/>
      <c r="D80" s="506"/>
    </row>
    <row r="81" spans="1:9" ht="15.95" customHeight="1" x14ac:dyDescent="0.25">
      <c r="B81" s="505" t="s">
        <v>3224</v>
      </c>
      <c r="C81" s="506"/>
      <c r="D81" s="506"/>
    </row>
    <row r="82" spans="1:9" ht="15.95" customHeight="1" x14ac:dyDescent="0.25">
      <c r="B82" s="496" t="s">
        <v>3254</v>
      </c>
    </row>
    <row r="83" spans="1:9" ht="15.95" customHeight="1" x14ac:dyDescent="0.25">
      <c r="B83" s="505" t="s">
        <v>902</v>
      </c>
      <c r="C83" s="506"/>
      <c r="D83" s="506"/>
    </row>
    <row r="84" spans="1:9" ht="15.95" customHeight="1" x14ac:dyDescent="0.25">
      <c r="B84" s="505" t="s">
        <v>3230</v>
      </c>
      <c r="C84" s="506"/>
      <c r="D84" s="506"/>
    </row>
    <row r="85" spans="1:9" ht="15.95" customHeight="1" x14ac:dyDescent="0.25">
      <c r="B85" s="496" t="s">
        <v>3255</v>
      </c>
    </row>
    <row r="86" spans="1:9" ht="15.95" customHeight="1" x14ac:dyDescent="0.25">
      <c r="B86" s="505" t="s">
        <v>902</v>
      </c>
      <c r="C86" s="506"/>
      <c r="D86" s="506"/>
    </row>
    <row r="87" spans="1:9" ht="15.95" customHeight="1" x14ac:dyDescent="0.25">
      <c r="B87" s="505" t="s">
        <v>3230</v>
      </c>
      <c r="C87" s="506"/>
      <c r="D87" s="506"/>
    </row>
    <row r="88" spans="1:9" ht="15.95" customHeight="1" x14ac:dyDescent="0.25">
      <c r="B88" s="496" t="s">
        <v>3256</v>
      </c>
    </row>
    <row r="89" spans="1:9" ht="15.95" customHeight="1" x14ac:dyDescent="0.25">
      <c r="A89" s="510"/>
      <c r="B89" s="510"/>
      <c r="C89" s="510"/>
      <c r="D89" s="510"/>
      <c r="E89" s="510"/>
      <c r="F89" s="510"/>
      <c r="G89" s="510"/>
      <c r="H89" s="510"/>
      <c r="I89" s="510"/>
    </row>
    <row r="90" spans="1:9" ht="15.95" customHeight="1" x14ac:dyDescent="0.25">
      <c r="A90" s="509" t="s">
        <v>2527</v>
      </c>
    </row>
    <row r="91" spans="1:9" ht="15.95" customHeight="1" x14ac:dyDescent="0.25">
      <c r="B91" s="506" t="s">
        <v>3224</v>
      </c>
      <c r="C91" s="506"/>
      <c r="D91" s="506"/>
    </row>
    <row r="92" spans="1:9" ht="15.95" customHeight="1" x14ac:dyDescent="0.25">
      <c r="B92" t="s">
        <v>3257</v>
      </c>
    </row>
    <row r="93" spans="1:9" ht="15.95" customHeight="1" x14ac:dyDescent="0.25">
      <c r="B93" s="505" t="s">
        <v>902</v>
      </c>
      <c r="C93" s="506"/>
      <c r="D93" s="506"/>
    </row>
    <row r="94" spans="1:9" ht="15.95" customHeight="1" x14ac:dyDescent="0.25">
      <c r="B94" s="506" t="s">
        <v>3224</v>
      </c>
      <c r="C94" s="506"/>
      <c r="D94" s="506"/>
    </row>
    <row r="95" spans="1:9" ht="15.95" customHeight="1" x14ac:dyDescent="0.25">
      <c r="B95" t="s">
        <v>3258</v>
      </c>
    </row>
    <row r="96" spans="1:9" ht="15.95" customHeight="1" x14ac:dyDescent="0.25">
      <c r="B96" s="506" t="s">
        <v>3165</v>
      </c>
      <c r="C96" s="506"/>
      <c r="D96" s="506"/>
    </row>
    <row r="97" spans="1:9" ht="15.95" customHeight="1" x14ac:dyDescent="0.25">
      <c r="B97" s="506" t="s">
        <v>3224</v>
      </c>
      <c r="C97" s="506"/>
      <c r="D97" s="506"/>
    </row>
    <row r="98" spans="1:9" ht="15.95" customHeight="1" x14ac:dyDescent="0.25">
      <c r="B98" s="443" t="s">
        <v>3259</v>
      </c>
    </row>
    <row r="99" spans="1:9" ht="15.95" customHeight="1" x14ac:dyDescent="0.25">
      <c r="B99" s="506" t="s">
        <v>3165</v>
      </c>
      <c r="C99" s="506"/>
      <c r="D99" s="506"/>
    </row>
    <row r="100" spans="1:9" ht="15.95" customHeight="1" x14ac:dyDescent="0.25">
      <c r="B100" s="506" t="s">
        <v>3230</v>
      </c>
      <c r="C100" s="506"/>
      <c r="D100" s="506"/>
    </row>
    <row r="101" spans="1:9" ht="15.95" customHeight="1" x14ac:dyDescent="0.25">
      <c r="B101" s="443" t="s">
        <v>3260</v>
      </c>
    </row>
    <row r="102" spans="1:9" ht="15.95" customHeight="1" x14ac:dyDescent="0.25">
      <c r="B102" s="506" t="s">
        <v>3165</v>
      </c>
      <c r="C102" s="506"/>
      <c r="D102" s="506"/>
    </row>
    <row r="103" spans="1:9" ht="15.95" customHeight="1" x14ac:dyDescent="0.25">
      <c r="B103" s="506" t="s">
        <v>3230</v>
      </c>
      <c r="C103" s="506"/>
      <c r="D103" s="506"/>
    </row>
    <row r="104" spans="1:9" ht="15.95" customHeight="1" x14ac:dyDescent="0.25">
      <c r="B104" s="443" t="s">
        <v>3261</v>
      </c>
    </row>
    <row r="105" spans="1:9" ht="15.95" customHeight="1" x14ac:dyDescent="0.25">
      <c r="A105" s="510"/>
      <c r="B105" s="510"/>
      <c r="C105" s="510"/>
      <c r="D105" s="510"/>
      <c r="E105" s="510"/>
      <c r="F105" s="510"/>
      <c r="G105" s="510"/>
      <c r="H105" s="510"/>
      <c r="I105" s="510"/>
    </row>
    <row r="106" spans="1:9" ht="15.95" customHeight="1" x14ac:dyDescent="0.25">
      <c r="A106" s="509" t="s">
        <v>2528</v>
      </c>
    </row>
    <row r="107" spans="1:9" ht="15.95" customHeight="1" x14ac:dyDescent="0.25">
      <c r="B107" s="505" t="s">
        <v>3224</v>
      </c>
      <c r="C107" s="506"/>
      <c r="D107" s="506"/>
    </row>
    <row r="108" spans="1:9" ht="15.95" customHeight="1" x14ac:dyDescent="0.25">
      <c r="B108" t="s">
        <v>3262</v>
      </c>
    </row>
    <row r="109" spans="1:9" ht="15.95" customHeight="1" x14ac:dyDescent="0.25">
      <c r="B109" s="505" t="s">
        <v>902</v>
      </c>
      <c r="C109" s="506"/>
      <c r="D109" s="506"/>
    </row>
    <row r="110" spans="1:9" ht="15.95" customHeight="1" x14ac:dyDescent="0.25">
      <c r="B110" s="505" t="s">
        <v>3224</v>
      </c>
      <c r="C110" s="506"/>
      <c r="D110" s="506"/>
    </row>
    <row r="111" spans="1:9" ht="15.95" customHeight="1" x14ac:dyDescent="0.25">
      <c r="B111" t="s">
        <v>3263</v>
      </c>
    </row>
    <row r="112" spans="1:9" ht="15.95" customHeight="1" x14ac:dyDescent="0.25">
      <c r="B112" t="s">
        <v>3264</v>
      </c>
    </row>
    <row r="113" spans="1:9" ht="15.95" customHeight="1" x14ac:dyDescent="0.25">
      <c r="B113" s="505" t="s">
        <v>902</v>
      </c>
      <c r="C113" s="506"/>
      <c r="D113" s="506"/>
    </row>
    <row r="114" spans="1:9" ht="15.95" customHeight="1" x14ac:dyDescent="0.25">
      <c r="B114" s="505" t="s">
        <v>3224</v>
      </c>
      <c r="C114" s="506"/>
      <c r="D114" s="506"/>
    </row>
    <row r="115" spans="1:9" ht="15.95" customHeight="1" x14ac:dyDescent="0.25">
      <c r="B115" t="s">
        <v>3265</v>
      </c>
    </row>
    <row r="116" spans="1:9" ht="15.95" customHeight="1" x14ac:dyDescent="0.25">
      <c r="B116" s="505" t="s">
        <v>902</v>
      </c>
      <c r="C116" s="506"/>
      <c r="D116" s="506"/>
    </row>
    <row r="117" spans="1:9" ht="15.95" customHeight="1" x14ac:dyDescent="0.25">
      <c r="B117" s="505" t="s">
        <v>3230</v>
      </c>
      <c r="C117" s="506"/>
      <c r="D117" s="506"/>
    </row>
    <row r="118" spans="1:9" ht="15.95" customHeight="1" x14ac:dyDescent="0.25">
      <c r="B118" t="s">
        <v>3266</v>
      </c>
    </row>
    <row r="119" spans="1:9" ht="15.95" customHeight="1" x14ac:dyDescent="0.25">
      <c r="B119" s="505" t="s">
        <v>902</v>
      </c>
      <c r="C119" s="506"/>
      <c r="D119" s="506"/>
    </row>
    <row r="120" spans="1:9" ht="15.95" customHeight="1" x14ac:dyDescent="0.25">
      <c r="B120" s="505" t="s">
        <v>3230</v>
      </c>
      <c r="C120" s="506"/>
      <c r="D120" s="506"/>
    </row>
    <row r="121" spans="1:9" ht="15.95" customHeight="1" x14ac:dyDescent="0.25">
      <c r="B121" t="s">
        <v>3267</v>
      </c>
    </row>
    <row r="122" spans="1:9" s="443" customFormat="1" ht="15.95" customHeight="1" x14ac:dyDescent="0.25">
      <c r="A122" s="510"/>
      <c r="B122" s="510"/>
      <c r="C122" s="510"/>
      <c r="D122" s="510"/>
      <c r="E122" s="510"/>
      <c r="F122" s="510"/>
      <c r="G122" s="510"/>
      <c r="H122" s="510"/>
      <c r="I122" s="510"/>
    </row>
    <row r="123" spans="1:9" ht="15.95" customHeight="1" x14ac:dyDescent="0.25">
      <c r="A123" s="509" t="s">
        <v>2529</v>
      </c>
    </row>
    <row r="124" spans="1:9" ht="15.95" customHeight="1" x14ac:dyDescent="0.25">
      <c r="B124" s="505" t="s">
        <v>3224</v>
      </c>
      <c r="C124" s="506"/>
      <c r="D124" s="506"/>
    </row>
    <row r="125" spans="1:9" ht="15.95" customHeight="1" x14ac:dyDescent="0.25">
      <c r="B125" t="s">
        <v>3268</v>
      </c>
    </row>
    <row r="126" spans="1:9" ht="15.95" customHeight="1" x14ac:dyDescent="0.25">
      <c r="B126" s="505" t="s">
        <v>902</v>
      </c>
      <c r="C126" s="506"/>
      <c r="D126" s="506"/>
    </row>
    <row r="127" spans="1:9" ht="15.95" customHeight="1" x14ac:dyDescent="0.25">
      <c r="B127" s="505" t="s">
        <v>3224</v>
      </c>
      <c r="C127" s="506"/>
      <c r="D127" s="506"/>
    </row>
    <row r="128" spans="1:9" ht="15.95" customHeight="1" x14ac:dyDescent="0.25">
      <c r="B128" t="s">
        <v>3269</v>
      </c>
    </row>
    <row r="129" spans="1:9" ht="15.95" customHeight="1" x14ac:dyDescent="0.25">
      <c r="B129" t="s">
        <v>3270</v>
      </c>
    </row>
    <row r="130" spans="1:9" ht="15.95" customHeight="1" x14ac:dyDescent="0.25">
      <c r="B130" s="505" t="s">
        <v>902</v>
      </c>
      <c r="C130" s="506"/>
      <c r="D130" s="506"/>
    </row>
    <row r="131" spans="1:9" ht="15.95" customHeight="1" x14ac:dyDescent="0.25">
      <c r="B131" s="505" t="s">
        <v>3224</v>
      </c>
      <c r="C131" s="506"/>
      <c r="D131" s="506"/>
    </row>
    <row r="132" spans="1:9" ht="15.95" customHeight="1" x14ac:dyDescent="0.25">
      <c r="B132" t="s">
        <v>3271</v>
      </c>
    </row>
    <row r="133" spans="1:9" ht="15.95" customHeight="1" x14ac:dyDescent="0.25">
      <c r="B133" t="s">
        <v>3272</v>
      </c>
    </row>
    <row r="134" spans="1:9" ht="15.95" customHeight="1" x14ac:dyDescent="0.25">
      <c r="B134" s="505" t="s">
        <v>902</v>
      </c>
      <c r="C134" s="506"/>
      <c r="D134" s="506"/>
    </row>
    <row r="135" spans="1:9" ht="15.95" customHeight="1" x14ac:dyDescent="0.25">
      <c r="B135" s="505" t="s">
        <v>3230</v>
      </c>
      <c r="C135" s="506"/>
      <c r="D135" s="506"/>
    </row>
    <row r="136" spans="1:9" ht="15.95" customHeight="1" x14ac:dyDescent="0.25">
      <c r="B136" t="s">
        <v>3273</v>
      </c>
    </row>
    <row r="137" spans="1:9" ht="15.95" customHeight="1" x14ac:dyDescent="0.25">
      <c r="B137" s="505" t="s">
        <v>902</v>
      </c>
      <c r="C137" s="506"/>
      <c r="D137" s="506"/>
    </row>
    <row r="138" spans="1:9" ht="15.95" customHeight="1" x14ac:dyDescent="0.25">
      <c r="B138" s="505" t="s">
        <v>3230</v>
      </c>
      <c r="C138" s="506"/>
      <c r="D138" s="506"/>
    </row>
    <row r="139" spans="1:9" ht="15.95" customHeight="1" x14ac:dyDescent="0.25">
      <c r="B139" t="s">
        <v>3274</v>
      </c>
    </row>
    <row r="140" spans="1:9" s="443" customFormat="1" ht="15.95" customHeight="1" x14ac:dyDescent="0.25">
      <c r="A140" s="510"/>
      <c r="B140" s="510"/>
      <c r="C140" s="510"/>
      <c r="D140" s="510"/>
      <c r="E140" s="510"/>
      <c r="F140" s="510"/>
      <c r="G140" s="510"/>
      <c r="H140" s="510"/>
      <c r="I140" s="510"/>
    </row>
    <row r="141" spans="1:9" ht="15.95" customHeight="1" x14ac:dyDescent="0.25">
      <c r="A141" s="509" t="s">
        <v>2530</v>
      </c>
    </row>
    <row r="142" spans="1:9" ht="15.95" customHeight="1" x14ac:dyDescent="0.25">
      <c r="B142" s="505" t="s">
        <v>3224</v>
      </c>
      <c r="C142" s="506"/>
      <c r="D142" s="506"/>
    </row>
    <row r="143" spans="1:9" ht="15.95" customHeight="1" x14ac:dyDescent="0.25">
      <c r="B143" t="s">
        <v>3275</v>
      </c>
    </row>
    <row r="144" spans="1:9" ht="15.95" customHeight="1" x14ac:dyDescent="0.25">
      <c r="B144" s="505" t="s">
        <v>902</v>
      </c>
      <c r="C144" s="506"/>
      <c r="D144" s="506"/>
    </row>
    <row r="145" spans="1:9" ht="15.95" customHeight="1" x14ac:dyDescent="0.25">
      <c r="B145" s="505" t="s">
        <v>3224</v>
      </c>
      <c r="C145" s="506"/>
      <c r="D145" s="506"/>
    </row>
    <row r="146" spans="1:9" ht="15.95" customHeight="1" x14ac:dyDescent="0.25">
      <c r="B146" t="s">
        <v>3276</v>
      </c>
    </row>
    <row r="147" spans="1:9" ht="15.95" customHeight="1" x14ac:dyDescent="0.25">
      <c r="B147" t="s">
        <v>3277</v>
      </c>
    </row>
    <row r="148" spans="1:9" ht="15.95" customHeight="1" x14ac:dyDescent="0.25">
      <c r="B148" s="505" t="s">
        <v>902</v>
      </c>
      <c r="C148" s="506"/>
      <c r="D148" s="506"/>
    </row>
    <row r="149" spans="1:9" ht="15.95" customHeight="1" x14ac:dyDescent="0.25">
      <c r="B149" s="505" t="s">
        <v>3224</v>
      </c>
      <c r="C149" s="506"/>
      <c r="D149" s="506"/>
    </row>
    <row r="150" spans="1:9" ht="15.95" customHeight="1" x14ac:dyDescent="0.25">
      <c r="B150" t="s">
        <v>3278</v>
      </c>
    </row>
    <row r="151" spans="1:9" ht="15.95" customHeight="1" x14ac:dyDescent="0.25">
      <c r="B151" t="s">
        <v>3279</v>
      </c>
    </row>
    <row r="152" spans="1:9" ht="15.95" customHeight="1" x14ac:dyDescent="0.25">
      <c r="B152" s="505" t="s">
        <v>902</v>
      </c>
      <c r="C152" s="506"/>
      <c r="D152" s="506"/>
    </row>
    <row r="153" spans="1:9" ht="15.95" customHeight="1" x14ac:dyDescent="0.25">
      <c r="B153" s="505" t="s">
        <v>3230</v>
      </c>
      <c r="C153" s="506"/>
      <c r="D153" s="506"/>
    </row>
    <row r="154" spans="1:9" ht="15.95" customHeight="1" x14ac:dyDescent="0.25">
      <c r="B154" t="s">
        <v>3280</v>
      </c>
    </row>
    <row r="155" spans="1:9" ht="15.95" customHeight="1" x14ac:dyDescent="0.25">
      <c r="B155" s="505" t="s">
        <v>902</v>
      </c>
      <c r="C155" s="506"/>
      <c r="D155" s="506"/>
    </row>
    <row r="156" spans="1:9" ht="15.95" customHeight="1" x14ac:dyDescent="0.25">
      <c r="B156" s="505" t="s">
        <v>3281</v>
      </c>
      <c r="C156" s="506"/>
      <c r="D156" s="506"/>
    </row>
    <row r="157" spans="1:9" ht="15.95" customHeight="1" x14ac:dyDescent="0.25">
      <c r="B157" t="s">
        <v>3282</v>
      </c>
    </row>
    <row r="158" spans="1:9" s="443" customFormat="1" ht="15.95" customHeight="1" x14ac:dyDescent="0.25">
      <c r="A158" s="510"/>
      <c r="B158" s="510"/>
      <c r="C158" s="510"/>
      <c r="D158" s="510"/>
      <c r="E158" s="510"/>
      <c r="F158" s="510"/>
      <c r="G158" s="510"/>
      <c r="H158" s="510"/>
      <c r="I158" s="510"/>
    </row>
    <row r="159" spans="1:9" ht="15.95" customHeight="1" x14ac:dyDescent="0.25">
      <c r="A159" s="509" t="s">
        <v>2531</v>
      </c>
    </row>
    <row r="160" spans="1:9" ht="15.95" customHeight="1" x14ac:dyDescent="0.25">
      <c r="B160" s="505" t="s">
        <v>3224</v>
      </c>
      <c r="C160" s="506"/>
      <c r="D160" s="506"/>
    </row>
    <row r="161" spans="1:9" ht="15.95" customHeight="1" x14ac:dyDescent="0.25">
      <c r="B161" t="s">
        <v>3283</v>
      </c>
    </row>
    <row r="162" spans="1:9" ht="15.95" customHeight="1" x14ac:dyDescent="0.25">
      <c r="B162" t="s">
        <v>3284</v>
      </c>
    </row>
    <row r="163" spans="1:9" ht="15.95" customHeight="1" x14ac:dyDescent="0.25">
      <c r="B163" s="505" t="s">
        <v>902</v>
      </c>
      <c r="C163" s="506"/>
      <c r="D163" s="506"/>
    </row>
    <row r="164" spans="1:9" ht="15.95" customHeight="1" x14ac:dyDescent="0.25">
      <c r="B164" s="505" t="s">
        <v>3224</v>
      </c>
      <c r="C164" s="506"/>
      <c r="D164" s="506"/>
    </row>
    <row r="165" spans="1:9" ht="15.95" customHeight="1" x14ac:dyDescent="0.25">
      <c r="B165" t="s">
        <v>3285</v>
      </c>
    </row>
    <row r="166" spans="1:9" ht="15.95" customHeight="1" x14ac:dyDescent="0.25">
      <c r="B166" t="s">
        <v>3286</v>
      </c>
    </row>
    <row r="167" spans="1:9" ht="15.95" customHeight="1" x14ac:dyDescent="0.25">
      <c r="B167" s="505" t="s">
        <v>902</v>
      </c>
      <c r="C167" s="506"/>
      <c r="D167" s="506"/>
    </row>
    <row r="168" spans="1:9" ht="15.95" customHeight="1" x14ac:dyDescent="0.25">
      <c r="B168" s="505" t="s">
        <v>3224</v>
      </c>
      <c r="C168" s="506"/>
      <c r="D168" s="506"/>
    </row>
    <row r="169" spans="1:9" ht="15.95" customHeight="1" x14ac:dyDescent="0.25">
      <c r="B169" t="s">
        <v>3287</v>
      </c>
    </row>
    <row r="170" spans="1:9" ht="15.95" customHeight="1" x14ac:dyDescent="0.25">
      <c r="B170" s="505" t="s">
        <v>902</v>
      </c>
      <c r="C170" s="506"/>
      <c r="D170" s="506"/>
    </row>
    <row r="171" spans="1:9" ht="15.95" customHeight="1" x14ac:dyDescent="0.25">
      <c r="B171" s="505" t="s">
        <v>3230</v>
      </c>
      <c r="C171" s="506"/>
      <c r="D171" s="506"/>
    </row>
    <row r="172" spans="1:9" ht="15.95" customHeight="1" x14ac:dyDescent="0.25">
      <c r="B172" t="s">
        <v>3288</v>
      </c>
    </row>
    <row r="173" spans="1:9" ht="15.95" customHeight="1" x14ac:dyDescent="0.25">
      <c r="B173" s="505" t="s">
        <v>902</v>
      </c>
      <c r="C173" s="506"/>
      <c r="D173" s="506"/>
    </row>
    <row r="174" spans="1:9" ht="15.95" customHeight="1" x14ac:dyDescent="0.25">
      <c r="B174" s="505" t="s">
        <v>3230</v>
      </c>
      <c r="C174" s="506"/>
      <c r="D174" s="506"/>
    </row>
    <row r="175" spans="1:9" ht="15.95" customHeight="1" x14ac:dyDescent="0.25">
      <c r="B175" t="s">
        <v>3289</v>
      </c>
    </row>
    <row r="176" spans="1:9" s="443" customFormat="1" ht="15.75" customHeight="1" x14ac:dyDescent="0.25">
      <c r="A176" s="510"/>
      <c r="B176" s="510"/>
      <c r="C176" s="510"/>
      <c r="D176" s="510"/>
      <c r="E176" s="510"/>
      <c r="F176" s="510"/>
      <c r="G176" s="510"/>
      <c r="H176" s="510"/>
      <c r="I176" s="510"/>
    </row>
    <row r="177" spans="1:4" ht="15.95" customHeight="1" x14ac:dyDescent="0.25">
      <c r="A177" s="509" t="s">
        <v>2532</v>
      </c>
    </row>
    <row r="178" spans="1:4" ht="15.95" customHeight="1" x14ac:dyDescent="0.25">
      <c r="B178" s="505" t="s">
        <v>3224</v>
      </c>
      <c r="C178" s="506"/>
      <c r="D178" s="506"/>
    </row>
    <row r="179" spans="1:4" ht="15.95" customHeight="1" x14ac:dyDescent="0.25">
      <c r="B179" t="s">
        <v>3290</v>
      </c>
    </row>
    <row r="180" spans="1:4" ht="15.95" customHeight="1" x14ac:dyDescent="0.25">
      <c r="B180" s="505" t="s">
        <v>902</v>
      </c>
      <c r="C180" s="506"/>
      <c r="D180" s="506"/>
    </row>
    <row r="181" spans="1:4" ht="15.95" customHeight="1" x14ac:dyDescent="0.25">
      <c r="B181" s="505" t="s">
        <v>3224</v>
      </c>
      <c r="C181" s="506"/>
      <c r="D181" s="506"/>
    </row>
    <row r="182" spans="1:4" ht="15.95" customHeight="1" x14ac:dyDescent="0.25">
      <c r="B182" t="s">
        <v>3291</v>
      </c>
    </row>
    <row r="183" spans="1:4" ht="15.95" customHeight="1" x14ac:dyDescent="0.25">
      <c r="B183" t="s">
        <v>3292</v>
      </c>
    </row>
    <row r="184" spans="1:4" ht="15.95" customHeight="1" x14ac:dyDescent="0.25">
      <c r="B184" s="505" t="s">
        <v>902</v>
      </c>
      <c r="C184" s="506"/>
      <c r="D184" s="506"/>
    </row>
    <row r="185" spans="1:4" ht="15.95" customHeight="1" x14ac:dyDescent="0.25">
      <c r="B185" s="505" t="s">
        <v>3224</v>
      </c>
      <c r="C185" s="506"/>
      <c r="D185" s="506"/>
    </row>
    <row r="186" spans="1:4" ht="15.95" customHeight="1" x14ac:dyDescent="0.25">
      <c r="B186" t="s">
        <v>3293</v>
      </c>
    </row>
    <row r="187" spans="1:4" ht="15.95" customHeight="1" x14ac:dyDescent="0.25">
      <c r="B187" t="s">
        <v>3294</v>
      </c>
    </row>
    <row r="188" spans="1:4" ht="15.95" customHeight="1" x14ac:dyDescent="0.25">
      <c r="B188" s="505" t="s">
        <v>902</v>
      </c>
      <c r="C188" s="506"/>
      <c r="D188" s="506"/>
    </row>
    <row r="189" spans="1:4" ht="15.95" customHeight="1" x14ac:dyDescent="0.25">
      <c r="B189" s="505" t="s">
        <v>3295</v>
      </c>
      <c r="C189" s="506"/>
      <c r="D189" s="506"/>
    </row>
    <row r="190" spans="1:4" ht="15.95" customHeight="1" x14ac:dyDescent="0.25">
      <c r="B190" t="s">
        <v>3296</v>
      </c>
    </row>
    <row r="191" spans="1:4" ht="15.95" customHeight="1" x14ac:dyDescent="0.25">
      <c r="B191" s="505" t="s">
        <v>902</v>
      </c>
      <c r="C191" s="506"/>
      <c r="D191" s="506"/>
    </row>
    <row r="192" spans="1:4" ht="15.95" customHeight="1" x14ac:dyDescent="0.25">
      <c r="B192" s="505" t="s">
        <v>3295</v>
      </c>
      <c r="C192" s="506"/>
      <c r="D192" s="506"/>
    </row>
    <row r="193" spans="1:9" ht="15.95" customHeight="1" x14ac:dyDescent="0.25">
      <c r="B193" t="s">
        <v>3297</v>
      </c>
    </row>
    <row r="194" spans="1:9" s="443" customFormat="1" ht="15.75" customHeight="1" x14ac:dyDescent="0.25">
      <c r="A194" s="510"/>
      <c r="B194" s="510"/>
      <c r="C194" s="510"/>
      <c r="D194" s="510"/>
      <c r="E194" s="510"/>
      <c r="F194" s="510"/>
      <c r="G194" s="510"/>
      <c r="H194" s="510"/>
      <c r="I194" s="510"/>
    </row>
    <row r="195" spans="1:9" ht="15.95" customHeight="1" x14ac:dyDescent="0.25">
      <c r="A195" s="509" t="s">
        <v>2533</v>
      </c>
    </row>
    <row r="196" spans="1:9" ht="15.95" customHeight="1" x14ac:dyDescent="0.25">
      <c r="B196" s="505" t="s">
        <v>3224</v>
      </c>
      <c r="C196" s="506"/>
      <c r="D196" s="506"/>
    </row>
    <row r="197" spans="1:9" ht="15.95" customHeight="1" x14ac:dyDescent="0.25">
      <c r="B197" t="s">
        <v>3298</v>
      </c>
    </row>
    <row r="198" spans="1:9" ht="15.95" customHeight="1" x14ac:dyDescent="0.25">
      <c r="B198" s="505" t="s">
        <v>902</v>
      </c>
      <c r="C198" s="506"/>
      <c r="D198" s="506"/>
    </row>
    <row r="199" spans="1:9" ht="15.95" customHeight="1" x14ac:dyDescent="0.25">
      <c r="B199" s="505" t="s">
        <v>3224</v>
      </c>
      <c r="C199" s="506"/>
      <c r="D199" s="506"/>
    </row>
    <row r="200" spans="1:9" ht="15.95" customHeight="1" x14ac:dyDescent="0.25">
      <c r="B200" t="s">
        <v>3299</v>
      </c>
    </row>
    <row r="201" spans="1:9" ht="15.95" customHeight="1" x14ac:dyDescent="0.25">
      <c r="B201" t="s">
        <v>3300</v>
      </c>
    </row>
    <row r="202" spans="1:9" ht="15.95" customHeight="1" x14ac:dyDescent="0.25">
      <c r="B202" s="505" t="s">
        <v>902</v>
      </c>
      <c r="C202" s="506"/>
      <c r="D202" s="506"/>
    </row>
    <row r="203" spans="1:9" ht="15.95" customHeight="1" x14ac:dyDescent="0.25">
      <c r="B203" s="505" t="s">
        <v>3224</v>
      </c>
      <c r="C203" s="506"/>
      <c r="D203" s="506"/>
    </row>
    <row r="204" spans="1:9" ht="15.95" customHeight="1" x14ac:dyDescent="0.25">
      <c r="B204" t="s">
        <v>3301</v>
      </c>
    </row>
    <row r="205" spans="1:9" ht="15.95" customHeight="1" x14ac:dyDescent="0.25">
      <c r="B205" t="s">
        <v>3302</v>
      </c>
    </row>
    <row r="206" spans="1:9" ht="15.95" customHeight="1" x14ac:dyDescent="0.25">
      <c r="B206" s="505" t="s">
        <v>902</v>
      </c>
      <c r="C206" s="506"/>
      <c r="D206" s="506"/>
    </row>
    <row r="207" spans="1:9" ht="15.95" customHeight="1" x14ac:dyDescent="0.25">
      <c r="B207" s="505" t="s">
        <v>3230</v>
      </c>
      <c r="C207" s="506"/>
      <c r="D207" s="506"/>
    </row>
    <row r="208" spans="1:9" ht="15.95" customHeight="1" x14ac:dyDescent="0.25">
      <c r="B208" t="s">
        <v>3303</v>
      </c>
    </row>
    <row r="209" spans="1:9" ht="15.95" customHeight="1" x14ac:dyDescent="0.25">
      <c r="B209" s="505" t="s">
        <v>902</v>
      </c>
      <c r="C209" s="506"/>
      <c r="D209" s="506"/>
    </row>
    <row r="210" spans="1:9" ht="15.95" customHeight="1" x14ac:dyDescent="0.25">
      <c r="B210" s="505" t="s">
        <v>3230</v>
      </c>
      <c r="C210" s="506"/>
      <c r="D210" s="506"/>
    </row>
    <row r="211" spans="1:9" ht="15.95" customHeight="1" x14ac:dyDescent="0.25">
      <c r="B211" t="s">
        <v>3304</v>
      </c>
    </row>
    <row r="212" spans="1:9" ht="15.95" customHeight="1" x14ac:dyDescent="0.25">
      <c r="A212" s="510"/>
      <c r="B212" s="510"/>
      <c r="C212" s="510"/>
      <c r="D212" s="510"/>
      <c r="E212" s="510"/>
      <c r="F212" s="510"/>
      <c r="G212" s="510"/>
      <c r="H212" s="510"/>
      <c r="I212" s="510"/>
    </row>
    <row r="213" spans="1:9" ht="15.95" customHeight="1" x14ac:dyDescent="0.25">
      <c r="A213" s="509" t="s">
        <v>2534</v>
      </c>
    </row>
    <row r="214" spans="1:9" ht="15.95" customHeight="1" x14ac:dyDescent="0.25">
      <c r="B214" s="505" t="s">
        <v>3224</v>
      </c>
      <c r="C214" s="506"/>
      <c r="D214" s="506"/>
    </row>
    <row r="215" spans="1:9" ht="15.95" customHeight="1" x14ac:dyDescent="0.25">
      <c r="B215" t="s">
        <v>3305</v>
      </c>
    </row>
    <row r="216" spans="1:9" ht="15.95" customHeight="1" x14ac:dyDescent="0.25">
      <c r="B216" s="505" t="s">
        <v>902</v>
      </c>
      <c r="C216" s="506"/>
      <c r="D216" s="506"/>
    </row>
    <row r="217" spans="1:9" ht="15.95" customHeight="1" x14ac:dyDescent="0.25">
      <c r="B217" s="505" t="s">
        <v>3224</v>
      </c>
      <c r="C217" s="506"/>
      <c r="D217" s="506"/>
    </row>
    <row r="218" spans="1:9" ht="15.95" customHeight="1" x14ac:dyDescent="0.25">
      <c r="B218" t="s">
        <v>3306</v>
      </c>
    </row>
    <row r="219" spans="1:9" ht="15.95" customHeight="1" x14ac:dyDescent="0.25">
      <c r="B219" t="s">
        <v>3307</v>
      </c>
    </row>
    <row r="220" spans="1:9" ht="15.95" customHeight="1" x14ac:dyDescent="0.25">
      <c r="B220" s="505" t="s">
        <v>902</v>
      </c>
      <c r="C220" s="506"/>
      <c r="D220" s="506"/>
    </row>
    <row r="221" spans="1:9" ht="15.95" customHeight="1" x14ac:dyDescent="0.25">
      <c r="B221" s="505" t="s">
        <v>3224</v>
      </c>
      <c r="C221" s="506"/>
      <c r="D221" s="506"/>
    </row>
    <row r="222" spans="1:9" ht="15.95" customHeight="1" x14ac:dyDescent="0.25">
      <c r="B222" t="s">
        <v>3308</v>
      </c>
    </row>
    <row r="223" spans="1:9" ht="15.95" customHeight="1" x14ac:dyDescent="0.25">
      <c r="B223" s="505" t="s">
        <v>902</v>
      </c>
      <c r="C223" s="506"/>
      <c r="D223" s="506"/>
    </row>
    <row r="224" spans="1:9" ht="15.95" customHeight="1" x14ac:dyDescent="0.25">
      <c r="B224" s="505" t="s">
        <v>3230</v>
      </c>
      <c r="C224" s="506"/>
      <c r="D224" s="506"/>
    </row>
    <row r="225" spans="1:9" ht="15.95" customHeight="1" x14ac:dyDescent="0.25">
      <c r="B225" t="s">
        <v>3309</v>
      </c>
    </row>
    <row r="226" spans="1:9" ht="15.95" customHeight="1" x14ac:dyDescent="0.25">
      <c r="B226" s="505" t="s">
        <v>902</v>
      </c>
      <c r="C226" s="506"/>
      <c r="D226" s="506"/>
    </row>
    <row r="227" spans="1:9" ht="15.95" customHeight="1" x14ac:dyDescent="0.25">
      <c r="B227" s="505" t="s">
        <v>3230</v>
      </c>
      <c r="C227" s="506"/>
      <c r="D227" s="506"/>
    </row>
    <row r="228" spans="1:9" ht="15.95" customHeight="1" x14ac:dyDescent="0.25">
      <c r="B228" t="s">
        <v>3310</v>
      </c>
    </row>
    <row r="229" spans="1:9" ht="15.95" customHeight="1" x14ac:dyDescent="0.25">
      <c r="A229" s="510"/>
      <c r="B229" s="510"/>
      <c r="C229" s="510"/>
      <c r="D229" s="510"/>
      <c r="E229" s="510"/>
      <c r="F229" s="510"/>
      <c r="G229" s="510"/>
      <c r="H229" s="510"/>
      <c r="I229" s="510"/>
    </row>
    <row r="230" spans="1:9" ht="15.95" customHeight="1" x14ac:dyDescent="0.25">
      <c r="A230" s="509" t="s">
        <v>2535</v>
      </c>
    </row>
    <row r="231" spans="1:9" ht="15.95" customHeight="1" x14ac:dyDescent="0.25">
      <c r="B231" s="505" t="s">
        <v>3224</v>
      </c>
      <c r="C231" s="506"/>
      <c r="D231" s="506"/>
    </row>
    <row r="232" spans="1:9" ht="15.95" customHeight="1" x14ac:dyDescent="0.25">
      <c r="B232" t="s">
        <v>3311</v>
      </c>
    </row>
    <row r="233" spans="1:9" ht="15.95" customHeight="1" x14ac:dyDescent="0.25">
      <c r="B233" s="505" t="s">
        <v>902</v>
      </c>
      <c r="C233" s="506"/>
      <c r="D233" s="506"/>
    </row>
    <row r="234" spans="1:9" ht="15.95" customHeight="1" x14ac:dyDescent="0.25">
      <c r="B234" s="505" t="s">
        <v>3224</v>
      </c>
      <c r="C234" s="506"/>
      <c r="D234" s="506"/>
    </row>
    <row r="235" spans="1:9" ht="15.95" customHeight="1" x14ac:dyDescent="0.25">
      <c r="B235" t="s">
        <v>3312</v>
      </c>
    </row>
    <row r="236" spans="1:9" ht="15.95" customHeight="1" x14ac:dyDescent="0.25">
      <c r="B236" s="505" t="s">
        <v>902</v>
      </c>
      <c r="C236" s="506"/>
      <c r="D236" s="506"/>
    </row>
    <row r="237" spans="1:9" ht="15.95" customHeight="1" x14ac:dyDescent="0.25">
      <c r="B237" s="505" t="s">
        <v>3224</v>
      </c>
      <c r="C237" s="506"/>
      <c r="D237" s="506"/>
    </row>
    <row r="238" spans="1:9" ht="15.95" customHeight="1" x14ac:dyDescent="0.25">
      <c r="B238" t="s">
        <v>3313</v>
      </c>
    </row>
    <row r="239" spans="1:9" ht="15.95" customHeight="1" x14ac:dyDescent="0.25">
      <c r="B239" s="505" t="s">
        <v>902</v>
      </c>
      <c r="C239" s="506"/>
      <c r="D239" s="506"/>
    </row>
    <row r="240" spans="1:9" ht="15.95" customHeight="1" x14ac:dyDescent="0.25">
      <c r="B240" s="505" t="s">
        <v>3230</v>
      </c>
      <c r="C240" s="506"/>
      <c r="D240" s="506"/>
    </row>
    <row r="241" spans="1:9" ht="15.95" customHeight="1" x14ac:dyDescent="0.25">
      <c r="B241" t="s">
        <v>3314</v>
      </c>
    </row>
    <row r="242" spans="1:9" ht="15.95" customHeight="1" x14ac:dyDescent="0.25">
      <c r="B242" s="505" t="s">
        <v>902</v>
      </c>
      <c r="C242" s="506"/>
      <c r="D242" s="506"/>
    </row>
    <row r="243" spans="1:9" ht="15.95" customHeight="1" x14ac:dyDescent="0.25">
      <c r="B243" s="505" t="s">
        <v>3230</v>
      </c>
      <c r="C243" s="506"/>
      <c r="D243" s="506"/>
    </row>
    <row r="244" spans="1:9" ht="15.95" customHeight="1" x14ac:dyDescent="0.25">
      <c r="B244" t="s">
        <v>3315</v>
      </c>
    </row>
    <row r="245" spans="1:9" ht="15.95" customHeight="1" x14ac:dyDescent="0.25">
      <c r="A245" s="510"/>
      <c r="B245" s="510"/>
      <c r="C245" s="510"/>
      <c r="D245" s="510"/>
      <c r="E245" s="510"/>
      <c r="F245" s="510"/>
      <c r="G245" s="510"/>
      <c r="H245" s="510"/>
      <c r="I245" s="510"/>
    </row>
    <row r="246" spans="1:9" ht="15.95" customHeight="1" x14ac:dyDescent="0.25">
      <c r="A246" s="509" t="s">
        <v>2536</v>
      </c>
    </row>
    <row r="247" spans="1:9" ht="15.95" customHeight="1" x14ac:dyDescent="0.25">
      <c r="B247" s="505" t="s">
        <v>3224</v>
      </c>
      <c r="C247" s="506"/>
      <c r="D247" s="506"/>
    </row>
    <row r="248" spans="1:9" ht="15.95" customHeight="1" x14ac:dyDescent="0.25">
      <c r="B248" t="s">
        <v>3316</v>
      </c>
    </row>
    <row r="249" spans="1:9" ht="15.95" customHeight="1" x14ac:dyDescent="0.25">
      <c r="B249" s="505" t="s">
        <v>902</v>
      </c>
      <c r="C249" s="506"/>
      <c r="D249" s="506"/>
    </row>
    <row r="250" spans="1:9" ht="15.95" customHeight="1" x14ac:dyDescent="0.25">
      <c r="B250" s="505" t="s">
        <v>3224</v>
      </c>
      <c r="C250" s="506"/>
      <c r="D250" s="506"/>
    </row>
    <row r="251" spans="1:9" ht="15.95" customHeight="1" x14ac:dyDescent="0.25">
      <c r="B251" t="s">
        <v>3317</v>
      </c>
    </row>
    <row r="252" spans="1:9" ht="15.95" customHeight="1" x14ac:dyDescent="0.25">
      <c r="B252" s="505" t="s">
        <v>902</v>
      </c>
      <c r="C252" s="506"/>
      <c r="D252" s="506"/>
    </row>
    <row r="253" spans="1:9" ht="15.95" customHeight="1" x14ac:dyDescent="0.25">
      <c r="B253" s="505" t="s">
        <v>3224</v>
      </c>
      <c r="C253" s="506"/>
      <c r="D253" s="506"/>
    </row>
    <row r="254" spans="1:9" ht="15.95" customHeight="1" x14ac:dyDescent="0.25">
      <c r="B254" t="s">
        <v>3318</v>
      </c>
    </row>
    <row r="255" spans="1:9" ht="15.95" customHeight="1" x14ac:dyDescent="0.25">
      <c r="B255" t="s">
        <v>3319</v>
      </c>
    </row>
    <row r="256" spans="1:9" ht="15.95" customHeight="1" x14ac:dyDescent="0.25">
      <c r="B256" s="505" t="s">
        <v>902</v>
      </c>
      <c r="C256" s="506"/>
      <c r="D256" s="506"/>
    </row>
    <row r="257" spans="1:9" ht="15.95" customHeight="1" x14ac:dyDescent="0.25">
      <c r="B257" s="505" t="s">
        <v>3230</v>
      </c>
      <c r="C257" s="506"/>
      <c r="D257" s="506"/>
    </row>
    <row r="258" spans="1:9" ht="15.95" customHeight="1" x14ac:dyDescent="0.25">
      <c r="B258" t="s">
        <v>3320</v>
      </c>
    </row>
    <row r="259" spans="1:9" ht="15.95" customHeight="1" x14ac:dyDescent="0.25">
      <c r="B259" s="505" t="s">
        <v>902</v>
      </c>
      <c r="C259" s="506"/>
      <c r="D259" s="506"/>
    </row>
    <row r="260" spans="1:9" ht="15.95" customHeight="1" x14ac:dyDescent="0.25">
      <c r="B260" s="505" t="s">
        <v>3230</v>
      </c>
      <c r="C260" s="506"/>
      <c r="D260" s="506"/>
    </row>
    <row r="261" spans="1:9" ht="15.95" customHeight="1" x14ac:dyDescent="0.25">
      <c r="B261" t="s">
        <v>3321</v>
      </c>
    </row>
    <row r="262" spans="1:9" ht="15.95" customHeight="1" x14ac:dyDescent="0.25">
      <c r="A262" s="510"/>
      <c r="B262" s="510"/>
      <c r="C262" s="510"/>
      <c r="D262" s="510"/>
      <c r="E262" s="510"/>
      <c r="F262" s="510"/>
      <c r="G262" s="510"/>
      <c r="H262" s="510"/>
      <c r="I262" s="510"/>
    </row>
    <row r="263" spans="1:9" ht="15.95" customHeight="1" x14ac:dyDescent="0.25">
      <c r="A263" s="509" t="s">
        <v>2537</v>
      </c>
    </row>
    <row r="264" spans="1:9" ht="15.95" customHeight="1" x14ac:dyDescent="0.25">
      <c r="B264" s="505" t="s">
        <v>3224</v>
      </c>
      <c r="C264" s="506"/>
      <c r="D264" s="506"/>
    </row>
    <row r="265" spans="1:9" ht="15.95" customHeight="1" x14ac:dyDescent="0.25">
      <c r="B265" t="s">
        <v>3322</v>
      </c>
    </row>
    <row r="266" spans="1:9" ht="15.95" customHeight="1" x14ac:dyDescent="0.25">
      <c r="B266" s="505" t="s">
        <v>902</v>
      </c>
      <c r="C266" s="506"/>
      <c r="D266" s="506"/>
    </row>
    <row r="267" spans="1:9" ht="15.95" customHeight="1" x14ac:dyDescent="0.25">
      <c r="B267" s="505" t="s">
        <v>3224</v>
      </c>
      <c r="C267" s="506"/>
      <c r="D267" s="506"/>
    </row>
    <row r="268" spans="1:9" ht="15.95" customHeight="1" x14ac:dyDescent="0.25">
      <c r="B268" t="s">
        <v>3175</v>
      </c>
    </row>
    <row r="269" spans="1:9" ht="15.95" customHeight="1" x14ac:dyDescent="0.25">
      <c r="B269" t="s">
        <v>3323</v>
      </c>
    </row>
    <row r="270" spans="1:9" ht="15.95" customHeight="1" x14ac:dyDescent="0.25">
      <c r="B270" s="505" t="s">
        <v>902</v>
      </c>
      <c r="C270" s="506"/>
      <c r="D270" s="506"/>
    </row>
    <row r="271" spans="1:9" ht="15.95" customHeight="1" x14ac:dyDescent="0.25">
      <c r="B271" s="505" t="s">
        <v>3224</v>
      </c>
      <c r="C271" s="506"/>
      <c r="D271" s="506"/>
    </row>
    <row r="272" spans="1:9" ht="15.95" customHeight="1" x14ac:dyDescent="0.25">
      <c r="B272" t="s">
        <v>3324</v>
      </c>
    </row>
    <row r="273" spans="1:9" ht="15.95" customHeight="1" x14ac:dyDescent="0.25">
      <c r="B273" t="s">
        <v>3325</v>
      </c>
    </row>
    <row r="274" spans="1:9" ht="15.95" customHeight="1" x14ac:dyDescent="0.25">
      <c r="B274" s="505" t="s">
        <v>902</v>
      </c>
      <c r="C274" s="506"/>
      <c r="D274" s="506"/>
    </row>
    <row r="275" spans="1:9" ht="15.95" customHeight="1" x14ac:dyDescent="0.25">
      <c r="B275" s="505" t="s">
        <v>3230</v>
      </c>
      <c r="C275" s="506"/>
      <c r="D275" s="506"/>
    </row>
    <row r="276" spans="1:9" ht="15.95" customHeight="1" x14ac:dyDescent="0.25">
      <c r="B276" t="s">
        <v>3326</v>
      </c>
    </row>
    <row r="277" spans="1:9" ht="15.95" customHeight="1" x14ac:dyDescent="0.25">
      <c r="B277" s="505" t="s">
        <v>902</v>
      </c>
      <c r="C277" s="506"/>
      <c r="D277" s="506"/>
    </row>
    <row r="278" spans="1:9" ht="15.95" customHeight="1" x14ac:dyDescent="0.25">
      <c r="B278" s="505" t="s">
        <v>3230</v>
      </c>
      <c r="C278" s="506"/>
      <c r="D278" s="506"/>
    </row>
    <row r="279" spans="1:9" ht="15.95" customHeight="1" x14ac:dyDescent="0.25">
      <c r="B279" t="s">
        <v>3327</v>
      </c>
    </row>
    <row r="280" spans="1:9" s="443" customFormat="1" ht="15.95" customHeight="1" x14ac:dyDescent="0.25">
      <c r="A280" s="510"/>
      <c r="B280" s="510"/>
      <c r="C280" s="510"/>
      <c r="D280" s="510"/>
      <c r="E280" s="510"/>
      <c r="F280" s="510"/>
      <c r="G280" s="510"/>
      <c r="H280" s="510"/>
      <c r="I280" s="510"/>
    </row>
    <row r="281" spans="1:9" ht="15.95" customHeight="1" x14ac:dyDescent="0.25">
      <c r="A281" s="509" t="s">
        <v>2538</v>
      </c>
    </row>
    <row r="282" spans="1:9" ht="15.95" customHeight="1" x14ac:dyDescent="0.25">
      <c r="B282" s="505" t="s">
        <v>3224</v>
      </c>
      <c r="C282" s="506"/>
      <c r="D282" s="506"/>
    </row>
    <row r="283" spans="1:9" ht="15.95" customHeight="1" x14ac:dyDescent="0.25">
      <c r="B283" t="s">
        <v>3328</v>
      </c>
    </row>
    <row r="284" spans="1:9" ht="15.95" customHeight="1" x14ac:dyDescent="0.25">
      <c r="B284" s="505" t="s">
        <v>902</v>
      </c>
      <c r="C284" s="506"/>
      <c r="D284" s="506"/>
    </row>
    <row r="285" spans="1:9" ht="15.95" customHeight="1" x14ac:dyDescent="0.25">
      <c r="B285" s="505" t="s">
        <v>3224</v>
      </c>
      <c r="C285" s="506"/>
      <c r="D285" s="506"/>
    </row>
    <row r="286" spans="1:9" ht="15.95" customHeight="1" x14ac:dyDescent="0.25">
      <c r="B286" t="s">
        <v>3329</v>
      </c>
    </row>
    <row r="287" spans="1:9" ht="15.95" customHeight="1" x14ac:dyDescent="0.25">
      <c r="B287" s="505" t="s">
        <v>902</v>
      </c>
      <c r="C287" s="506"/>
      <c r="D287" s="506"/>
    </row>
    <row r="288" spans="1:9" ht="15.95" customHeight="1" x14ac:dyDescent="0.25">
      <c r="B288" s="505" t="s">
        <v>3224</v>
      </c>
      <c r="C288" s="506"/>
      <c r="D288" s="506"/>
    </row>
    <row r="289" spans="1:9" ht="15.95" customHeight="1" x14ac:dyDescent="0.25">
      <c r="B289" t="s">
        <v>3330</v>
      </c>
    </row>
    <row r="290" spans="1:9" ht="15.95" customHeight="1" x14ac:dyDescent="0.25">
      <c r="B290" t="s">
        <v>3331</v>
      </c>
    </row>
    <row r="291" spans="1:9" ht="15.95" customHeight="1" x14ac:dyDescent="0.25">
      <c r="B291" s="505" t="s">
        <v>902</v>
      </c>
      <c r="C291" s="506"/>
      <c r="D291" s="506"/>
    </row>
    <row r="292" spans="1:9" ht="15.95" customHeight="1" x14ac:dyDescent="0.25">
      <c r="B292" s="505" t="s">
        <v>3230</v>
      </c>
      <c r="C292" s="506"/>
      <c r="D292" s="506"/>
    </row>
    <row r="293" spans="1:9" ht="15.95" customHeight="1" x14ac:dyDescent="0.25">
      <c r="B293" t="s">
        <v>3332</v>
      </c>
    </row>
    <row r="294" spans="1:9" ht="15.95" customHeight="1" x14ac:dyDescent="0.25">
      <c r="B294" s="505" t="s">
        <v>902</v>
      </c>
      <c r="C294" s="506"/>
      <c r="D294" s="506"/>
    </row>
    <row r="295" spans="1:9" ht="15.95" customHeight="1" x14ac:dyDescent="0.25">
      <c r="B295" s="505" t="s">
        <v>3230</v>
      </c>
      <c r="C295" s="506"/>
      <c r="D295" s="506"/>
    </row>
    <row r="296" spans="1:9" ht="15.95" customHeight="1" x14ac:dyDescent="0.25">
      <c r="B296" t="s">
        <v>3333</v>
      </c>
    </row>
    <row r="297" spans="1:9" s="443" customFormat="1" ht="15.95" customHeight="1" x14ac:dyDescent="0.25">
      <c r="A297" s="510"/>
      <c r="B297" s="510"/>
      <c r="C297" s="510"/>
      <c r="D297" s="510"/>
      <c r="E297" s="510"/>
      <c r="F297" s="510"/>
      <c r="G297" s="510"/>
      <c r="H297" s="510"/>
      <c r="I297" s="510"/>
    </row>
    <row r="298" spans="1:9" ht="15.95" customHeight="1" x14ac:dyDescent="0.25">
      <c r="A298" s="509" t="s">
        <v>2540</v>
      </c>
    </row>
    <row r="299" spans="1:9" ht="15.95" customHeight="1" x14ac:dyDescent="0.25">
      <c r="B299" s="505" t="s">
        <v>3224</v>
      </c>
      <c r="C299" s="506"/>
      <c r="D299" s="506"/>
    </row>
    <row r="300" spans="1:9" ht="15.95" customHeight="1" x14ac:dyDescent="0.25">
      <c r="B300" t="s">
        <v>3334</v>
      </c>
    </row>
    <row r="301" spans="1:9" ht="15.95" customHeight="1" x14ac:dyDescent="0.25">
      <c r="B301" s="505" t="s">
        <v>902</v>
      </c>
      <c r="C301" s="506"/>
      <c r="D301" s="506"/>
    </row>
    <row r="302" spans="1:9" ht="15.95" customHeight="1" x14ac:dyDescent="0.25">
      <c r="B302" s="505" t="s">
        <v>3224</v>
      </c>
      <c r="C302" s="506"/>
      <c r="D302" s="506"/>
    </row>
    <row r="303" spans="1:9" ht="15.95" customHeight="1" x14ac:dyDescent="0.25">
      <c r="B303" t="s">
        <v>3335</v>
      </c>
    </row>
    <row r="304" spans="1:9" ht="15.95" customHeight="1" x14ac:dyDescent="0.25">
      <c r="B304" s="505" t="s">
        <v>902</v>
      </c>
      <c r="C304" s="506"/>
      <c r="D304" s="506"/>
    </row>
    <row r="305" spans="1:9" ht="15.95" customHeight="1" x14ac:dyDescent="0.25">
      <c r="B305" s="505" t="s">
        <v>3224</v>
      </c>
      <c r="C305" s="506"/>
      <c r="D305" s="506"/>
    </row>
    <row r="306" spans="1:9" ht="15.95" customHeight="1" x14ac:dyDescent="0.25">
      <c r="B306" t="s">
        <v>3336</v>
      </c>
    </row>
    <row r="307" spans="1:9" ht="15.95" customHeight="1" x14ac:dyDescent="0.25">
      <c r="B307" s="505" t="s">
        <v>902</v>
      </c>
      <c r="C307" s="506"/>
      <c r="D307" s="506"/>
    </row>
    <row r="308" spans="1:9" ht="15.95" customHeight="1" x14ac:dyDescent="0.25">
      <c r="B308" s="505" t="s">
        <v>3224</v>
      </c>
      <c r="C308" s="506"/>
      <c r="D308" s="506"/>
    </row>
    <row r="309" spans="1:9" ht="15.95" customHeight="1" x14ac:dyDescent="0.25">
      <c r="B309" t="s">
        <v>3337</v>
      </c>
    </row>
    <row r="310" spans="1:9" ht="15.95" customHeight="1" x14ac:dyDescent="0.25">
      <c r="B310" s="505" t="s">
        <v>902</v>
      </c>
      <c r="C310" s="506"/>
      <c r="D310" s="506"/>
    </row>
    <row r="311" spans="1:9" ht="15.95" customHeight="1" x14ac:dyDescent="0.25">
      <c r="B311" s="505" t="s">
        <v>3224</v>
      </c>
      <c r="C311" s="506"/>
      <c r="D311" s="506"/>
    </row>
    <row r="312" spans="1:9" ht="15.95" customHeight="1" x14ac:dyDescent="0.25">
      <c r="B312" t="s">
        <v>3338</v>
      </c>
    </row>
    <row r="313" spans="1:9" s="443" customFormat="1" ht="15.95" customHeight="1" x14ac:dyDescent="0.25">
      <c r="A313" s="510"/>
      <c r="B313" s="510"/>
      <c r="C313" s="510"/>
      <c r="D313" s="510"/>
      <c r="E313" s="510"/>
      <c r="F313" s="510"/>
      <c r="G313" s="510"/>
      <c r="H313" s="510"/>
      <c r="I313" s="510"/>
    </row>
    <row r="314" spans="1:9" ht="15.95" customHeight="1" x14ac:dyDescent="0.25">
      <c r="A314" s="509" t="s">
        <v>2541</v>
      </c>
    </row>
    <row r="315" spans="1:9" ht="15.95" customHeight="1" x14ac:dyDescent="0.25">
      <c r="B315" s="505" t="s">
        <v>3224</v>
      </c>
      <c r="C315" s="506"/>
      <c r="D315" s="506"/>
    </row>
    <row r="316" spans="1:9" ht="15.95" customHeight="1" x14ac:dyDescent="0.25">
      <c r="B316" t="s">
        <v>3166</v>
      </c>
    </row>
    <row r="317" spans="1:9" ht="15.95" customHeight="1" x14ac:dyDescent="0.25">
      <c r="B317" s="505" t="s">
        <v>902</v>
      </c>
      <c r="C317" s="506"/>
      <c r="D317" s="506"/>
    </row>
    <row r="318" spans="1:9" ht="15.95" customHeight="1" x14ac:dyDescent="0.25">
      <c r="B318" s="505" t="s">
        <v>3224</v>
      </c>
      <c r="C318" s="506"/>
      <c r="D318" s="506"/>
    </row>
    <row r="319" spans="1:9" ht="15.95" customHeight="1" x14ac:dyDescent="0.25">
      <c r="B319" t="s">
        <v>3339</v>
      </c>
    </row>
    <row r="320" spans="1:9" ht="15.95" customHeight="1" x14ac:dyDescent="0.25">
      <c r="B320" s="505" t="s">
        <v>902</v>
      </c>
      <c r="C320" s="506"/>
      <c r="D320" s="506"/>
    </row>
    <row r="321" spans="1:9" ht="15.95" customHeight="1" x14ac:dyDescent="0.25">
      <c r="B321" s="505" t="s">
        <v>3224</v>
      </c>
      <c r="C321" s="506"/>
      <c r="D321" s="506"/>
    </row>
    <row r="322" spans="1:9" ht="15.95" customHeight="1" x14ac:dyDescent="0.25">
      <c r="B322" t="s">
        <v>3340</v>
      </c>
    </row>
    <row r="323" spans="1:9" ht="15.95" customHeight="1" x14ac:dyDescent="0.25">
      <c r="B323" s="505" t="s">
        <v>902</v>
      </c>
      <c r="C323" s="506"/>
      <c r="D323" s="506"/>
    </row>
    <row r="324" spans="1:9" ht="15.95" customHeight="1" x14ac:dyDescent="0.25">
      <c r="B324" s="505" t="s">
        <v>3224</v>
      </c>
      <c r="C324" s="506"/>
      <c r="D324" s="506"/>
    </row>
    <row r="325" spans="1:9" ht="15.95" customHeight="1" x14ac:dyDescent="0.25">
      <c r="B325" t="s">
        <v>3167</v>
      </c>
    </row>
    <row r="326" spans="1:9" ht="15.95" customHeight="1" x14ac:dyDescent="0.25">
      <c r="B326" s="505" t="s">
        <v>902</v>
      </c>
      <c r="C326" s="506"/>
      <c r="D326" s="506"/>
    </row>
    <row r="327" spans="1:9" ht="15.95" customHeight="1" x14ac:dyDescent="0.25">
      <c r="B327" s="505" t="s">
        <v>3224</v>
      </c>
      <c r="C327" s="506"/>
      <c r="D327" s="506"/>
    </row>
    <row r="328" spans="1:9" ht="15.95" customHeight="1" x14ac:dyDescent="0.25">
      <c r="B328" t="s">
        <v>3341</v>
      </c>
    </row>
    <row r="329" spans="1:9" ht="15.95" customHeight="1" x14ac:dyDescent="0.25">
      <c r="A329" s="510"/>
      <c r="B329" s="510"/>
      <c r="C329" s="510"/>
      <c r="D329" s="510"/>
      <c r="E329" s="510"/>
      <c r="F329" s="510"/>
      <c r="G329" s="510"/>
      <c r="H329" s="510"/>
      <c r="I329" s="510"/>
    </row>
    <row r="330" spans="1:9" ht="15.95" customHeight="1" x14ac:dyDescent="0.25">
      <c r="A330" s="509" t="s">
        <v>2542</v>
      </c>
    </row>
    <row r="331" spans="1:9" ht="15.95" customHeight="1" x14ac:dyDescent="0.25">
      <c r="B331" s="505" t="s">
        <v>3224</v>
      </c>
      <c r="C331" s="506"/>
      <c r="D331" s="506"/>
    </row>
    <row r="332" spans="1:9" ht="15.95" customHeight="1" x14ac:dyDescent="0.25">
      <c r="B332" t="s">
        <v>3342</v>
      </c>
    </row>
    <row r="333" spans="1:9" ht="15.95" customHeight="1" x14ac:dyDescent="0.25">
      <c r="B333" s="505" t="s">
        <v>902</v>
      </c>
      <c r="C333" s="506"/>
      <c r="D333" s="506"/>
    </row>
    <row r="334" spans="1:9" ht="15.95" customHeight="1" x14ac:dyDescent="0.25">
      <c r="B334" s="505" t="s">
        <v>3224</v>
      </c>
      <c r="C334" s="506"/>
      <c r="D334" s="506"/>
    </row>
    <row r="335" spans="1:9" ht="15.95" customHeight="1" x14ac:dyDescent="0.25">
      <c r="B335" t="s">
        <v>3176</v>
      </c>
    </row>
    <row r="336" spans="1:9" ht="15.95" customHeight="1" x14ac:dyDescent="0.25">
      <c r="B336" s="505" t="s">
        <v>902</v>
      </c>
      <c r="C336" s="506"/>
      <c r="D336" s="506"/>
    </row>
    <row r="337" spans="1:9" ht="15.95" customHeight="1" x14ac:dyDescent="0.25">
      <c r="B337" s="518" t="s">
        <v>3378</v>
      </c>
      <c r="C337" s="506"/>
      <c r="D337" s="506"/>
    </row>
    <row r="338" spans="1:9" s="443" customFormat="1" ht="15.95" customHeight="1" x14ac:dyDescent="0.25">
      <c r="B338" s="443" t="s">
        <v>3343</v>
      </c>
    </row>
    <row r="339" spans="1:9" s="443" customFormat="1" ht="15.95" customHeight="1" x14ac:dyDescent="0.25">
      <c r="B339" s="443" t="s">
        <v>3344</v>
      </c>
    </row>
    <row r="340" spans="1:9" s="443" customFormat="1" ht="15.95" customHeight="1" x14ac:dyDescent="0.25">
      <c r="B340" s="443" t="s">
        <v>3345</v>
      </c>
    </row>
    <row r="341" spans="1:9" ht="15.95" customHeight="1" x14ac:dyDescent="0.25">
      <c r="B341" s="506" t="s">
        <v>902</v>
      </c>
      <c r="C341" s="506"/>
      <c r="D341" s="506"/>
    </row>
    <row r="342" spans="1:9" ht="15.95" customHeight="1" x14ac:dyDescent="0.25">
      <c r="B342" s="506" t="s">
        <v>3224</v>
      </c>
      <c r="C342" s="506"/>
      <c r="D342" s="506"/>
    </row>
    <row r="343" spans="1:9" ht="15.95" customHeight="1" x14ac:dyDescent="0.25">
      <c r="B343" s="443" t="s">
        <v>3346</v>
      </c>
    </row>
    <row r="344" spans="1:9" ht="15.95" customHeight="1" x14ac:dyDescent="0.25">
      <c r="B344" s="506" t="s">
        <v>902</v>
      </c>
      <c r="C344" s="506"/>
      <c r="D344" s="506"/>
    </row>
    <row r="345" spans="1:9" ht="15.95" customHeight="1" x14ac:dyDescent="0.25">
      <c r="B345" s="506" t="s">
        <v>3224</v>
      </c>
      <c r="C345" s="506"/>
      <c r="D345" s="506"/>
    </row>
    <row r="346" spans="1:9" ht="15.95" customHeight="1" x14ac:dyDescent="0.25">
      <c r="B346" s="443" t="s">
        <v>3347</v>
      </c>
    </row>
    <row r="347" spans="1:9" ht="15.95" customHeight="1" x14ac:dyDescent="0.25">
      <c r="A347" s="510"/>
      <c r="B347" s="510"/>
      <c r="C347" s="510"/>
      <c r="D347" s="510"/>
      <c r="E347" s="510"/>
      <c r="F347" s="510"/>
      <c r="G347" s="510"/>
      <c r="H347" s="510"/>
      <c r="I347" s="510"/>
    </row>
    <row r="348" spans="1:9" ht="15.95" customHeight="1" x14ac:dyDescent="0.25">
      <c r="A348" s="509" t="s">
        <v>2543</v>
      </c>
    </row>
    <row r="349" spans="1:9" ht="15.95" customHeight="1" x14ac:dyDescent="0.25">
      <c r="B349" s="505" t="s">
        <v>3224</v>
      </c>
      <c r="C349" s="506"/>
      <c r="D349" s="506"/>
    </row>
    <row r="350" spans="1:9" ht="15.95" customHeight="1" x14ac:dyDescent="0.25">
      <c r="B350" t="s">
        <v>3348</v>
      </c>
    </row>
    <row r="351" spans="1:9" ht="15.95" customHeight="1" x14ac:dyDescent="0.25">
      <c r="B351" s="505" t="s">
        <v>902</v>
      </c>
      <c r="C351" s="506"/>
      <c r="D351" s="506"/>
    </row>
    <row r="352" spans="1:9" ht="15.95" customHeight="1" x14ac:dyDescent="0.25">
      <c r="B352" s="505" t="s">
        <v>3224</v>
      </c>
      <c r="C352" s="506"/>
      <c r="D352" s="506"/>
    </row>
    <row r="353" spans="1:9" ht="15.95" customHeight="1" x14ac:dyDescent="0.25">
      <c r="B353" t="s">
        <v>3349</v>
      </c>
    </row>
    <row r="354" spans="1:9" ht="15.95" customHeight="1" x14ac:dyDescent="0.25">
      <c r="B354" s="505" t="s">
        <v>902</v>
      </c>
      <c r="C354" s="506"/>
      <c r="D354" s="506"/>
    </row>
    <row r="355" spans="1:9" ht="15.95" customHeight="1" x14ac:dyDescent="0.25">
      <c r="B355" s="505" t="s">
        <v>3224</v>
      </c>
      <c r="C355" s="506"/>
      <c r="D355" s="506"/>
    </row>
    <row r="356" spans="1:9" ht="15.95" customHeight="1" x14ac:dyDescent="0.25">
      <c r="B356" t="s">
        <v>3350</v>
      </c>
    </row>
    <row r="357" spans="1:9" ht="15.95" customHeight="1" x14ac:dyDescent="0.25">
      <c r="B357" s="505" t="s">
        <v>902</v>
      </c>
      <c r="C357" s="506"/>
      <c r="D357" s="506"/>
    </row>
    <row r="358" spans="1:9" ht="15.95" customHeight="1" x14ac:dyDescent="0.25">
      <c r="B358" s="505" t="s">
        <v>3224</v>
      </c>
      <c r="C358" s="506"/>
      <c r="D358" s="506"/>
    </row>
    <row r="359" spans="1:9" ht="15.95" customHeight="1" x14ac:dyDescent="0.25">
      <c r="B359" t="s">
        <v>3351</v>
      </c>
    </row>
    <row r="360" spans="1:9" ht="15.95" customHeight="1" x14ac:dyDescent="0.25">
      <c r="B360" s="505" t="s">
        <v>902</v>
      </c>
      <c r="C360" s="506"/>
      <c r="D360" s="506"/>
    </row>
    <row r="361" spans="1:9" ht="15.95" customHeight="1" x14ac:dyDescent="0.25">
      <c r="B361" s="505" t="s">
        <v>3224</v>
      </c>
      <c r="C361" s="506"/>
      <c r="D361" s="506"/>
    </row>
    <row r="362" spans="1:9" ht="15.95" customHeight="1" x14ac:dyDescent="0.25">
      <c r="B362" t="s">
        <v>3352</v>
      </c>
    </row>
    <row r="363" spans="1:9" ht="15.95" customHeight="1" x14ac:dyDescent="0.25">
      <c r="A363" s="510"/>
      <c r="B363" s="510"/>
      <c r="C363" s="510"/>
      <c r="D363" s="510"/>
      <c r="E363" s="510"/>
      <c r="F363" s="510"/>
      <c r="G363" s="510"/>
      <c r="H363" s="510"/>
      <c r="I363" s="510"/>
    </row>
    <row r="364" spans="1:9" ht="15.95" customHeight="1" x14ac:dyDescent="0.25">
      <c r="A364" s="509" t="s">
        <v>2544</v>
      </c>
    </row>
    <row r="365" spans="1:9" ht="15.95" customHeight="1" x14ac:dyDescent="0.25">
      <c r="B365" s="505" t="s">
        <v>3224</v>
      </c>
      <c r="C365" s="506"/>
      <c r="D365" s="506"/>
    </row>
    <row r="366" spans="1:9" ht="15.95" customHeight="1" x14ac:dyDescent="0.25">
      <c r="B366" t="s">
        <v>3353</v>
      </c>
    </row>
    <row r="367" spans="1:9" ht="15.95" customHeight="1" x14ac:dyDescent="0.25">
      <c r="B367" s="505" t="s">
        <v>902</v>
      </c>
      <c r="C367" s="506"/>
      <c r="D367" s="506"/>
    </row>
    <row r="368" spans="1:9" ht="15.95" customHeight="1" x14ac:dyDescent="0.25">
      <c r="B368" s="505" t="s">
        <v>3224</v>
      </c>
      <c r="C368" s="506"/>
      <c r="D368" s="506"/>
    </row>
    <row r="369" spans="1:9" ht="15.95" customHeight="1" x14ac:dyDescent="0.25">
      <c r="B369" t="s">
        <v>3354</v>
      </c>
    </row>
    <row r="370" spans="1:9" ht="15.95" customHeight="1" x14ac:dyDescent="0.25">
      <c r="B370" s="505" t="s">
        <v>902</v>
      </c>
      <c r="C370" s="506"/>
      <c r="D370" s="506"/>
    </row>
    <row r="371" spans="1:9" ht="15.95" customHeight="1" x14ac:dyDescent="0.25">
      <c r="B371" s="505" t="s">
        <v>3224</v>
      </c>
      <c r="C371" s="506"/>
      <c r="D371" s="506"/>
    </row>
    <row r="372" spans="1:9" ht="15.95" customHeight="1" x14ac:dyDescent="0.25">
      <c r="B372" t="s">
        <v>3355</v>
      </c>
    </row>
    <row r="373" spans="1:9" ht="15.95" customHeight="1" x14ac:dyDescent="0.25">
      <c r="B373" s="505" t="s">
        <v>902</v>
      </c>
      <c r="C373" s="506"/>
      <c r="D373" s="506"/>
    </row>
    <row r="374" spans="1:9" ht="15.95" customHeight="1" x14ac:dyDescent="0.25">
      <c r="B374" s="505" t="s">
        <v>3224</v>
      </c>
      <c r="C374" s="506"/>
      <c r="D374" s="506"/>
    </row>
    <row r="375" spans="1:9" ht="15.95" customHeight="1" x14ac:dyDescent="0.25">
      <c r="B375" t="s">
        <v>3356</v>
      </c>
    </row>
    <row r="376" spans="1:9" ht="15.95" customHeight="1" x14ac:dyDescent="0.25">
      <c r="B376" s="505" t="s">
        <v>902</v>
      </c>
      <c r="C376" s="506"/>
      <c r="D376" s="506"/>
    </row>
    <row r="377" spans="1:9" ht="15.95" customHeight="1" x14ac:dyDescent="0.25">
      <c r="B377" s="505" t="s">
        <v>3230</v>
      </c>
      <c r="C377" s="506"/>
      <c r="D377" s="506"/>
    </row>
    <row r="378" spans="1:9" ht="15.95" customHeight="1" x14ac:dyDescent="0.25">
      <c r="B378" t="s">
        <v>3357</v>
      </c>
    </row>
    <row r="379" spans="1:9" ht="15.95" customHeight="1" x14ac:dyDescent="0.25">
      <c r="A379" s="510"/>
      <c r="B379" s="510"/>
      <c r="C379" s="510"/>
      <c r="D379" s="510"/>
      <c r="E379" s="510"/>
      <c r="F379" s="510"/>
      <c r="G379" s="510"/>
      <c r="H379" s="510"/>
      <c r="I379" s="510"/>
    </row>
    <row r="380" spans="1:9" ht="15.95" customHeight="1" x14ac:dyDescent="0.25">
      <c r="A380" s="509" t="s">
        <v>2545</v>
      </c>
    </row>
    <row r="381" spans="1:9" ht="15.95" customHeight="1" x14ac:dyDescent="0.25">
      <c r="B381" s="505" t="s">
        <v>3224</v>
      </c>
      <c r="C381" s="506"/>
      <c r="D381" s="506"/>
    </row>
    <row r="382" spans="1:9" ht="15.95" customHeight="1" x14ac:dyDescent="0.25">
      <c r="B382" t="s">
        <v>3358</v>
      </c>
    </row>
    <row r="383" spans="1:9" ht="15.95" customHeight="1" x14ac:dyDescent="0.25">
      <c r="B383" s="505" t="s">
        <v>902</v>
      </c>
      <c r="C383" s="506"/>
      <c r="D383" s="506"/>
    </row>
    <row r="384" spans="1:9" ht="15.95" customHeight="1" x14ac:dyDescent="0.25">
      <c r="B384" s="505" t="s">
        <v>3224</v>
      </c>
      <c r="C384" s="506"/>
      <c r="D384" s="506"/>
    </row>
    <row r="385" spans="1:9" ht="15.95" customHeight="1" x14ac:dyDescent="0.25">
      <c r="B385" t="s">
        <v>3359</v>
      </c>
    </row>
    <row r="386" spans="1:9" ht="15.95" customHeight="1" x14ac:dyDescent="0.25">
      <c r="B386" s="505" t="s">
        <v>902</v>
      </c>
      <c r="C386" s="506"/>
      <c r="D386" s="506"/>
    </row>
    <row r="387" spans="1:9" ht="15.95" customHeight="1" x14ac:dyDescent="0.25">
      <c r="B387" s="505" t="s">
        <v>3224</v>
      </c>
      <c r="C387" s="506"/>
      <c r="D387" s="506"/>
    </row>
    <row r="388" spans="1:9" ht="15.95" customHeight="1" x14ac:dyDescent="0.25">
      <c r="B388" t="s">
        <v>3360</v>
      </c>
    </row>
    <row r="389" spans="1:9" ht="15.95" customHeight="1" x14ac:dyDescent="0.25">
      <c r="B389" s="505" t="s">
        <v>902</v>
      </c>
      <c r="C389" s="506"/>
      <c r="D389" s="506"/>
    </row>
    <row r="390" spans="1:9" ht="15.95" customHeight="1" x14ac:dyDescent="0.25">
      <c r="B390" s="505" t="s">
        <v>3224</v>
      </c>
      <c r="C390" s="506"/>
      <c r="D390" s="506"/>
    </row>
    <row r="391" spans="1:9" ht="15.95" customHeight="1" x14ac:dyDescent="0.25">
      <c r="B391" t="s">
        <v>3361</v>
      </c>
    </row>
    <row r="392" spans="1:9" ht="15.95" customHeight="1" x14ac:dyDescent="0.25">
      <c r="B392" s="505" t="s">
        <v>902</v>
      </c>
      <c r="C392" s="506"/>
      <c r="D392" s="506"/>
    </row>
    <row r="393" spans="1:9" ht="15.95" customHeight="1" x14ac:dyDescent="0.25">
      <c r="B393" s="505" t="s">
        <v>3224</v>
      </c>
      <c r="C393" s="506"/>
      <c r="D393" s="506"/>
    </row>
    <row r="394" spans="1:9" ht="15.95" customHeight="1" x14ac:dyDescent="0.25">
      <c r="B394" t="s">
        <v>3362</v>
      </c>
    </row>
    <row r="395" spans="1:9" ht="15.95" customHeight="1" x14ac:dyDescent="0.25">
      <c r="A395" s="510"/>
      <c r="B395" s="510"/>
      <c r="C395" s="510"/>
      <c r="D395" s="510"/>
      <c r="E395" s="510"/>
      <c r="F395" s="510"/>
      <c r="G395" s="510"/>
      <c r="H395" s="510"/>
      <c r="I395" s="510"/>
    </row>
    <row r="396" spans="1:9" ht="15.95" customHeight="1" x14ac:dyDescent="0.25">
      <c r="A396" s="509" t="s">
        <v>2546</v>
      </c>
    </row>
    <row r="397" spans="1:9" ht="15.95" customHeight="1" x14ac:dyDescent="0.25">
      <c r="B397" s="505" t="s">
        <v>3224</v>
      </c>
      <c r="C397" s="506"/>
      <c r="D397" s="506"/>
    </row>
    <row r="398" spans="1:9" ht="15.95" customHeight="1" x14ac:dyDescent="0.25">
      <c r="B398" t="s">
        <v>3363</v>
      </c>
    </row>
    <row r="399" spans="1:9" ht="15.95" customHeight="1" x14ac:dyDescent="0.25">
      <c r="B399" s="505" t="s">
        <v>902</v>
      </c>
      <c r="C399" s="506"/>
      <c r="D399" s="506"/>
    </row>
    <row r="400" spans="1:9" ht="15.95" customHeight="1" x14ac:dyDescent="0.25">
      <c r="B400" s="505" t="s">
        <v>3224</v>
      </c>
      <c r="C400" s="506"/>
      <c r="D400" s="506"/>
    </row>
    <row r="401" spans="1:9" ht="15.95" customHeight="1" x14ac:dyDescent="0.25">
      <c r="B401" t="s">
        <v>3364</v>
      </c>
    </row>
    <row r="402" spans="1:9" ht="15.95" customHeight="1" x14ac:dyDescent="0.25">
      <c r="B402" s="506" t="s">
        <v>902</v>
      </c>
      <c r="C402" s="506"/>
      <c r="D402" s="506"/>
    </row>
    <row r="403" spans="1:9" ht="15.95" customHeight="1" x14ac:dyDescent="0.25">
      <c r="B403" s="506" t="s">
        <v>3224</v>
      </c>
      <c r="C403" s="506"/>
      <c r="D403" s="506"/>
    </row>
    <row r="404" spans="1:9" ht="15.95" customHeight="1" x14ac:dyDescent="0.25">
      <c r="B404" s="443" t="s">
        <v>3365</v>
      </c>
    </row>
    <row r="405" spans="1:9" ht="15.95" customHeight="1" x14ac:dyDescent="0.25">
      <c r="B405" s="506" t="s">
        <v>902</v>
      </c>
      <c r="C405" s="506"/>
      <c r="D405" s="506"/>
    </row>
    <row r="406" spans="1:9" ht="15.95" customHeight="1" x14ac:dyDescent="0.25">
      <c r="B406" s="506" t="s">
        <v>3224</v>
      </c>
      <c r="C406" s="506"/>
      <c r="D406" s="506"/>
    </row>
    <row r="407" spans="1:9" ht="15.95" customHeight="1" x14ac:dyDescent="0.25">
      <c r="B407" s="443" t="s">
        <v>3366</v>
      </c>
    </row>
    <row r="408" spans="1:9" ht="15.95" customHeight="1" x14ac:dyDescent="0.25">
      <c r="B408" s="506" t="s">
        <v>902</v>
      </c>
      <c r="C408" s="506"/>
      <c r="D408" s="506"/>
    </row>
    <row r="409" spans="1:9" ht="15.95" customHeight="1" x14ac:dyDescent="0.25">
      <c r="B409" s="506" t="s">
        <v>3224</v>
      </c>
      <c r="C409" s="506"/>
      <c r="D409" s="506"/>
    </row>
    <row r="410" spans="1:9" ht="15.95" customHeight="1" x14ac:dyDescent="0.25">
      <c r="B410" s="443" t="s">
        <v>3367</v>
      </c>
    </row>
    <row r="411" spans="1:9" s="443" customFormat="1" ht="15.95" customHeight="1" x14ac:dyDescent="0.25">
      <c r="A411" s="510"/>
      <c r="B411" s="510"/>
      <c r="C411" s="510"/>
      <c r="D411" s="510"/>
      <c r="E411" s="510"/>
      <c r="F411" s="510"/>
      <c r="G411" s="510"/>
      <c r="H411" s="510"/>
      <c r="I411" s="510"/>
    </row>
    <row r="412" spans="1:9" ht="15.95" customHeight="1" x14ac:dyDescent="0.25">
      <c r="A412" s="509" t="s">
        <v>3123</v>
      </c>
    </row>
    <row r="413" spans="1:9" ht="15.95" customHeight="1" x14ac:dyDescent="0.25">
      <c r="B413" s="505" t="s">
        <v>3224</v>
      </c>
      <c r="C413" s="506"/>
      <c r="D413" s="506"/>
    </row>
    <row r="414" spans="1:9" ht="15.95" customHeight="1" x14ac:dyDescent="0.25">
      <c r="B414" t="s">
        <v>3368</v>
      </c>
    </row>
    <row r="415" spans="1:9" ht="15.95" customHeight="1" x14ac:dyDescent="0.25"/>
    <row r="416" spans="1:9" ht="15.95" customHeight="1" x14ac:dyDescent="0.25">
      <c r="B416" s="506" t="s">
        <v>902</v>
      </c>
      <c r="C416" s="506"/>
      <c r="D416" s="506"/>
    </row>
    <row r="417" spans="1:9" ht="15.95" customHeight="1" x14ac:dyDescent="0.25">
      <c r="B417" s="506" t="s">
        <v>3224</v>
      </c>
      <c r="C417" s="506"/>
      <c r="D417" s="506"/>
    </row>
    <row r="418" spans="1:9" ht="15.95" customHeight="1" x14ac:dyDescent="0.25">
      <c r="B418" s="443" t="s">
        <v>3369</v>
      </c>
    </row>
    <row r="419" spans="1:9" ht="15.95" customHeight="1" x14ac:dyDescent="0.25">
      <c r="B419" s="506" t="s">
        <v>902</v>
      </c>
      <c r="C419" s="506"/>
      <c r="D419" s="506"/>
    </row>
    <row r="420" spans="1:9" ht="15.95" customHeight="1" x14ac:dyDescent="0.25">
      <c r="B420" s="506" t="s">
        <v>3224</v>
      </c>
      <c r="C420" s="506"/>
      <c r="D420" s="506"/>
    </row>
    <row r="421" spans="1:9" ht="15.95" customHeight="1" x14ac:dyDescent="0.25">
      <c r="B421" s="443" t="s">
        <v>3370</v>
      </c>
    </row>
    <row r="422" spans="1:9" ht="15.95" customHeight="1" x14ac:dyDescent="0.25">
      <c r="B422" s="506" t="s">
        <v>902</v>
      </c>
      <c r="C422" s="506"/>
      <c r="D422" s="506"/>
    </row>
    <row r="423" spans="1:9" ht="15.95" customHeight="1" x14ac:dyDescent="0.25">
      <c r="B423" s="506" t="s">
        <v>3224</v>
      </c>
      <c r="C423" s="506"/>
      <c r="D423" s="506"/>
    </row>
    <row r="424" spans="1:9" ht="15.95" customHeight="1" x14ac:dyDescent="0.25">
      <c r="B424" s="443" t="s">
        <v>3371</v>
      </c>
    </row>
    <row r="425" spans="1:9" ht="15.95" customHeight="1" x14ac:dyDescent="0.25">
      <c r="B425" s="443" t="s">
        <v>3372</v>
      </c>
    </row>
    <row r="426" spans="1:9" ht="15.95" customHeight="1" x14ac:dyDescent="0.25">
      <c r="B426" s="506" t="s">
        <v>902</v>
      </c>
      <c r="C426" s="506"/>
      <c r="D426" s="506"/>
    </row>
    <row r="427" spans="1:9" ht="15.95" customHeight="1" x14ac:dyDescent="0.25">
      <c r="B427" s="506" t="s">
        <v>3230</v>
      </c>
      <c r="C427" s="506"/>
      <c r="D427" s="506"/>
    </row>
    <row r="428" spans="1:9" ht="15.95" customHeight="1" x14ac:dyDescent="0.25">
      <c r="B428" s="443" t="s">
        <v>3373</v>
      </c>
    </row>
    <row r="429" spans="1:9" ht="15.95" customHeight="1" x14ac:dyDescent="0.25">
      <c r="A429" s="510"/>
      <c r="B429" s="510"/>
      <c r="C429" s="510"/>
      <c r="D429" s="510"/>
      <c r="E429" s="510"/>
      <c r="F429" s="510"/>
      <c r="G429" s="510"/>
      <c r="H429" s="510"/>
      <c r="I429" s="510"/>
    </row>
    <row r="430" spans="1:9" ht="15.95" customHeight="1" x14ac:dyDescent="0.25"/>
    <row r="431" spans="1:9" ht="15.95" customHeight="1" x14ac:dyDescent="0.25"/>
    <row r="432" spans="1:9" ht="15.95" customHeight="1" x14ac:dyDescent="0.25"/>
    <row r="433" ht="15.95" customHeight="1" x14ac:dyDescent="0.25"/>
    <row r="434" ht="15.95" customHeight="1" x14ac:dyDescent="0.25"/>
    <row r="435" ht="15.95" customHeight="1" x14ac:dyDescent="0.25"/>
    <row r="436" ht="15.95" customHeight="1" x14ac:dyDescent="0.25"/>
    <row r="437"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3095</v>
      </c>
    </row>
    <row r="2" spans="1:4" x14ac:dyDescent="0.25">
      <c r="A2" t="s">
        <v>3088</v>
      </c>
    </row>
    <row r="3" spans="1:4" x14ac:dyDescent="0.25">
      <c r="B3" t="s">
        <v>3089</v>
      </c>
    </row>
    <row r="4" spans="1:4" x14ac:dyDescent="0.25">
      <c r="B4" t="s">
        <v>3090</v>
      </c>
    </row>
    <row r="5" spans="1:4" x14ac:dyDescent="0.25">
      <c r="B5" s="340" t="s">
        <v>3091</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2513</v>
      </c>
      <c r="B13" s="426"/>
      <c r="C13" s="426"/>
      <c r="D13" s="427" t="s">
        <v>3096</v>
      </c>
    </row>
    <row r="14" spans="1:4" x14ac:dyDescent="0.25">
      <c r="A14" s="2" t="s">
        <v>1430</v>
      </c>
      <c r="B14" s="432">
        <v>1</v>
      </c>
      <c r="C14" s="394"/>
      <c r="D14" s="428">
        <f>Report!K64</f>
        <v>0.1</v>
      </c>
    </row>
    <row r="15" spans="1:4" x14ac:dyDescent="0.25">
      <c r="A15" s="2" t="s">
        <v>1431</v>
      </c>
      <c r="B15" s="432">
        <v>1</v>
      </c>
      <c r="C15" s="394"/>
      <c r="D15" s="428">
        <f>Report!K65</f>
        <v>0.1</v>
      </c>
    </row>
    <row r="16" spans="1:4" x14ac:dyDescent="0.25">
      <c r="A16" s="2" t="s">
        <v>1432</v>
      </c>
      <c r="B16" s="432">
        <v>1</v>
      </c>
      <c r="C16" s="394"/>
      <c r="D16" s="428">
        <f>Report!K66</f>
        <v>0.1</v>
      </c>
    </row>
    <row r="17" spans="1:4" x14ac:dyDescent="0.25">
      <c r="A17" s="2" t="s">
        <v>1433</v>
      </c>
      <c r="B17" s="432">
        <v>1</v>
      </c>
      <c r="C17" s="394"/>
      <c r="D17" s="428">
        <f>Report!K67</f>
        <v>0.1</v>
      </c>
    </row>
    <row r="18" spans="1:4" ht="16.5" thickBot="1" x14ac:dyDescent="0.3">
      <c r="A18" s="2" t="s">
        <v>1434</v>
      </c>
      <c r="B18" s="432">
        <v>1</v>
      </c>
      <c r="C18" s="429"/>
      <c r="D18" s="430">
        <f>Report!K68</f>
        <v>0.1</v>
      </c>
    </row>
    <row r="19" spans="1:4" x14ac:dyDescent="0.25">
      <c r="A19" t="s">
        <v>3092</v>
      </c>
    </row>
    <row r="20" spans="1:4" x14ac:dyDescent="0.25">
      <c r="A20" t="s">
        <v>3093</v>
      </c>
    </row>
    <row r="21" spans="1:4" x14ac:dyDescent="0.25">
      <c r="A21" t="s">
        <v>3094</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activeCell="I69" sqref="I69:J69"/>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773" t="s">
        <v>880</v>
      </c>
      <c r="B1" s="773"/>
      <c r="C1" s="773"/>
      <c r="D1" s="773"/>
      <c r="E1" s="450"/>
      <c r="F1" s="774" t="s">
        <v>3375</v>
      </c>
      <c r="G1" s="774"/>
      <c r="H1" s="774"/>
      <c r="I1" s="774"/>
      <c r="J1" s="774"/>
      <c r="K1" s="774"/>
      <c r="L1" s="366"/>
      <c r="M1" s="51"/>
      <c r="N1" s="51"/>
      <c r="O1" s="51"/>
      <c r="P1" s="51"/>
      <c r="Q1" s="51"/>
      <c r="R1" s="51"/>
      <c r="S1" s="51"/>
      <c r="T1" s="51"/>
      <c r="U1" s="51"/>
      <c r="V1" s="51"/>
      <c r="W1" s="51"/>
      <c r="X1" s="51"/>
      <c r="Y1" s="51"/>
    </row>
    <row r="2" spans="1:25" x14ac:dyDescent="0.25">
      <c r="A2" s="773" t="s">
        <v>3181</v>
      </c>
      <c r="B2" s="773"/>
      <c r="C2" s="773"/>
      <c r="D2" s="773"/>
      <c r="E2" s="450"/>
      <c r="F2" s="774"/>
      <c r="G2" s="774"/>
      <c r="H2" s="774"/>
      <c r="I2" s="774"/>
      <c r="J2" s="774"/>
      <c r="K2" s="774"/>
      <c r="L2" s="366"/>
      <c r="M2" s="51"/>
      <c r="N2" s="51"/>
      <c r="O2" s="51"/>
      <c r="P2" s="51"/>
      <c r="Q2" s="51"/>
      <c r="R2" s="51"/>
      <c r="S2" s="51"/>
      <c r="T2" s="51"/>
      <c r="U2" s="51"/>
      <c r="V2" s="51"/>
      <c r="W2" s="51"/>
      <c r="X2" s="51"/>
      <c r="Y2" s="51"/>
    </row>
    <row r="3" spans="1:25" x14ac:dyDescent="0.25">
      <c r="A3" s="367" t="s">
        <v>3170</v>
      </c>
      <c r="B3" s="368"/>
      <c r="C3" s="794"/>
      <c r="D3" s="794"/>
      <c r="E3" s="369"/>
      <c r="F3" s="791" t="s">
        <v>1346</v>
      </c>
      <c r="G3" s="791"/>
      <c r="H3" s="798"/>
      <c r="I3" s="799"/>
      <c r="J3" s="799"/>
      <c r="K3" s="800"/>
      <c r="L3" s="370"/>
      <c r="M3" s="51"/>
      <c r="N3" s="51"/>
      <c r="O3" s="51"/>
      <c r="P3" s="51"/>
      <c r="Q3" s="51"/>
      <c r="R3" s="51"/>
      <c r="S3" s="51"/>
      <c r="T3" s="51"/>
      <c r="U3" s="51"/>
      <c r="V3" s="51"/>
      <c r="W3" s="51"/>
      <c r="X3" s="51"/>
      <c r="Y3" s="51"/>
    </row>
    <row r="4" spans="1:25" x14ac:dyDescent="0.25">
      <c r="A4" s="367" t="s">
        <v>3171</v>
      </c>
      <c r="B4" s="368"/>
      <c r="C4" s="794"/>
      <c r="D4" s="794"/>
      <c r="E4" s="369"/>
      <c r="F4" s="801" t="s">
        <v>1386</v>
      </c>
      <c r="G4" s="801"/>
      <c r="H4" s="802"/>
      <c r="I4" s="799"/>
      <c r="J4" s="799"/>
      <c r="K4" s="800"/>
      <c r="L4" s="370"/>
      <c r="M4" s="51"/>
      <c r="N4" s="51"/>
      <c r="O4" s="51"/>
      <c r="P4" s="51"/>
      <c r="Q4" s="51"/>
      <c r="R4" s="51"/>
      <c r="S4" s="51"/>
      <c r="T4" s="51"/>
      <c r="U4" s="51"/>
      <c r="V4" s="51"/>
      <c r="W4" s="51"/>
      <c r="X4" s="51"/>
      <c r="Y4" s="51"/>
    </row>
    <row r="5" spans="1:25" x14ac:dyDescent="0.25">
      <c r="A5" s="367" t="s">
        <v>3172</v>
      </c>
      <c r="B5" s="368"/>
      <c r="C5" s="775"/>
      <c r="D5" s="775"/>
      <c r="E5" s="369"/>
      <c r="F5" s="791" t="s">
        <v>1345</v>
      </c>
      <c r="G5" s="791"/>
      <c r="H5" s="792" t="str">
        <f>IF(H$4&lt;&gt;"",VLOOKUP(H$4,SchoolName,2,FALSE),"")</f>
        <v/>
      </c>
      <c r="I5" s="792"/>
      <c r="J5" s="792"/>
      <c r="K5" s="792"/>
      <c r="L5" s="371"/>
      <c r="M5" s="51"/>
      <c r="N5" s="51"/>
      <c r="O5" s="51"/>
      <c r="P5" s="51"/>
      <c r="Q5" s="51"/>
      <c r="R5" s="51"/>
      <c r="S5" s="51"/>
      <c r="T5" s="51"/>
      <c r="U5" s="51"/>
      <c r="V5" s="51"/>
      <c r="W5" s="51"/>
      <c r="X5" s="51"/>
      <c r="Y5" s="51"/>
    </row>
    <row r="6" spans="1:25" x14ac:dyDescent="0.25">
      <c r="A6" s="367" t="s">
        <v>3173</v>
      </c>
      <c r="B6" s="368"/>
      <c r="C6" s="793" t="s">
        <v>3374</v>
      </c>
      <c r="D6" s="793"/>
      <c r="E6" s="369"/>
      <c r="F6" s="372" t="s">
        <v>1347</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1339</v>
      </c>
      <c r="B7" s="368"/>
      <c r="C7" s="794"/>
      <c r="D7" s="794"/>
      <c r="E7" s="369"/>
      <c r="F7" s="374" t="s">
        <v>1348</v>
      </c>
      <c r="G7" s="375"/>
      <c r="H7" s="798"/>
      <c r="I7" s="799"/>
      <c r="J7" s="799"/>
      <c r="K7" s="800"/>
      <c r="L7" s="376"/>
      <c r="M7" s="51"/>
      <c r="N7" s="51"/>
      <c r="O7" s="51"/>
      <c r="P7" s="51"/>
      <c r="Q7" s="51"/>
      <c r="R7" s="51"/>
      <c r="S7" s="51"/>
      <c r="T7" s="51"/>
      <c r="U7" s="51"/>
      <c r="V7" s="51"/>
      <c r="W7" s="51"/>
      <c r="X7" s="51"/>
      <c r="Y7" s="51"/>
    </row>
    <row r="8" spans="1:25" x14ac:dyDescent="0.25">
      <c r="A8" s="367" t="s">
        <v>1340</v>
      </c>
      <c r="B8" s="368"/>
      <c r="C8" s="794"/>
      <c r="D8" s="794"/>
      <c r="E8" s="369"/>
      <c r="F8" s="791" t="s">
        <v>1349</v>
      </c>
      <c r="G8" s="791"/>
      <c r="H8" s="795" t="str">
        <f>IF(H7&lt;&gt;"",VLOOKUP(H7,BOCESName,2,FALSE),"")</f>
        <v/>
      </c>
      <c r="I8" s="796"/>
      <c r="J8" s="796"/>
      <c r="K8" s="797"/>
      <c r="L8" s="371"/>
      <c r="M8" s="51"/>
      <c r="N8" s="51"/>
      <c r="O8" s="51"/>
      <c r="P8" s="51"/>
      <c r="Q8" s="51"/>
      <c r="R8" s="51"/>
      <c r="S8" s="51"/>
      <c r="T8" s="51"/>
      <c r="U8" s="51"/>
      <c r="V8" s="51"/>
      <c r="W8" s="51"/>
      <c r="X8" s="51"/>
      <c r="Y8" s="51"/>
    </row>
    <row r="9" spans="1:25" x14ac:dyDescent="0.25">
      <c r="A9" s="367" t="s">
        <v>1445</v>
      </c>
      <c r="B9" s="368"/>
      <c r="C9" s="775"/>
      <c r="D9" s="775"/>
      <c r="E9" s="369"/>
      <c r="F9" s="776" t="str">
        <f>IF($H$4="Other","Enter school(s) or special condition:","(comment)")</f>
        <v>(comment)</v>
      </c>
      <c r="G9" s="777"/>
      <c r="H9" s="778"/>
      <c r="I9" s="779"/>
      <c r="J9" s="779"/>
      <c r="K9" s="780"/>
      <c r="L9" s="377"/>
      <c r="M9" s="51"/>
      <c r="N9" s="51"/>
      <c r="O9" s="51"/>
      <c r="P9" s="51"/>
      <c r="Q9" s="51"/>
      <c r="R9" s="51"/>
      <c r="S9" s="51"/>
      <c r="T9" s="51"/>
      <c r="U9" s="51"/>
      <c r="V9" s="51"/>
      <c r="W9" s="51"/>
      <c r="X9" s="51"/>
      <c r="Y9" s="51"/>
    </row>
    <row r="10" spans="1:25" x14ac:dyDescent="0.25">
      <c r="A10" s="367" t="s">
        <v>3107</v>
      </c>
      <c r="B10" s="368"/>
      <c r="C10" s="787"/>
      <c r="D10" s="787"/>
      <c r="E10" s="369"/>
      <c r="F10" s="776"/>
      <c r="G10" s="777"/>
      <c r="H10" s="781"/>
      <c r="I10" s="782"/>
      <c r="J10" s="782"/>
      <c r="K10" s="783"/>
      <c r="L10" s="377"/>
      <c r="M10" s="51"/>
      <c r="N10" s="51"/>
      <c r="O10" s="51"/>
      <c r="P10" s="51"/>
      <c r="Q10" s="51"/>
      <c r="R10" s="51"/>
      <c r="S10" s="51"/>
      <c r="T10" s="51"/>
      <c r="U10" s="51"/>
      <c r="V10" s="51"/>
      <c r="W10" s="51"/>
      <c r="X10" s="51"/>
      <c r="Y10" s="51"/>
    </row>
    <row r="11" spans="1:25" x14ac:dyDescent="0.25">
      <c r="A11" s="367" t="s">
        <v>1341</v>
      </c>
      <c r="B11" s="368"/>
      <c r="C11" s="788"/>
      <c r="D11" s="788"/>
      <c r="E11" s="369"/>
      <c r="F11" s="776"/>
      <c r="G11" s="777"/>
      <c r="H11" s="784"/>
      <c r="I11" s="785"/>
      <c r="J11" s="785"/>
      <c r="K11" s="786"/>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741" t="s">
        <v>1438</v>
      </c>
      <c r="B13" s="742"/>
      <c r="C13" s="741" t="s">
        <v>1439</v>
      </c>
      <c r="D13" s="742"/>
      <c r="E13" s="741" t="s">
        <v>3182</v>
      </c>
      <c r="F13" s="789"/>
      <c r="G13" s="789"/>
      <c r="H13" s="741" t="s">
        <v>1440</v>
      </c>
      <c r="I13" s="789"/>
      <c r="J13" s="789"/>
      <c r="K13" s="742"/>
      <c r="L13" s="380"/>
      <c r="M13" s="51"/>
      <c r="N13" s="51"/>
      <c r="O13" s="51"/>
      <c r="P13" s="51"/>
      <c r="Q13" s="51"/>
      <c r="R13" s="51"/>
      <c r="S13" s="51"/>
      <c r="T13" s="51"/>
      <c r="U13" s="51"/>
      <c r="V13" s="51"/>
      <c r="W13" s="51"/>
      <c r="X13" s="51"/>
      <c r="Y13" s="51"/>
    </row>
    <row r="14" spans="1:25" ht="16.5" thickBot="1" x14ac:dyDescent="0.3">
      <c r="A14" s="743"/>
      <c r="B14" s="744"/>
      <c r="C14" s="743"/>
      <c r="D14" s="744"/>
      <c r="E14" s="743"/>
      <c r="F14" s="790"/>
      <c r="G14" s="790"/>
      <c r="H14" s="743"/>
      <c r="I14" s="790"/>
      <c r="J14" s="790"/>
      <c r="K14" s="744"/>
      <c r="L14" s="380"/>
      <c r="M14" s="51"/>
      <c r="N14" s="51"/>
      <c r="O14" s="51"/>
      <c r="P14" s="51"/>
      <c r="Q14" s="51"/>
      <c r="R14" s="51"/>
      <c r="S14" s="51"/>
      <c r="T14" s="51"/>
      <c r="U14" s="51"/>
      <c r="V14" s="51"/>
      <c r="W14" s="51"/>
      <c r="X14" s="51"/>
      <c r="Y14" s="51"/>
    </row>
    <row r="15" spans="1:25" ht="15.75" customHeight="1" x14ac:dyDescent="0.25">
      <c r="A15" s="741" t="s">
        <v>2685</v>
      </c>
      <c r="B15" s="742"/>
      <c r="C15" s="769"/>
      <c r="D15" s="746"/>
      <c r="E15" s="749" t="s">
        <v>2686</v>
      </c>
      <c r="F15" s="750"/>
      <c r="G15" s="751"/>
      <c r="H15" s="749"/>
      <c r="I15" s="750"/>
      <c r="J15" s="750"/>
      <c r="K15" s="751"/>
      <c r="L15" s="380"/>
      <c r="M15" s="51"/>
      <c r="N15" s="51" t="s">
        <v>2686</v>
      </c>
      <c r="O15" s="51"/>
      <c r="P15" s="51"/>
      <c r="Q15" s="51"/>
      <c r="R15" s="51"/>
      <c r="S15" s="51"/>
      <c r="T15" s="51"/>
      <c r="U15" s="51"/>
      <c r="V15" s="51"/>
      <c r="W15" s="51"/>
      <c r="X15" s="51"/>
      <c r="Y15" s="51"/>
    </row>
    <row r="16" spans="1:25" ht="16.5" thickBot="1" x14ac:dyDescent="0.3">
      <c r="A16" s="743"/>
      <c r="B16" s="744"/>
      <c r="C16" s="747"/>
      <c r="D16" s="748"/>
      <c r="E16" s="752"/>
      <c r="F16" s="753"/>
      <c r="G16" s="754"/>
      <c r="H16" s="752"/>
      <c r="I16" s="753"/>
      <c r="J16" s="753"/>
      <c r="K16" s="754"/>
      <c r="L16" s="380"/>
      <c r="M16" s="51"/>
      <c r="N16" s="51" t="b">
        <v>0</v>
      </c>
      <c r="O16" s="51"/>
      <c r="P16" s="51"/>
      <c r="Q16" s="51"/>
      <c r="R16" s="51"/>
      <c r="S16" s="51"/>
      <c r="T16" s="51"/>
      <c r="U16" s="51"/>
      <c r="V16" s="51"/>
      <c r="W16" s="51"/>
      <c r="X16" s="51"/>
      <c r="Y16" s="51"/>
    </row>
    <row r="17" spans="1:46" ht="15.75" customHeight="1" x14ac:dyDescent="0.25">
      <c r="A17" s="741" t="s">
        <v>1441</v>
      </c>
      <c r="B17" s="742"/>
      <c r="C17" s="769"/>
      <c r="D17" s="746"/>
      <c r="E17" s="749" t="s">
        <v>2686</v>
      </c>
      <c r="F17" s="750"/>
      <c r="G17" s="751"/>
      <c r="H17" s="749"/>
      <c r="I17" s="750"/>
      <c r="J17" s="750"/>
      <c r="K17" s="751"/>
      <c r="L17" s="380"/>
      <c r="M17" s="51"/>
      <c r="N17" s="51"/>
      <c r="O17" s="51"/>
      <c r="P17" s="51"/>
      <c r="Q17" s="51"/>
      <c r="R17" s="51"/>
      <c r="S17" s="51"/>
      <c r="T17" s="51"/>
      <c r="U17" s="51"/>
      <c r="V17" s="51"/>
      <c r="W17" s="51"/>
      <c r="X17" s="51"/>
      <c r="Y17" s="51"/>
    </row>
    <row r="18" spans="1:46" ht="43.5" customHeight="1" thickBot="1" x14ac:dyDescent="0.3">
      <c r="A18" s="743"/>
      <c r="B18" s="744"/>
      <c r="C18" s="747"/>
      <c r="D18" s="748"/>
      <c r="E18" s="752"/>
      <c r="F18" s="753"/>
      <c r="G18" s="754"/>
      <c r="H18" s="752"/>
      <c r="I18" s="753"/>
      <c r="J18" s="753"/>
      <c r="K18" s="754"/>
      <c r="L18" s="380"/>
      <c r="M18" s="51"/>
      <c r="N18" s="51" t="b">
        <v>0</v>
      </c>
      <c r="O18" s="51"/>
      <c r="P18" s="51"/>
      <c r="Q18" s="51"/>
      <c r="R18" s="51"/>
      <c r="S18" s="51"/>
      <c r="T18" s="51"/>
      <c r="U18" s="51"/>
      <c r="V18" s="51"/>
      <c r="W18" s="51"/>
      <c r="X18" s="51"/>
      <c r="Y18" s="51"/>
    </row>
    <row r="19" spans="1:46" ht="15.75" customHeight="1" x14ac:dyDescent="0.25">
      <c r="A19" s="741" t="s">
        <v>1442</v>
      </c>
      <c r="B19" s="742"/>
      <c r="C19" s="769"/>
      <c r="D19" s="746"/>
      <c r="E19" s="749" t="s">
        <v>2686</v>
      </c>
      <c r="F19" s="750"/>
      <c r="G19" s="751"/>
      <c r="H19" s="749"/>
      <c r="I19" s="750"/>
      <c r="J19" s="750"/>
      <c r="K19" s="751"/>
      <c r="L19" s="380"/>
      <c r="M19" s="51"/>
      <c r="N19" s="51"/>
      <c r="O19" s="51"/>
      <c r="P19" s="51"/>
      <c r="Q19" s="51"/>
      <c r="R19" s="51"/>
      <c r="S19" s="51"/>
      <c r="T19" s="51"/>
      <c r="U19" s="51"/>
      <c r="V19" s="51"/>
      <c r="W19" s="51"/>
      <c r="X19" s="51"/>
      <c r="Y19" s="51"/>
    </row>
    <row r="20" spans="1:46" ht="16.5" thickBot="1" x14ac:dyDescent="0.3">
      <c r="A20" s="743"/>
      <c r="B20" s="744"/>
      <c r="C20" s="747"/>
      <c r="D20" s="748"/>
      <c r="E20" s="752"/>
      <c r="F20" s="753"/>
      <c r="G20" s="754"/>
      <c r="H20" s="752"/>
      <c r="I20" s="753"/>
      <c r="J20" s="753"/>
      <c r="K20" s="754"/>
      <c r="L20" s="380"/>
      <c r="M20" s="51"/>
      <c r="N20" s="51" t="b">
        <v>0</v>
      </c>
      <c r="O20" s="51"/>
      <c r="P20" s="51"/>
      <c r="Q20" s="51"/>
      <c r="R20" s="51"/>
      <c r="S20" s="51"/>
      <c r="T20" s="51"/>
      <c r="U20" s="51"/>
      <c r="V20" s="51"/>
      <c r="W20" s="51"/>
      <c r="X20" s="51"/>
      <c r="Y20" s="51"/>
    </row>
    <row r="21" spans="1:46" ht="15.75" customHeight="1" x14ac:dyDescent="0.25">
      <c r="A21" s="741" t="s">
        <v>1443</v>
      </c>
      <c r="B21" s="742"/>
      <c r="C21" s="769"/>
      <c r="D21" s="746"/>
      <c r="E21" s="749" t="s">
        <v>2686</v>
      </c>
      <c r="F21" s="750"/>
      <c r="G21" s="751"/>
      <c r="H21" s="749"/>
      <c r="I21" s="750"/>
      <c r="J21" s="750"/>
      <c r="K21" s="751"/>
      <c r="L21" s="380"/>
      <c r="M21" s="51"/>
      <c r="N21" s="51"/>
      <c r="O21" s="51"/>
      <c r="P21" s="51"/>
      <c r="Q21" s="51"/>
      <c r="R21" s="51"/>
      <c r="S21" s="51"/>
      <c r="T21" s="51"/>
      <c r="U21" s="51"/>
      <c r="V21" s="51"/>
      <c r="W21" s="51"/>
      <c r="X21" s="51"/>
      <c r="Y21" s="51"/>
    </row>
    <row r="22" spans="1:46" ht="16.5" thickBot="1" x14ac:dyDescent="0.3">
      <c r="A22" s="743"/>
      <c r="B22" s="744"/>
      <c r="C22" s="747"/>
      <c r="D22" s="748"/>
      <c r="E22" s="752"/>
      <c r="F22" s="753"/>
      <c r="G22" s="754"/>
      <c r="H22" s="752"/>
      <c r="I22" s="753"/>
      <c r="J22" s="753"/>
      <c r="K22" s="754"/>
      <c r="L22" s="380"/>
      <c r="M22" s="51"/>
      <c r="N22" s="51" t="b">
        <v>0</v>
      </c>
      <c r="O22" s="51"/>
      <c r="P22" s="51"/>
      <c r="Q22" s="51"/>
      <c r="R22" s="51"/>
      <c r="S22" s="51"/>
      <c r="T22" s="51"/>
      <c r="U22" s="51"/>
      <c r="V22" s="51"/>
      <c r="W22" s="51"/>
      <c r="X22" s="51"/>
      <c r="Y22" s="51"/>
    </row>
    <row r="23" spans="1:46" ht="15.75" customHeight="1" x14ac:dyDescent="0.25">
      <c r="A23" s="741" t="s">
        <v>1444</v>
      </c>
      <c r="B23" s="742"/>
      <c r="C23" s="745"/>
      <c r="D23" s="746"/>
      <c r="E23" s="749" t="s">
        <v>2686</v>
      </c>
      <c r="F23" s="750"/>
      <c r="G23" s="751"/>
      <c r="H23" s="749"/>
      <c r="I23" s="750"/>
      <c r="J23" s="750"/>
      <c r="K23" s="751"/>
      <c r="L23" s="380"/>
      <c r="M23" s="51"/>
      <c r="N23" s="51"/>
      <c r="O23" s="51"/>
      <c r="P23" s="51"/>
      <c r="Q23" s="51"/>
      <c r="R23" s="51"/>
      <c r="S23" s="51"/>
      <c r="T23" s="51"/>
      <c r="U23" s="51"/>
      <c r="V23" s="51"/>
      <c r="W23" s="51"/>
      <c r="X23" s="51"/>
      <c r="Y23" s="51"/>
    </row>
    <row r="24" spans="1:46" ht="16.5" thickBot="1" x14ac:dyDescent="0.3">
      <c r="A24" s="743"/>
      <c r="B24" s="744"/>
      <c r="C24" s="747"/>
      <c r="D24" s="748"/>
      <c r="E24" s="752"/>
      <c r="F24" s="753"/>
      <c r="G24" s="754"/>
      <c r="H24" s="752"/>
      <c r="I24" s="753"/>
      <c r="J24" s="753"/>
      <c r="K24" s="754"/>
      <c r="L24" s="380"/>
      <c r="M24" s="51"/>
      <c r="N24" s="51" t="b">
        <v>0</v>
      </c>
      <c r="O24" s="51"/>
      <c r="P24" s="51"/>
      <c r="Q24" s="51"/>
      <c r="R24" s="51"/>
      <c r="S24" s="51"/>
      <c r="T24" s="51"/>
      <c r="U24" s="51"/>
      <c r="V24" s="51"/>
      <c r="W24" s="51"/>
      <c r="X24" s="51"/>
      <c r="Y24" s="51"/>
    </row>
    <row r="25" spans="1:46" s="443" customFormat="1" ht="16.5" thickBot="1" x14ac:dyDescent="0.3">
      <c r="A25" s="770" t="s">
        <v>3106</v>
      </c>
      <c r="B25" s="771"/>
      <c r="C25" s="771"/>
      <c r="D25" s="771"/>
      <c r="E25" s="771"/>
      <c r="F25" s="771"/>
      <c r="G25" s="771"/>
      <c r="H25" s="771"/>
      <c r="I25" s="771"/>
      <c r="J25" s="771"/>
      <c r="K25" s="772"/>
      <c r="L25" s="380"/>
      <c r="M25" s="441"/>
      <c r="N25" s="441"/>
      <c r="O25" s="441"/>
      <c r="P25" s="441"/>
      <c r="Q25" s="441"/>
      <c r="R25" s="441"/>
      <c r="S25" s="441"/>
      <c r="T25" s="441"/>
      <c r="U25" s="441"/>
      <c r="V25" s="441"/>
      <c r="W25" s="441"/>
      <c r="X25" s="441"/>
      <c r="Y25" s="441"/>
    </row>
    <row r="26" spans="1:46" ht="15" customHeight="1" thickBot="1" x14ac:dyDescent="0.3">
      <c r="A26" s="755"/>
      <c r="B26" s="758" t="s">
        <v>2684</v>
      </c>
      <c r="C26" s="759"/>
      <c r="D26" s="759"/>
      <c r="E26" s="759"/>
      <c r="F26" s="760"/>
      <c r="G26" s="766" t="s">
        <v>1413</v>
      </c>
      <c r="H26" s="767"/>
      <c r="I26" s="767"/>
      <c r="J26" s="767"/>
      <c r="K26" s="768"/>
      <c r="L26" s="381"/>
      <c r="M26" s="51"/>
      <c r="N26" s="51"/>
      <c r="O26" s="51"/>
      <c r="P26" s="51"/>
      <c r="Q26" s="51"/>
      <c r="R26" s="51"/>
      <c r="S26" s="51"/>
      <c r="T26" s="51"/>
      <c r="U26" s="51"/>
      <c r="V26" s="51"/>
      <c r="W26" s="51"/>
      <c r="X26" s="51"/>
      <c r="Y26" s="51"/>
    </row>
    <row r="27" spans="1:46" ht="24" customHeight="1" thickBot="1" x14ac:dyDescent="0.3">
      <c r="A27" s="756"/>
      <c r="B27" s="761"/>
      <c r="C27" s="647"/>
      <c r="D27" s="647"/>
      <c r="E27" s="647"/>
      <c r="F27" s="762"/>
      <c r="G27" s="165" t="s">
        <v>2470</v>
      </c>
      <c r="H27" s="165" t="s">
        <v>2357</v>
      </c>
      <c r="I27" s="165" t="s">
        <v>2358</v>
      </c>
      <c r="J27" s="165" t="s">
        <v>2359</v>
      </c>
      <c r="K27" s="165" t="s">
        <v>901</v>
      </c>
      <c r="L27" s="382"/>
      <c r="M27" s="51"/>
      <c r="N27" s="51"/>
      <c r="O27" s="51"/>
      <c r="P27" s="51"/>
      <c r="Q27" s="51"/>
      <c r="R27" s="51"/>
      <c r="S27" s="51"/>
      <c r="T27" s="51"/>
      <c r="U27" s="51"/>
      <c r="V27" s="51"/>
      <c r="W27" s="51"/>
      <c r="X27" s="51"/>
      <c r="Y27" s="51"/>
    </row>
    <row r="28" spans="1:46" ht="15" customHeight="1" thickBot="1" x14ac:dyDescent="0.3">
      <c r="A28" s="757"/>
      <c r="B28" s="763"/>
      <c r="C28" s="764"/>
      <c r="D28" s="764"/>
      <c r="E28" s="764"/>
      <c r="F28" s="765"/>
      <c r="G28" s="166" t="s">
        <v>1415</v>
      </c>
      <c r="H28" s="166" t="s">
        <v>1416</v>
      </c>
      <c r="I28" s="166" t="s">
        <v>1417</v>
      </c>
      <c r="J28" s="166" t="s">
        <v>1418</v>
      </c>
      <c r="K28" s="166" t="s">
        <v>1419</v>
      </c>
      <c r="L28" s="383"/>
      <c r="M28" s="51"/>
      <c r="N28" s="51"/>
      <c r="O28" s="51"/>
      <c r="P28" s="51"/>
      <c r="Q28" s="51"/>
      <c r="R28" s="51"/>
      <c r="S28" s="51"/>
      <c r="T28" s="51"/>
      <c r="U28" s="51"/>
      <c r="V28" s="51"/>
      <c r="W28" s="51"/>
      <c r="X28" s="51"/>
      <c r="Y28" s="51"/>
      <c r="AT28" s="340" t="s">
        <v>2358</v>
      </c>
    </row>
    <row r="29" spans="1:46" ht="12.75" customHeight="1" thickBot="1" x14ac:dyDescent="0.3">
      <c r="A29" s="570" t="s">
        <v>852</v>
      </c>
      <c r="B29" s="724" t="str">
        <f>STD_Elem!B7</f>
        <v>a: Knowledge of current developmental science</v>
      </c>
      <c r="C29" s="725"/>
      <c r="D29" s="725"/>
      <c r="E29" s="725"/>
      <c r="F29" s="726"/>
      <c r="G29" s="7" t="str">
        <f>IF(DATA!B91= "Basic","*","")</f>
        <v/>
      </c>
      <c r="H29" s="7" t="str">
        <f>IF(DATA!B91= "Partially Proficient","*","")</f>
        <v/>
      </c>
      <c r="I29" s="7" t="str">
        <f>IF(DATA!B91= "Proficient","*","")</f>
        <v/>
      </c>
      <c r="J29" s="7" t="str">
        <f>IF(DATA!B91= "Accomplished","*","")</f>
        <v/>
      </c>
      <c r="K29" s="7" t="str">
        <f>IF(DATA!B91= "Exemplary","*","")</f>
        <v/>
      </c>
      <c r="L29" s="384"/>
      <c r="M29" s="573" t="str">
        <f>IF(DATA!B91=definitions!$B$11,definitions!$B$16,IF(DATA!B91=definitions!$B$14,definitions!$B$18,IF(definitions!$B$29=TRUE,definitions!$B$22,definitions!$B$20)))</f>
        <v>No Professional Practices have been selected.</v>
      </c>
      <c r="N29" s="574"/>
      <c r="O29" s="574"/>
      <c r="P29" s="574"/>
      <c r="Q29" s="574"/>
      <c r="R29" s="574"/>
      <c r="S29" s="574"/>
      <c r="T29" s="574"/>
      <c r="U29" s="574"/>
      <c r="V29" s="574"/>
      <c r="W29" s="574"/>
      <c r="X29" s="51"/>
      <c r="Y29" s="51"/>
    </row>
    <row r="30" spans="1:46" ht="12.75" customHeight="1" thickBot="1" x14ac:dyDescent="0.3">
      <c r="A30" s="571"/>
      <c r="B30" s="724" t="str">
        <f>STD_Elem!B8</f>
        <v xml:space="preserve">b: Knowledge of effective services to reduce barriers </v>
      </c>
      <c r="C30" s="725"/>
      <c r="D30" s="725"/>
      <c r="E30" s="725"/>
      <c r="F30" s="726"/>
      <c r="G30" s="7" t="str">
        <f>IF(DATA!B117= "Basic","*","")</f>
        <v/>
      </c>
      <c r="H30" s="7" t="str">
        <f>IF(DATA!B117= "Partially Proficient","*","")</f>
        <v/>
      </c>
      <c r="I30" s="7" t="str">
        <f>IF(DATA!B117= "Proficient","*","")</f>
        <v/>
      </c>
      <c r="J30" s="7" t="str">
        <f>IF(DATA!B117= "Accomplished","*","")</f>
        <v/>
      </c>
      <c r="K30" s="7" t="str">
        <f>IF(DATA!B117= "Exemplary","*","")</f>
        <v/>
      </c>
      <c r="L30" s="384"/>
      <c r="M30" s="573" t="str">
        <f>IF(DATA!B117=definitions!$B$11,definitions!$B$16,IF(DATA!B117=definitions!$B$14,definitions!$B$18,IF(definitions!$B$30=TRUE,definitions!$B$22,definitions!$B$20)))</f>
        <v>No Professional Practices have been selected.</v>
      </c>
      <c r="N30" s="574"/>
      <c r="O30" s="574"/>
      <c r="P30" s="574"/>
      <c r="Q30" s="574"/>
      <c r="R30" s="574"/>
      <c r="S30" s="574"/>
      <c r="T30" s="574"/>
      <c r="U30" s="574"/>
      <c r="V30" s="574"/>
      <c r="W30" s="574"/>
      <c r="X30" s="51"/>
      <c r="Y30" s="51"/>
    </row>
    <row r="31" spans="1:46" ht="12.75" customHeight="1" thickBot="1" x14ac:dyDescent="0.3">
      <c r="A31" s="571"/>
      <c r="B31" s="567" t="str">
        <f>STD_Elem!B9</f>
        <v>c: Integrate evidence-based practices and research findings</v>
      </c>
      <c r="C31" s="568"/>
      <c r="D31" s="568"/>
      <c r="E31" s="568"/>
      <c r="F31" s="569"/>
      <c r="G31" s="7" t="str">
        <f>IF(DATA!B143= "Basic","*","")</f>
        <v/>
      </c>
      <c r="H31" s="7" t="str">
        <f>IF(DATA!B143= "Partially Proficient","*","")</f>
        <v/>
      </c>
      <c r="I31" s="7" t="str">
        <f>IF(DATA!B143=  "Proficient","*","")</f>
        <v/>
      </c>
      <c r="J31" s="7" t="str">
        <f>IF(DATA!B143= "Accomplished","*","")</f>
        <v/>
      </c>
      <c r="K31" s="7" t="str">
        <f>IF(DATA!B143= "Exemplary","*","")</f>
        <v/>
      </c>
      <c r="L31" s="384"/>
      <c r="M31" s="573" t="str">
        <f>IF(DATA!B143=definitions!$B$11,definitions!$B$16,IF(DATA!B143=definitions!$B$14,definitions!$B$18,IF(definitions!$B$31=TRUE,definitions!$B$22,definitions!$B$20)))</f>
        <v>No Professional Practices have been selected.</v>
      </c>
      <c r="N31" s="574"/>
      <c r="O31" s="574"/>
      <c r="P31" s="574"/>
      <c r="Q31" s="574"/>
      <c r="R31" s="574"/>
      <c r="S31" s="574"/>
      <c r="T31" s="574"/>
      <c r="U31" s="574"/>
      <c r="V31" s="574"/>
      <c r="W31" s="574"/>
      <c r="X31" s="51"/>
      <c r="Y31" s="51"/>
    </row>
    <row r="32" spans="1:46" ht="12.75" customHeight="1" thickBot="1" x14ac:dyDescent="0.3">
      <c r="A32" s="571"/>
      <c r="B32" s="724" t="str">
        <f>STD_Elem!B10</f>
        <v>d: Knowledge of interconnectedness of the settings</v>
      </c>
      <c r="C32" s="725"/>
      <c r="D32" s="725"/>
      <c r="E32" s="725"/>
      <c r="F32" s="726"/>
      <c r="G32" s="54" t="str">
        <f>IF(DATA!B166= "Basic","*","")</f>
        <v/>
      </c>
      <c r="H32" s="54" t="str">
        <f>IF(DATA!B166= "Partially Proficient","*","")</f>
        <v/>
      </c>
      <c r="I32" s="54" t="str">
        <f>IF(DATA!B166=  "Proficient","*","")</f>
        <v/>
      </c>
      <c r="J32" s="54" t="str">
        <f>IF(DATA!B166= "Accomplished","*","")</f>
        <v/>
      </c>
      <c r="K32" s="54" t="str">
        <f>IF(DATA!B166= "Exemplary","*","")</f>
        <v/>
      </c>
      <c r="L32" s="384"/>
      <c r="M32" s="573" t="str">
        <f>IF(DATA!B166=definitions!$B$11,definitions!$B$16,IF(DATA!B166=definitions!$B$14,definitions!$B$18,IF(definitions!$B$32=TRUE,definitions!$B$22,definitions!$B$20)))</f>
        <v>No Professional Practices have been selected.</v>
      </c>
      <c r="N32" s="574"/>
      <c r="O32" s="574"/>
      <c r="P32" s="574"/>
      <c r="Q32" s="574"/>
      <c r="R32" s="574"/>
      <c r="S32" s="574"/>
      <c r="T32" s="574"/>
      <c r="U32" s="574"/>
      <c r="V32" s="574"/>
      <c r="W32" s="574"/>
      <c r="X32" s="51"/>
      <c r="Y32" s="51"/>
    </row>
    <row r="33" spans="1:25" ht="12.75" customHeight="1" thickBot="1" x14ac:dyDescent="0.3">
      <c r="A33" s="571"/>
      <c r="B33" s="724" t="str">
        <f>STD_Elem!B11</f>
        <v>e: Knowledge of expertise in profession</v>
      </c>
      <c r="C33" s="725"/>
      <c r="D33" s="725"/>
      <c r="E33" s="725"/>
      <c r="F33" s="725"/>
      <c r="G33" s="55" t="str">
        <f>IF(DATA!B190= "Basic","*","")</f>
        <v/>
      </c>
      <c r="H33" s="55" t="str">
        <f>IF(DATA!B190= "Partially Proficient","*","")</f>
        <v/>
      </c>
      <c r="I33" s="55" t="str">
        <f>IF(DATA!B190=  "Proficient","*","")</f>
        <v/>
      </c>
      <c r="J33" s="55" t="str">
        <f>IF(DATA!B190= "Accomplished","*","")</f>
        <v/>
      </c>
      <c r="K33" s="55" t="str">
        <f>IF(DATA!B190= "Exemplary","*","")</f>
        <v/>
      </c>
      <c r="L33" s="385"/>
      <c r="M33" s="573" t="str">
        <f>IF(DATA!B190=definitions!$B$11,definitions!$B$16,IF(DATA!B190=definitions!$B$14,definitions!$B$18,IF(definitions!$B$33=TRUE,definitions!$B$22,definitions!$B$20)))</f>
        <v>No Professional Practices have been selected.</v>
      </c>
      <c r="N33" s="574"/>
      <c r="O33" s="574"/>
      <c r="P33" s="574"/>
      <c r="Q33" s="574"/>
      <c r="R33" s="574"/>
      <c r="S33" s="574"/>
      <c r="T33" s="574"/>
      <c r="U33" s="574"/>
      <c r="V33" s="574"/>
      <c r="W33" s="574"/>
      <c r="X33" s="51"/>
      <c r="Y33" s="51"/>
    </row>
    <row r="34" spans="1:25" ht="12.75" customHeight="1" thickBot="1" x14ac:dyDescent="0.3">
      <c r="A34" s="572"/>
      <c r="B34" s="736" t="s">
        <v>853</v>
      </c>
      <c r="C34" s="737"/>
      <c r="D34" s="737"/>
      <c r="E34" s="737"/>
      <c r="F34" s="738"/>
      <c r="G34" s="733" t="str">
        <f>DATA!B193</f>
        <v>Blank Form</v>
      </c>
      <c r="H34" s="734"/>
      <c r="I34" s="734"/>
      <c r="J34" s="734"/>
      <c r="K34" s="735"/>
      <c r="L34" s="359"/>
      <c r="M34" s="739"/>
      <c r="N34" s="740"/>
      <c r="O34" s="740"/>
      <c r="P34" s="534"/>
      <c r="Q34" s="534"/>
      <c r="R34" s="534"/>
      <c r="S34" s="534"/>
      <c r="T34" s="534"/>
      <c r="U34" s="534"/>
      <c r="V34" s="534"/>
      <c r="W34" s="534"/>
      <c r="X34" s="51"/>
      <c r="Y34" s="51"/>
    </row>
    <row r="35" spans="1:25" ht="12.75" customHeight="1" thickBot="1" x14ac:dyDescent="0.3">
      <c r="A35" s="570" t="s">
        <v>854</v>
      </c>
      <c r="B35" s="724" t="str">
        <f>STD_Elem!B19</f>
        <v>a: Foster safe and accessible learning environments</v>
      </c>
      <c r="C35" s="725"/>
      <c r="D35" s="725"/>
      <c r="E35" s="725"/>
      <c r="F35" s="726"/>
      <c r="G35" s="7" t="str">
        <f>IF(DATA!B215= "Basic","*","")</f>
        <v/>
      </c>
      <c r="H35" s="7" t="str">
        <f>IF(DATA!B215= "Partially Proficient","*","")</f>
        <v/>
      </c>
      <c r="I35" s="7" t="str">
        <f>IF(DATA!B215= "Proficient","*","")</f>
        <v/>
      </c>
      <c r="J35" s="7" t="str">
        <f>IF(DATA!B215= "Accomplished","*","")</f>
        <v/>
      </c>
      <c r="K35" s="7" t="str">
        <f>IF(DATA!B215= "Exemplary","*","")</f>
        <v/>
      </c>
      <c r="L35" s="384"/>
      <c r="M35" s="573" t="str">
        <f>IF(DATA!B215=definitions!$B$11,definitions!$B$16,IF(DATA!B215=definitions!$B$14,definitions!$B$18,IF(definitions!$B$34=TRUE,definitions!$B$22,definitions!$B$20)))</f>
        <v>No Professional Practices have been selected.</v>
      </c>
      <c r="N35" s="574"/>
      <c r="O35" s="574"/>
      <c r="P35" s="574"/>
      <c r="Q35" s="574"/>
      <c r="R35" s="574"/>
      <c r="S35" s="574"/>
      <c r="T35" s="574"/>
      <c r="U35" s="574"/>
      <c r="V35" s="574"/>
      <c r="W35" s="574"/>
      <c r="X35" s="51"/>
      <c r="Y35" s="51"/>
    </row>
    <row r="36" spans="1:25" ht="12.75" customHeight="1" thickBot="1" x14ac:dyDescent="0.3">
      <c r="A36" s="571"/>
      <c r="B36" s="724" t="str">
        <f>STD_Elem!B20</f>
        <v>b: Demonstrate respect for diversity</v>
      </c>
      <c r="C36" s="725"/>
      <c r="D36" s="725"/>
      <c r="E36" s="725"/>
      <c r="F36" s="726"/>
      <c r="G36" s="7" t="str">
        <f>IF(DATA!B239= "Basic","*","")</f>
        <v/>
      </c>
      <c r="H36" s="7" t="str">
        <f>IF(DATA!B239= "Partially Proficient","*","")</f>
        <v/>
      </c>
      <c r="I36" s="7" t="str">
        <f>IF(DATA!B239= "Proficient","*","")</f>
        <v/>
      </c>
      <c r="J36" s="7" t="str">
        <f>IF(DATA!B239= "Accomplished","*","")</f>
        <v/>
      </c>
      <c r="K36" s="7" t="str">
        <f>IF(DATA!B239= "Exemplary","*","")</f>
        <v/>
      </c>
      <c r="L36" s="384"/>
      <c r="M36" s="573" t="str">
        <f>IF(DATA!B239=definitions!$B$11,definitions!$B$16,IF(DATA!B239=definitions!$B$14,definitions!$B$18,IF(definitions!$B$35=TRUE,definitions!$B$22,definitions!$B$20)))</f>
        <v>No Professional Practices have been selected.</v>
      </c>
      <c r="N36" s="574"/>
      <c r="O36" s="574"/>
      <c r="P36" s="574"/>
      <c r="Q36" s="574"/>
      <c r="R36" s="574"/>
      <c r="S36" s="574"/>
      <c r="T36" s="574"/>
      <c r="U36" s="574"/>
      <c r="V36" s="574"/>
      <c r="W36" s="574"/>
      <c r="X36" s="51"/>
      <c r="Y36" s="51"/>
    </row>
    <row r="37" spans="1:25" ht="12.75" customHeight="1" thickBot="1" x14ac:dyDescent="0.3">
      <c r="A37" s="571"/>
      <c r="B37" s="724" t="str">
        <f>STD_Elem!B21</f>
        <v>c: Engage students as unique individuals</v>
      </c>
      <c r="C37" s="725"/>
      <c r="D37" s="725"/>
      <c r="E37" s="725"/>
      <c r="F37" s="726"/>
      <c r="G37" s="7" t="str">
        <f>IF(DATA!B264= "Basic","*","")</f>
        <v/>
      </c>
      <c r="H37" s="7" t="str">
        <f>IF(DATA!B264= "Partially Proficient","*","")</f>
        <v/>
      </c>
      <c r="I37" s="7" t="str">
        <f>IF(DATA!B264=  "Proficient","*","")</f>
        <v/>
      </c>
      <c r="J37" s="7" t="str">
        <f>IF(DATA!B264= "Accomplished","*","")</f>
        <v/>
      </c>
      <c r="K37" s="7" t="str">
        <f>IF(DATA!B264= "Exemplary","*","")</f>
        <v/>
      </c>
      <c r="L37" s="384"/>
      <c r="M37" s="573" t="str">
        <f>IF(DATA!B264=definitions!$B$11,definitions!$B$16,IF(DATA!B264=definitions!$B$14,definitions!$B$18,IF(definitions!$B$36=TRUE,definitions!$B$22,definitions!$B$20)))</f>
        <v>No Professional Practices have been selected.</v>
      </c>
      <c r="N37" s="574"/>
      <c r="O37" s="574"/>
      <c r="P37" s="574"/>
      <c r="Q37" s="574"/>
      <c r="R37" s="574"/>
      <c r="S37" s="574"/>
      <c r="T37" s="574"/>
      <c r="U37" s="574"/>
      <c r="V37" s="574"/>
      <c r="W37" s="574"/>
      <c r="X37" s="51"/>
      <c r="Y37" s="51"/>
    </row>
    <row r="38" spans="1:25" ht="12.75" customHeight="1" thickBot="1" x14ac:dyDescent="0.3">
      <c r="A38" s="571"/>
      <c r="B38" s="727" t="str">
        <f>STD_Elem!B22</f>
        <v xml:space="preserve">d: Engage in proactive, clear, and constructive communication </v>
      </c>
      <c r="C38" s="728"/>
      <c r="D38" s="728"/>
      <c r="E38" s="728"/>
      <c r="F38" s="729"/>
      <c r="G38" s="7" t="str">
        <f>IF(DATA!B289= "Basic","*","")</f>
        <v/>
      </c>
      <c r="H38" s="7" t="str">
        <f>IF(DATA!B289= "Partially Proficient","*","")</f>
        <v/>
      </c>
      <c r="I38" s="7" t="str">
        <f>IF(DATA!B289=  "Proficient","*","")</f>
        <v/>
      </c>
      <c r="J38" s="7" t="str">
        <f>IF(DATA!B289= "Accomplished","*","")</f>
        <v/>
      </c>
      <c r="K38" s="7" t="str">
        <f>IF(DATA!B289= "Exemplary","*","")</f>
        <v/>
      </c>
      <c r="L38" s="384"/>
      <c r="M38" s="573" t="str">
        <f>IF(DATA!B289=definitions!$B$11,definitions!$B$16,IF(DATA!B289=definitions!$B$14,definitions!$B$18,IF(definitions!$B$37=TRUE,definitions!$B$22,definitions!$B$20)))</f>
        <v>No Professional Practices have been selected.</v>
      </c>
      <c r="N38" s="574"/>
      <c r="O38" s="574"/>
      <c r="P38" s="574"/>
      <c r="Q38" s="574"/>
      <c r="R38" s="574"/>
      <c r="S38" s="574"/>
      <c r="T38" s="574"/>
      <c r="U38" s="574"/>
      <c r="V38" s="574"/>
      <c r="W38" s="574"/>
      <c r="X38" s="51"/>
      <c r="Y38" s="51"/>
    </row>
    <row r="39" spans="1:25" ht="12.75" customHeight="1" thickBot="1" x14ac:dyDescent="0.3">
      <c r="A39" s="571"/>
      <c r="B39" s="724" t="str">
        <f>STD_Elem!B23</f>
        <v xml:space="preserve">e: Select, create, support accessible learning environments </v>
      </c>
      <c r="C39" s="725"/>
      <c r="D39" s="725"/>
      <c r="E39" s="725"/>
      <c r="F39" s="726"/>
      <c r="G39" s="7" t="str">
        <f>IF(DATA!B314= "Basic","*","")</f>
        <v/>
      </c>
      <c r="H39" s="7" t="str">
        <f>IF(DATA!B314= "Partially Proficient","*","")</f>
        <v/>
      </c>
      <c r="I39" s="7" t="str">
        <f>IF(DATA!B314=  "Proficient","*","")</f>
        <v/>
      </c>
      <c r="J39" s="7" t="str">
        <f>IF(DATA!B314= "Accomplished","*","")</f>
        <v/>
      </c>
      <c r="K39" s="7" t="str">
        <f>IF(DATA!B314= "Exemplary","*","")</f>
        <v/>
      </c>
      <c r="L39" s="384"/>
      <c r="M39" s="573" t="str">
        <f>IF(DATA!B314=definitions!$B$11,definitions!$B$16,IF(DATA!B314=definitions!$B$14,definitions!$B$18,IF(definitions!$B$38=TRUE,definitions!$B$22,definitions!$B$20)))</f>
        <v>No Professional Practices have been selected.</v>
      </c>
      <c r="N39" s="574"/>
      <c r="O39" s="574"/>
      <c r="P39" s="574"/>
      <c r="Q39" s="574"/>
      <c r="R39" s="574"/>
      <c r="S39" s="574"/>
      <c r="T39" s="574"/>
      <c r="U39" s="574"/>
      <c r="V39" s="574"/>
      <c r="W39" s="574"/>
      <c r="X39" s="51"/>
      <c r="Y39" s="51"/>
    </row>
    <row r="40" spans="1:25" ht="12.75" customHeight="1" thickBot="1" x14ac:dyDescent="0.3">
      <c r="A40" s="572"/>
      <c r="B40" s="730" t="s">
        <v>855</v>
      </c>
      <c r="C40" s="731"/>
      <c r="D40" s="731"/>
      <c r="E40" s="731"/>
      <c r="F40" s="732"/>
      <c r="G40" s="733" t="str">
        <f>DATA!B317</f>
        <v>Blank Form</v>
      </c>
      <c r="H40" s="734"/>
      <c r="I40" s="734"/>
      <c r="J40" s="734"/>
      <c r="K40" s="735"/>
      <c r="L40" s="359"/>
      <c r="M40" s="534"/>
      <c r="N40" s="534"/>
      <c r="O40" s="534"/>
      <c r="P40" s="534"/>
      <c r="Q40" s="534"/>
      <c r="R40" s="534"/>
      <c r="S40" s="534"/>
      <c r="T40" s="534"/>
      <c r="U40" s="534"/>
      <c r="V40" s="534"/>
      <c r="W40" s="534"/>
      <c r="X40" s="51"/>
      <c r="Y40" s="51"/>
    </row>
    <row r="41" spans="1:25" ht="12" customHeight="1" thickBot="1" x14ac:dyDescent="0.3">
      <c r="A41" s="570" t="s">
        <v>856</v>
      </c>
      <c r="B41" s="727" t="str">
        <f>STD_Elem!B34</f>
        <v>a: Provide services and/or specially designed instruction</v>
      </c>
      <c r="C41" s="728"/>
      <c r="D41" s="728"/>
      <c r="E41" s="728"/>
      <c r="F41" s="729"/>
      <c r="G41" s="7" t="str">
        <f>IF(DATA!B341= "Basic","*","")</f>
        <v/>
      </c>
      <c r="H41" s="7" t="str">
        <f>IF(DATA!B341= "Partially Proficient","*","")</f>
        <v/>
      </c>
      <c r="I41" s="7" t="str">
        <f>IF(DATA!B341= "Proficient","*","")</f>
        <v/>
      </c>
      <c r="J41" s="7" t="str">
        <f>IF(DATA!B341= "Accomplished","*","")</f>
        <v/>
      </c>
      <c r="K41" s="7" t="str">
        <f>IF(DATA!B341= "Exemplary","*","")</f>
        <v/>
      </c>
      <c r="L41" s="384"/>
      <c r="M41" s="573" t="str">
        <f>IF(DATA!B341=definitions!$B$11,definitions!$B$16,IF(DATA!B341=definitions!$B$14,definitions!$B$18,IF(definitions!$B$39=TRUE,definitions!$B$22,definitions!$B$20)))</f>
        <v>No Professional Practices have been selected.</v>
      </c>
      <c r="N41" s="574"/>
      <c r="O41" s="574"/>
      <c r="P41" s="574"/>
      <c r="Q41" s="574"/>
      <c r="R41" s="574"/>
      <c r="S41" s="574"/>
      <c r="T41" s="574"/>
      <c r="U41" s="574"/>
      <c r="V41" s="574"/>
      <c r="W41" s="574"/>
      <c r="X41" s="51"/>
      <c r="Y41" s="51"/>
    </row>
    <row r="42" spans="1:25" ht="12" customHeight="1" thickBot="1" x14ac:dyDescent="0.3">
      <c r="A42" s="571"/>
      <c r="B42" s="724" t="str">
        <f>STD_Elem!B35</f>
        <v>b: Utilize multiple sources of data</v>
      </c>
      <c r="C42" s="725"/>
      <c r="D42" s="725"/>
      <c r="E42" s="725"/>
      <c r="F42" s="726"/>
      <c r="G42" s="7" t="str">
        <f>IF(DATA!B366= "Basic","*","")</f>
        <v/>
      </c>
      <c r="H42" s="7" t="str">
        <f>IF(DATA!B366= "Partially Proficient","*","")</f>
        <v/>
      </c>
      <c r="I42" s="7" t="str">
        <f>IF(DATA!B366= "Proficient","*","")</f>
        <v/>
      </c>
      <c r="J42" s="7" t="str">
        <f>IF(DATA!B366= "Accomplished","*","")</f>
        <v/>
      </c>
      <c r="K42" s="7" t="str">
        <f>IF(DATA!B366= "Exemplary","*","")</f>
        <v/>
      </c>
      <c r="L42" s="384"/>
      <c r="M42" s="573" t="str">
        <f>IF(DATA!B366=definitions!$B$11,definitions!$B$16,IF(DATA!B366=definitions!$B$14,definitions!$B$18,IF(definitions!$B$40=TRUE,definitions!$B$22,definitions!$B$20)))</f>
        <v>No Professional Practices have been selected.</v>
      </c>
      <c r="N42" s="574"/>
      <c r="O42" s="574"/>
      <c r="P42" s="574"/>
      <c r="Q42" s="574"/>
      <c r="R42" s="574"/>
      <c r="S42" s="574"/>
      <c r="T42" s="574"/>
      <c r="U42" s="574"/>
      <c r="V42" s="574"/>
      <c r="W42" s="574"/>
      <c r="X42" s="51"/>
      <c r="Y42" s="51"/>
    </row>
    <row r="43" spans="1:25" ht="12" customHeight="1" thickBot="1" x14ac:dyDescent="0.3">
      <c r="A43" s="571"/>
      <c r="B43" s="727" t="str">
        <f>STD_Elem!B36</f>
        <v>c: Plan and consistently deliver services</v>
      </c>
      <c r="C43" s="728"/>
      <c r="D43" s="728"/>
      <c r="E43" s="728"/>
      <c r="F43" s="729"/>
      <c r="G43" s="7" t="str">
        <f>IF(DATA!B390= "Basic","*","")</f>
        <v/>
      </c>
      <c r="H43" s="7" t="str">
        <f>IF(DATA!B390= "Partially Proficient","*","")</f>
        <v/>
      </c>
      <c r="I43" s="7" t="str">
        <f>IF(DATA!B390= "Proficient","*","")</f>
        <v/>
      </c>
      <c r="J43" s="7" t="str">
        <f>IF(DATA!B390= "Accomplished","*","")</f>
        <v/>
      </c>
      <c r="K43" s="7" t="str">
        <f>IF(DATA!B390= "Exemplary","*","")</f>
        <v/>
      </c>
      <c r="L43" s="384"/>
      <c r="M43" s="573" t="str">
        <f>IF(DATA!B390=definitions!$B$11,definitions!$B$16,IF(DATA!B390=definitions!$B$14,definitions!$B$18,IF(definitions!$B$41=TRUE,definitions!$B$22,definitions!$B$20)))</f>
        <v>No Professional Practices have been selected.</v>
      </c>
      <c r="N43" s="574"/>
      <c r="O43" s="574"/>
      <c r="P43" s="574"/>
      <c r="Q43" s="574"/>
      <c r="R43" s="574"/>
      <c r="S43" s="574"/>
      <c r="T43" s="574"/>
      <c r="U43" s="574"/>
      <c r="V43" s="574"/>
      <c r="W43" s="574"/>
      <c r="X43" s="51"/>
      <c r="Y43" s="51"/>
    </row>
    <row r="44" spans="1:25" ht="12" customHeight="1" thickBot="1" x14ac:dyDescent="0.3">
      <c r="A44" s="571"/>
      <c r="B44" s="727" t="str">
        <f>STD_Elem!B37</f>
        <v>d: Support and integrate appropriate available technology</v>
      </c>
      <c r="C44" s="728"/>
      <c r="D44" s="728"/>
      <c r="E44" s="728"/>
      <c r="F44" s="729"/>
      <c r="G44" s="7" t="str">
        <f>IF(DATA!B413= "Basic","*","")</f>
        <v/>
      </c>
      <c r="H44" s="7" t="str">
        <f>IF(DATA!B413= "Partially Proficient","*","")</f>
        <v/>
      </c>
      <c r="I44" s="7" t="str">
        <f>IF(DATA!B413= "Proficient","*","")</f>
        <v/>
      </c>
      <c r="J44" s="7" t="str">
        <f>IF(DATA!B413= "Accomplished","*","")</f>
        <v/>
      </c>
      <c r="K44" s="7" t="str">
        <f>IF(DATA!B413= "Exemplary","*","")</f>
        <v/>
      </c>
      <c r="L44" s="384"/>
      <c r="M44" s="573" t="str">
        <f>IF(DATA!B413=definitions!$B$11,definitions!$B$16,IF(DATA!B413=definitions!$B$14,definitions!$B$18,IF(definitions!$B$42=TRUE,definitions!$B$22,definitions!$B$20)))</f>
        <v>No Professional Practices have been selected.</v>
      </c>
      <c r="N44" s="574"/>
      <c r="O44" s="574"/>
      <c r="P44" s="574"/>
      <c r="Q44" s="574"/>
      <c r="R44" s="574"/>
      <c r="S44" s="574"/>
      <c r="T44" s="574"/>
      <c r="U44" s="574"/>
      <c r="V44" s="574"/>
      <c r="W44" s="574"/>
      <c r="X44" s="51"/>
      <c r="Y44" s="51"/>
    </row>
    <row r="45" spans="1:25" ht="12" customHeight="1" thickBot="1" x14ac:dyDescent="0.3">
      <c r="A45" s="571"/>
      <c r="B45" s="727" t="str">
        <f>STD_Elem!B38</f>
        <v>e: Establish and communicate high expectations</v>
      </c>
      <c r="C45" s="728"/>
      <c r="D45" s="728"/>
      <c r="E45" s="728"/>
      <c r="F45" s="729"/>
      <c r="G45" s="7" t="str">
        <f>IF(DATA!B437= "Basic","*","")</f>
        <v/>
      </c>
      <c r="H45" s="7" t="str">
        <f>IF(DATA!B437= "Partially Proficient","*","")</f>
        <v/>
      </c>
      <c r="I45" s="7" t="str">
        <f>IF(DATA!B437= "Proficient","*","")</f>
        <v/>
      </c>
      <c r="J45" s="7" t="str">
        <f>IF(DATA!B437= "Accomplished","*","")</f>
        <v/>
      </c>
      <c r="K45" s="7" t="str">
        <f>IF(DATA!B437= "Exemplary","*","")</f>
        <v/>
      </c>
      <c r="L45" s="384"/>
      <c r="M45" s="573" t="str">
        <f>IF(DATA!B437=definitions!$B$11,definitions!$B$16,IF(DATA!B437=definitions!$B$14,definitions!$B$18,IF(definitions!$B$43=TRUE,definitions!$B$22,definitions!$B$20)))</f>
        <v>No Professional Practices have been selected.</v>
      </c>
      <c r="N45" s="574"/>
      <c r="O45" s="574"/>
      <c r="P45" s="574"/>
      <c r="Q45" s="574"/>
      <c r="R45" s="574"/>
      <c r="S45" s="574"/>
      <c r="T45" s="574"/>
      <c r="U45" s="574"/>
      <c r="V45" s="574"/>
      <c r="W45" s="574"/>
      <c r="X45" s="51"/>
      <c r="Y45" s="51"/>
    </row>
    <row r="46" spans="1:25" ht="12" customHeight="1" thickBot="1" x14ac:dyDescent="0.3">
      <c r="A46" s="571"/>
      <c r="B46" s="727" t="str">
        <f>STD_Elem!B39</f>
        <v>f: Communicate effectively with students</v>
      </c>
      <c r="C46" s="728"/>
      <c r="D46" s="728"/>
      <c r="E46" s="728"/>
      <c r="F46" s="729"/>
      <c r="G46" s="7" t="str">
        <f>IF(DATA!B462= "Basic","*","")</f>
        <v/>
      </c>
      <c r="H46" s="7" t="str">
        <f>IF(DATA!B462= "Partially Proficient","*","")</f>
        <v/>
      </c>
      <c r="I46" s="7" t="str">
        <f>IF(DATA!B462= "Proficient","*","")</f>
        <v/>
      </c>
      <c r="J46" s="7" t="str">
        <f>IF(DATA!B462= "Accomplished","*","")</f>
        <v/>
      </c>
      <c r="K46" s="7" t="str">
        <f>IF(DATA!B462= "Exemplary","*","")</f>
        <v/>
      </c>
      <c r="L46" s="384"/>
      <c r="M46" s="573" t="str">
        <f>IF(DATA!B462=definitions!$B$11,definitions!$B$16,IF(DATA!B462=definitions!$B$14,definitions!$B$18,IF(definitions!$B$44=TRUE,definitions!$B$22,definitions!$B$20)))</f>
        <v>No Professional Practices have been selected.</v>
      </c>
      <c r="N46" s="574"/>
      <c r="O46" s="574"/>
      <c r="P46" s="574"/>
      <c r="Q46" s="574"/>
      <c r="R46" s="574"/>
      <c r="S46" s="574"/>
      <c r="T46" s="574"/>
      <c r="U46" s="574"/>
      <c r="V46" s="574"/>
      <c r="W46" s="574"/>
      <c r="X46" s="51"/>
      <c r="Y46" s="51"/>
    </row>
    <row r="47" spans="1:25" ht="12" customHeight="1" thickBot="1" x14ac:dyDescent="0.3">
      <c r="A47" s="571"/>
      <c r="B47" s="727" t="str">
        <f>STD_Elem!B40</f>
        <v xml:space="preserve">g: Develop and/or implement services </v>
      </c>
      <c r="C47" s="728"/>
      <c r="D47" s="728"/>
      <c r="E47" s="728"/>
      <c r="F47" s="729"/>
      <c r="G47" s="7" t="str">
        <f>IF(DATA!B486= "Basic","*","")</f>
        <v/>
      </c>
      <c r="H47" s="7" t="str">
        <f>IF(DATA!B486= "Partially Proficient","*","")</f>
        <v/>
      </c>
      <c r="I47" s="7" t="str">
        <f>IF(DATA!B486= "Proficient","*","")</f>
        <v/>
      </c>
      <c r="J47" s="7" t="str">
        <f>IF(DATA!B486= "Accomplished","*","")</f>
        <v/>
      </c>
      <c r="K47" s="7" t="str">
        <f>IF(DATA!B486= "Exemplary","*","")</f>
        <v/>
      </c>
      <c r="L47" s="384"/>
      <c r="M47" s="573" t="str">
        <f>IF(DATA!B486=definitions!$B$11,definitions!$B$16,IF(DATA!B486=definitions!$B$14,definitions!$B$18,IF(definitions!$B$45=TRUE,definitions!$B$22,definitions!$B$20)))</f>
        <v>No Professional Practices have been selected.</v>
      </c>
      <c r="N47" s="574"/>
      <c r="O47" s="574"/>
      <c r="P47" s="574"/>
      <c r="Q47" s="574"/>
      <c r="R47" s="574"/>
      <c r="S47" s="574"/>
      <c r="T47" s="574"/>
      <c r="U47" s="574"/>
      <c r="V47" s="574"/>
      <c r="W47" s="574"/>
      <c r="X47" s="51"/>
      <c r="Y47" s="51"/>
    </row>
    <row r="48" spans="1:25" ht="15" customHeight="1" thickBot="1" x14ac:dyDescent="0.3">
      <c r="A48" s="572"/>
      <c r="B48" s="730" t="s">
        <v>857</v>
      </c>
      <c r="C48" s="731"/>
      <c r="D48" s="731"/>
      <c r="E48" s="731"/>
      <c r="F48" s="732"/>
      <c r="G48" s="733" t="str">
        <f>DATA!B489</f>
        <v>Blank Form</v>
      </c>
      <c r="H48" s="734"/>
      <c r="I48" s="734"/>
      <c r="J48" s="734"/>
      <c r="K48" s="735"/>
      <c r="L48" s="359"/>
      <c r="M48" s="534"/>
      <c r="N48" s="534"/>
      <c r="O48" s="534"/>
      <c r="P48" s="534"/>
      <c r="Q48" s="534"/>
      <c r="R48" s="534"/>
      <c r="S48" s="534"/>
      <c r="T48" s="534"/>
      <c r="U48" s="534"/>
      <c r="V48" s="534"/>
      <c r="W48" s="534"/>
      <c r="X48" s="51"/>
      <c r="Y48" s="51"/>
    </row>
    <row r="49" spans="1:25" ht="15.75" customHeight="1" thickBot="1" x14ac:dyDescent="0.3">
      <c r="A49" s="570" t="s">
        <v>858</v>
      </c>
      <c r="B49" s="724" t="str">
        <f>STD_Elem!B46</f>
        <v>a: Analyze student learning, development, growth</v>
      </c>
      <c r="C49" s="725"/>
      <c r="D49" s="725"/>
      <c r="E49" s="725"/>
      <c r="F49" s="726"/>
      <c r="G49" s="7" t="str">
        <f>IF(DATA!B511= "Basic","*","")</f>
        <v/>
      </c>
      <c r="H49" s="7" t="str">
        <f>IF(DATA!B511= "Partially Proficient","*","")</f>
        <v/>
      </c>
      <c r="I49" s="7" t="str">
        <f>IF(DATA!B511= "Proficient","*","")</f>
        <v/>
      </c>
      <c r="J49" s="7" t="str">
        <f>IF(DATA!B511= "Accomplished","*","")</f>
        <v/>
      </c>
      <c r="K49" s="7" t="str">
        <f>IF(DATA!B511= "Exemplary","*","")</f>
        <v/>
      </c>
      <c r="L49" s="384"/>
      <c r="M49" s="573" t="str">
        <f>IF(DATA!B511=definitions!$B$11,definitions!$B$16,IF(DATA!B511=definitions!$B$14,definitions!$B$18,IF(definitions!$B$47=TRUE,definitions!$B$22,definitions!$B$20)))</f>
        <v>No Professional Practices have been selected.</v>
      </c>
      <c r="N49" s="574"/>
      <c r="O49" s="574"/>
      <c r="P49" s="574"/>
      <c r="Q49" s="574"/>
      <c r="R49" s="574"/>
      <c r="S49" s="574"/>
      <c r="T49" s="574"/>
      <c r="U49" s="574"/>
      <c r="V49" s="574"/>
      <c r="W49" s="574"/>
      <c r="X49" s="51"/>
      <c r="Y49" s="51"/>
    </row>
    <row r="50" spans="1:25" ht="15" customHeight="1" thickBot="1" x14ac:dyDescent="0.3">
      <c r="A50" s="571"/>
      <c r="B50" s="724" t="str">
        <f>STD_Elem!B47</f>
        <v>b: Link professional growth to professional goals</v>
      </c>
      <c r="C50" s="725"/>
      <c r="D50" s="725"/>
      <c r="E50" s="725"/>
      <c r="F50" s="726"/>
      <c r="G50" s="7" t="str">
        <f>IF(DATA!B534= "Basic","*","")</f>
        <v/>
      </c>
      <c r="H50" s="7" t="str">
        <f>IF(DATA!B534= "Partially Proficient","*","")</f>
        <v/>
      </c>
      <c r="I50" s="7" t="str">
        <f>IF(DATA!B534= "Proficient","*","")</f>
        <v/>
      </c>
      <c r="J50" s="7" t="str">
        <f>IF(DATA!B534= "Accomplished","*","")</f>
        <v/>
      </c>
      <c r="K50" s="7" t="str">
        <f>IF(DATA!B534= "Exemplary","*","")</f>
        <v/>
      </c>
      <c r="L50" s="384"/>
      <c r="M50" s="573" t="str">
        <f>IF(DATA!B534=definitions!$B$11,definitions!$B$16,IF(DATA!B534=definitions!$B$14,definitions!$B$18,IF(definitions!$B$48=TRUE,definitions!$B$22,definitions!$B$20)))</f>
        <v>No Professional Practices have been selected.</v>
      </c>
      <c r="N50" s="574"/>
      <c r="O50" s="574"/>
      <c r="P50" s="574"/>
      <c r="Q50" s="574"/>
      <c r="R50" s="574"/>
      <c r="S50" s="574"/>
      <c r="T50" s="574"/>
      <c r="U50" s="574"/>
      <c r="V50" s="574"/>
      <c r="W50" s="574"/>
      <c r="X50" s="51"/>
      <c r="Y50" s="51"/>
    </row>
    <row r="51" spans="1:25" ht="15" customHeight="1" thickBot="1" x14ac:dyDescent="0.3">
      <c r="A51" s="571"/>
      <c r="B51" s="724" t="str">
        <f>STD_Elem!B48</f>
        <v>c: Respond to complex, dynamic environments</v>
      </c>
      <c r="C51" s="725"/>
      <c r="D51" s="725"/>
      <c r="E51" s="725"/>
      <c r="F51" s="726"/>
      <c r="G51" s="7" t="str">
        <f>IF(DATA!B559= "Basic","*","")</f>
        <v/>
      </c>
      <c r="H51" s="7" t="str">
        <f>IF(DATA!B559= "Partially Proficient","*","")</f>
        <v/>
      </c>
      <c r="I51" s="7" t="str">
        <f>IF(DATA!B559= "Proficient","*","")</f>
        <v/>
      </c>
      <c r="J51" s="7" t="str">
        <f>IF(DATA!B559= "Accomplished","*","")</f>
        <v/>
      </c>
      <c r="K51" s="7" t="str">
        <f>IF(DATA!B559= "Exemplary","*","")</f>
        <v/>
      </c>
      <c r="L51" s="384"/>
      <c r="M51" s="573" t="str">
        <f>IF(DATA!B559=definitions!$B$11,definitions!$B$16,IF(DATA!B559=definitions!$B$14,definitions!$B$18,IF(definitions!$B$49=TRUE,definitions!$B$22,definitions!$B$20)))</f>
        <v>No Professional Practices have been selected.</v>
      </c>
      <c r="N51" s="574"/>
      <c r="O51" s="574"/>
      <c r="P51" s="574"/>
      <c r="Q51" s="574"/>
      <c r="R51" s="574"/>
      <c r="S51" s="574"/>
      <c r="T51" s="574"/>
      <c r="U51" s="574"/>
      <c r="V51" s="574"/>
      <c r="W51" s="574"/>
      <c r="X51" s="51"/>
      <c r="Y51" s="51"/>
    </row>
    <row r="52" spans="1:25" ht="15" customHeight="1" thickBot="1" x14ac:dyDescent="0.3">
      <c r="A52" s="572"/>
      <c r="B52" s="730" t="s">
        <v>859</v>
      </c>
      <c r="C52" s="731"/>
      <c r="D52" s="731"/>
      <c r="E52" s="731"/>
      <c r="F52" s="732"/>
      <c r="G52" s="733" t="str">
        <f>DATA!B562</f>
        <v>Blank Form</v>
      </c>
      <c r="H52" s="734"/>
      <c r="I52" s="734"/>
      <c r="J52" s="734"/>
      <c r="K52" s="735"/>
      <c r="L52" s="359"/>
      <c r="M52" s="534"/>
      <c r="N52" s="534"/>
      <c r="O52" s="534"/>
      <c r="P52" s="534"/>
      <c r="Q52" s="534"/>
      <c r="R52" s="534"/>
      <c r="S52" s="534"/>
      <c r="T52" s="534"/>
      <c r="U52" s="534"/>
      <c r="V52" s="534"/>
      <c r="W52" s="534"/>
      <c r="X52" s="51"/>
      <c r="Y52" s="51"/>
    </row>
    <row r="53" spans="1:25" ht="15" customHeight="1" thickBot="1" x14ac:dyDescent="0.3">
      <c r="A53" s="570" t="s">
        <v>860</v>
      </c>
      <c r="B53" s="724" t="str">
        <f>STD_Elem!B56</f>
        <v>a: Collaborate with internal and external stakeholders</v>
      </c>
      <c r="C53" s="725"/>
      <c r="D53" s="725"/>
      <c r="E53" s="725"/>
      <c r="F53" s="726"/>
      <c r="G53" s="7" t="str">
        <f>IF(DATA!B584= "Basic","*","")</f>
        <v/>
      </c>
      <c r="H53" s="7" t="str">
        <f>IF(DATA!B584= "Partially Proficient","*","")</f>
        <v/>
      </c>
      <c r="I53" s="7" t="str">
        <f>IF(DATA!B584= "Proficient","*","")</f>
        <v/>
      </c>
      <c r="J53" s="7" t="str">
        <f>IF(DATA!B584= "Accomplished","*","")</f>
        <v/>
      </c>
      <c r="K53" s="7" t="str">
        <f>IF(DATA!B584= "Exemplary","*","")</f>
        <v/>
      </c>
      <c r="L53" s="384"/>
      <c r="M53" s="573" t="str">
        <f>IF(DATA!B584=definitions!$B$11,definitions!$B$16,IF(DATA!B584=definitions!$B$14,definitions!$B$18,IF(definitions!$B$50=TRUE,definitions!$B$22,definitions!$B$20)))</f>
        <v>No Professional Practices have been selected.</v>
      </c>
      <c r="N53" s="574"/>
      <c r="O53" s="574"/>
      <c r="P53" s="574"/>
      <c r="Q53" s="574"/>
      <c r="R53" s="574"/>
      <c r="S53" s="574"/>
      <c r="T53" s="574"/>
      <c r="U53" s="574"/>
      <c r="V53" s="574"/>
      <c r="W53" s="574"/>
      <c r="X53" s="51"/>
      <c r="Y53" s="51"/>
    </row>
    <row r="54" spans="1:25" ht="15" customHeight="1" thickBot="1" x14ac:dyDescent="0.3">
      <c r="A54" s="571"/>
      <c r="B54" s="724" t="str">
        <f>STD_Elem!B57</f>
        <v>b: Advocate for students, families and schools</v>
      </c>
      <c r="C54" s="725"/>
      <c r="D54" s="725"/>
      <c r="E54" s="725"/>
      <c r="F54" s="726"/>
      <c r="G54" s="7" t="str">
        <f>IF(DATA!B607= "Basic","*","")</f>
        <v/>
      </c>
      <c r="H54" s="7" t="str">
        <f>IF(DATA!B607= "Partially Proficient","*","")</f>
        <v/>
      </c>
      <c r="I54" s="7" t="str">
        <f>IF(DATA!B607= "Proficient","*","")</f>
        <v/>
      </c>
      <c r="J54" s="7" t="str">
        <f>IF(DATA!B607= "Accomplished","*","")</f>
        <v/>
      </c>
      <c r="K54" s="7" t="str">
        <f>IF(DATA!B607= "Exemplary","*","")</f>
        <v/>
      </c>
      <c r="L54" s="384"/>
      <c r="M54" s="573" t="str">
        <f>IF(DATA!B607=definitions!$B$11,definitions!$B$16,IF(DATA!B607=definitions!$B$14,definitions!$B$18,IF(definitions!$B$51=TRUE,definitions!$B$22,definitions!$B$20)))</f>
        <v>No Professional Practices have been selected.</v>
      </c>
      <c r="N54" s="574"/>
      <c r="O54" s="574"/>
      <c r="P54" s="574"/>
      <c r="Q54" s="574"/>
      <c r="R54" s="574"/>
      <c r="S54" s="574"/>
      <c r="T54" s="574"/>
      <c r="U54" s="574"/>
      <c r="V54" s="574"/>
      <c r="W54" s="574"/>
      <c r="X54" s="51"/>
      <c r="Y54" s="51"/>
    </row>
    <row r="55" spans="1:25" ht="15" customHeight="1" thickBot="1" x14ac:dyDescent="0.3">
      <c r="A55" s="571"/>
      <c r="B55" s="724" t="str">
        <f>STD_Elem!B58</f>
        <v>c: Demonstrate leadership in educational setting</v>
      </c>
      <c r="C55" s="725"/>
      <c r="D55" s="725"/>
      <c r="E55" s="725"/>
      <c r="F55" s="726"/>
      <c r="G55" s="7" t="str">
        <f>IF(DATA!B630= "Basic","*","")</f>
        <v/>
      </c>
      <c r="H55" s="7" t="str">
        <f>IF(DATA!B630= "Partially Proficient","*","")</f>
        <v/>
      </c>
      <c r="I55" s="7" t="str">
        <f>IF(DATA!B630= "Proficient","*","")</f>
        <v/>
      </c>
      <c r="J55" s="7" t="str">
        <f>IF(DATA!B630= "Accomplished","*","")</f>
        <v/>
      </c>
      <c r="K55" s="7" t="str">
        <f>IF(DATA!B630= "Exemplary","*","")</f>
        <v/>
      </c>
      <c r="L55" s="384"/>
      <c r="M55" s="573" t="str">
        <f>IF(DATA!B630=definitions!$B$11,definitions!$B$16,IF(DATA!B630=definitions!$B$14,definitions!$B$18,IF(definitions!$B$52=TRUE,definitions!$B$22,definitions!$B$20)))</f>
        <v>No Professional Practices have been selected.</v>
      </c>
      <c r="N55" s="574"/>
      <c r="O55" s="574"/>
      <c r="P55" s="574"/>
      <c r="Q55" s="574"/>
      <c r="R55" s="574"/>
      <c r="S55" s="574"/>
      <c r="T55" s="574"/>
      <c r="U55" s="574"/>
      <c r="V55" s="574"/>
      <c r="W55" s="574"/>
      <c r="X55" s="51"/>
      <c r="Y55" s="51"/>
    </row>
    <row r="56" spans="1:25" ht="15" customHeight="1" thickBot="1" x14ac:dyDescent="0.3">
      <c r="A56" s="571"/>
      <c r="B56" s="724" t="str">
        <f>STD_Elem!B59</f>
        <v>d: Contribute knowledge and skills to profession</v>
      </c>
      <c r="C56" s="725"/>
      <c r="D56" s="725"/>
      <c r="E56" s="725"/>
      <c r="F56" s="726"/>
      <c r="G56" s="7" t="str">
        <f>IF(DATA!B653= "Basic","*","")</f>
        <v/>
      </c>
      <c r="H56" s="7" t="str">
        <f>IF(DATA!B653= "Partially Proficient","*","")</f>
        <v/>
      </c>
      <c r="I56" s="7" t="str">
        <f>IF(DATA!B653= "Proficient","*","")</f>
        <v/>
      </c>
      <c r="J56" s="7" t="str">
        <f>IF(DATA!B653= "Accomplished","*","")</f>
        <v/>
      </c>
      <c r="K56" s="7" t="str">
        <f>IF(DATA!B653= "Exemplary","*","")</f>
        <v/>
      </c>
      <c r="L56" s="384"/>
      <c r="M56" s="573" t="str">
        <f>IF(DATA!B653=definitions!$B$11,definitions!$B$16,IF(DATA!B653=definitions!$B$14,definitions!$B$18,IF(definitions!$B$53=TRUE,definitions!$B$22,definitions!$B$20)))</f>
        <v>No Professional Practices have been selected.</v>
      </c>
      <c r="N56" s="574"/>
      <c r="O56" s="574"/>
      <c r="P56" s="574"/>
      <c r="Q56" s="574"/>
      <c r="R56" s="574"/>
      <c r="S56" s="574"/>
      <c r="T56" s="574"/>
      <c r="U56" s="574"/>
      <c r="V56" s="574"/>
      <c r="W56" s="574"/>
      <c r="X56" s="51"/>
      <c r="Y56" s="51"/>
    </row>
    <row r="57" spans="1:25" s="443" customFormat="1" ht="15" customHeight="1" thickBot="1" x14ac:dyDescent="0.3">
      <c r="A57" s="572"/>
      <c r="B57" s="567" t="str">
        <f>STD_Elem!B60</f>
        <v>e: Demonstrate high ethical standards</v>
      </c>
      <c r="C57" s="568"/>
      <c r="D57" s="568"/>
      <c r="E57" s="568"/>
      <c r="F57" s="569"/>
      <c r="G57" s="7" t="str">
        <f>IF(DATA!B677= "Basic","*","")</f>
        <v/>
      </c>
      <c r="H57" s="7" t="str">
        <f>IF(DATA!B677= "Partially Proficient","*","")</f>
        <v/>
      </c>
      <c r="I57" s="7" t="str">
        <f>IF(DATA!B677= "Proficient","*","")</f>
        <v/>
      </c>
      <c r="J57" s="7" t="str">
        <f>IF(DATA!B677= "Accomplished","*","")</f>
        <v/>
      </c>
      <c r="K57" s="7" t="str">
        <f>IF(DATA!B677= "Exemplary","*","")</f>
        <v/>
      </c>
      <c r="L57" s="384"/>
      <c r="M57" s="573" t="str">
        <f>IF(DATA!B677=definitions!$B$11,definitions!$B$16,IF(DATA!B677=definitions!$B$14,definitions!$B$18,IF(definitions!$B$53=TRUE,definitions!$B$22,definitions!$B$20)))</f>
        <v>No Professional Practices have been selected.</v>
      </c>
      <c r="N57" s="574"/>
      <c r="O57" s="574"/>
      <c r="P57" s="574"/>
      <c r="Q57" s="574"/>
      <c r="R57" s="574"/>
      <c r="S57" s="574"/>
      <c r="T57" s="574"/>
      <c r="U57" s="574"/>
      <c r="V57" s="574"/>
      <c r="W57" s="574"/>
      <c r="X57" s="441"/>
      <c r="Y57" s="441"/>
    </row>
    <row r="58" spans="1:25" ht="15" customHeight="1" thickBot="1" x14ac:dyDescent="0.3">
      <c r="A58" s="259"/>
      <c r="B58" s="708" t="s">
        <v>861</v>
      </c>
      <c r="C58" s="709"/>
      <c r="D58" s="709"/>
      <c r="E58" s="709"/>
      <c r="F58" s="710"/>
      <c r="G58" s="711" t="str">
        <f>DATA!B680</f>
        <v>Blank Form</v>
      </c>
      <c r="H58" s="712"/>
      <c r="I58" s="712"/>
      <c r="J58" s="712"/>
      <c r="K58" s="713"/>
      <c r="L58" s="359"/>
      <c r="M58" s="51"/>
      <c r="N58" s="51"/>
      <c r="O58" s="51"/>
      <c r="P58" s="51"/>
      <c r="Q58" s="51"/>
      <c r="R58" s="51"/>
      <c r="S58" s="51"/>
      <c r="T58" s="51"/>
      <c r="U58" s="51"/>
      <c r="V58" s="51"/>
      <c r="W58" s="51"/>
      <c r="X58" s="51"/>
      <c r="Y58" s="51"/>
    </row>
    <row r="59" spans="1:25" s="443" customFormat="1" ht="15" customHeight="1" thickBot="1" x14ac:dyDescent="0.3">
      <c r="A59" s="524"/>
      <c r="B59" s="522"/>
      <c r="C59" s="522"/>
      <c r="D59" s="522"/>
      <c r="E59" s="522"/>
      <c r="F59" s="522"/>
      <c r="G59" s="523"/>
      <c r="H59" s="523"/>
      <c r="I59" s="523"/>
      <c r="J59" s="523"/>
      <c r="K59" s="523"/>
      <c r="L59" s="523"/>
      <c r="M59" s="441"/>
      <c r="N59" s="441"/>
      <c r="O59" s="441"/>
      <c r="P59" s="441"/>
      <c r="Q59" s="441"/>
      <c r="R59" s="441"/>
      <c r="S59" s="441"/>
      <c r="T59" s="441"/>
      <c r="U59" s="441"/>
      <c r="V59" s="441"/>
      <c r="W59" s="441"/>
      <c r="X59" s="441"/>
      <c r="Y59" s="441"/>
    </row>
    <row r="60" spans="1:25" s="443" customFormat="1" ht="15" customHeight="1" thickBot="1" x14ac:dyDescent="0.3">
      <c r="A60" s="524"/>
      <c r="B60" s="522"/>
      <c r="C60" s="522"/>
      <c r="D60" s="522"/>
      <c r="E60" s="522"/>
      <c r="F60" s="522"/>
      <c r="G60" s="523"/>
      <c r="H60" s="523"/>
      <c r="I60" s="523"/>
      <c r="J60" s="523"/>
      <c r="K60" s="523"/>
      <c r="L60" s="523"/>
      <c r="M60" s="441"/>
      <c r="N60" s="441"/>
      <c r="O60" s="441"/>
      <c r="P60" s="441"/>
      <c r="Q60" s="441"/>
      <c r="R60" s="441"/>
      <c r="S60" s="441"/>
      <c r="T60" s="441"/>
      <c r="U60" s="441"/>
      <c r="V60" s="441"/>
      <c r="W60" s="441"/>
      <c r="X60" s="441"/>
      <c r="Y60" s="441"/>
    </row>
    <row r="61" spans="1:25" ht="30" customHeight="1" thickBot="1" x14ac:dyDescent="0.3">
      <c r="A61" s="714" t="s">
        <v>2677</v>
      </c>
      <c r="B61" s="605"/>
      <c r="C61" s="605"/>
      <c r="D61" s="605"/>
      <c r="E61" s="605"/>
      <c r="F61" s="605"/>
      <c r="G61" s="605"/>
      <c r="H61" s="605"/>
      <c r="I61" s="605"/>
      <c r="J61" s="605"/>
      <c r="K61" s="605"/>
      <c r="L61" s="386"/>
      <c r="M61" s="51"/>
      <c r="N61" s="404"/>
      <c r="O61" s="404"/>
      <c r="P61" s="404"/>
      <c r="Q61" s="51"/>
      <c r="R61" s="51"/>
      <c r="S61" s="51"/>
      <c r="T61" s="51"/>
      <c r="U61" s="51"/>
      <c r="V61" s="51"/>
      <c r="W61" s="51"/>
      <c r="X61" s="51"/>
      <c r="Y61" s="51"/>
    </row>
    <row r="62" spans="1:25" ht="15.75" customHeight="1" thickBot="1" x14ac:dyDescent="0.3">
      <c r="A62" s="715" t="s">
        <v>862</v>
      </c>
      <c r="B62" s="716"/>
      <c r="C62" s="716" t="s">
        <v>1420</v>
      </c>
      <c r="D62" s="716"/>
      <c r="E62" s="716"/>
      <c r="F62" s="716"/>
      <c r="G62" s="706" t="s">
        <v>1421</v>
      </c>
      <c r="H62" s="719"/>
      <c r="I62" s="707"/>
      <c r="J62" s="720" t="s">
        <v>1422</v>
      </c>
      <c r="K62" s="722" t="s">
        <v>2653</v>
      </c>
      <c r="L62" s="360"/>
      <c r="M62" s="704" t="s">
        <v>2513</v>
      </c>
      <c r="N62" s="404"/>
      <c r="O62" s="404" t="s">
        <v>2649</v>
      </c>
      <c r="P62" s="404"/>
      <c r="Q62" s="51"/>
      <c r="R62" s="51"/>
      <c r="S62" s="51"/>
      <c r="T62" s="51"/>
      <c r="U62" s="51"/>
      <c r="V62" s="51"/>
      <c r="W62" s="51"/>
      <c r="X62" s="51"/>
      <c r="Y62" s="51"/>
    </row>
    <row r="63" spans="1:25" ht="24.75" customHeight="1" thickBot="1" x14ac:dyDescent="0.3">
      <c r="A63" s="717"/>
      <c r="B63" s="718"/>
      <c r="C63" s="718"/>
      <c r="D63" s="718"/>
      <c r="E63" s="718"/>
      <c r="F63" s="718"/>
      <c r="G63" s="446" t="s">
        <v>1412</v>
      </c>
      <c r="H63" s="706" t="s">
        <v>1413</v>
      </c>
      <c r="I63" s="707"/>
      <c r="J63" s="721"/>
      <c r="K63" s="723"/>
      <c r="L63" s="361"/>
      <c r="M63" s="705"/>
      <c r="N63" s="404"/>
      <c r="O63" s="441"/>
      <c r="P63" s="441"/>
      <c r="Q63" s="51"/>
      <c r="R63" s="51"/>
      <c r="S63" s="51"/>
      <c r="T63" s="51"/>
      <c r="U63" s="51"/>
      <c r="V63" s="51"/>
      <c r="W63" s="51"/>
      <c r="X63" s="51"/>
      <c r="Y63" s="51"/>
    </row>
    <row r="64" spans="1:25" ht="16.5" customHeight="1" thickBot="1" x14ac:dyDescent="0.3">
      <c r="A64" s="689" t="s">
        <v>3379</v>
      </c>
      <c r="B64" s="690"/>
      <c r="C64" s="692" t="s">
        <v>2470</v>
      </c>
      <c r="D64" s="692"/>
      <c r="E64" s="692"/>
      <c r="F64" s="692"/>
      <c r="G64" s="167" t="s">
        <v>1423</v>
      </c>
      <c r="H64" s="694" t="str">
        <f>G34</f>
        <v>Blank Form</v>
      </c>
      <c r="I64" s="695"/>
      <c r="J64" s="535" t="str">
        <f>IF(ISNUMBER(DATA!B192),ROUND((DATA!B192/20)*(20*K64)*2, 2),"No Score")</f>
        <v>No Score</v>
      </c>
      <c r="K64" s="530">
        <f>IF(definitions!E7=3,M64/SUM(M64:M68)/2,IF(definitions!E7=2,0.2/2,IF(definitions!E7=1,6/27/2,"select weight")))</f>
        <v>0.1</v>
      </c>
      <c r="L64" s="387"/>
      <c r="M64" s="442">
        <v>1</v>
      </c>
      <c r="N64" s="683" t="s">
        <v>3117</v>
      </c>
      <c r="O64" s="684"/>
      <c r="P64" s="441"/>
      <c r="Q64" s="51"/>
      <c r="R64" s="51"/>
      <c r="S64" s="51"/>
      <c r="T64" s="51"/>
      <c r="U64" s="51"/>
      <c r="V64" s="51"/>
      <c r="W64" s="51"/>
      <c r="X64" s="51"/>
      <c r="Y64" s="51"/>
    </row>
    <row r="65" spans="1:25" ht="16.5" customHeight="1" thickBot="1" x14ac:dyDescent="0.3">
      <c r="A65" s="689" t="s">
        <v>3380</v>
      </c>
      <c r="B65" s="690"/>
      <c r="C65" s="691" t="s">
        <v>2357</v>
      </c>
      <c r="D65" s="692"/>
      <c r="E65" s="692"/>
      <c r="F65" s="693"/>
      <c r="G65" s="168" t="s">
        <v>1424</v>
      </c>
      <c r="H65" s="694" t="str">
        <f>G40</f>
        <v>Blank Form</v>
      </c>
      <c r="I65" s="695"/>
      <c r="J65" s="535" t="str">
        <f>IF(ISNUMBER(DATA!B316),ROUND((DATA!B316/20)*(20*K65)*2, 2),"No Score")</f>
        <v>No Score</v>
      </c>
      <c r="K65" s="530">
        <f>IF(definitions!E7=3,M65/SUM(M64:M68)/2,IF(definitions!E7=2,0.2/2,IF(definitions!E7=1,6/27/2,"select weight")))</f>
        <v>0.1</v>
      </c>
      <c r="L65" s="387"/>
      <c r="M65" s="442">
        <v>1</v>
      </c>
      <c r="N65" s="683"/>
      <c r="O65" s="684"/>
      <c r="P65" s="441"/>
      <c r="Q65" s="51"/>
      <c r="R65" s="51"/>
      <c r="S65" s="51"/>
      <c r="T65" s="51"/>
      <c r="U65" s="51"/>
      <c r="V65" s="51"/>
      <c r="W65" s="51"/>
      <c r="X65" s="51"/>
      <c r="Y65" s="51"/>
    </row>
    <row r="66" spans="1:25" ht="16.5" customHeight="1" thickBot="1" x14ac:dyDescent="0.3">
      <c r="A66" s="689" t="s">
        <v>3381</v>
      </c>
      <c r="B66" s="690"/>
      <c r="C66" s="691" t="s">
        <v>2358</v>
      </c>
      <c r="D66" s="692"/>
      <c r="E66" s="692"/>
      <c r="F66" s="693"/>
      <c r="G66" s="168" t="s">
        <v>1425</v>
      </c>
      <c r="H66" s="694" t="str">
        <f>G48</f>
        <v>Blank Form</v>
      </c>
      <c r="I66" s="695"/>
      <c r="J66" s="535" t="str">
        <f>IF(ISNUMBER(DATA!B488),ROUND((DATA!B488/28)*(20*K66)*2, 2),"No Score")</f>
        <v>No Score</v>
      </c>
      <c r="K66" s="530">
        <f>IF(definitions!E7=3,M66/SUM(M64:M68)/2,IF(definitions!E7=2,0.2/2,IF(definitions!E7=1,8/27/2,"select weight")))</f>
        <v>0.1</v>
      </c>
      <c r="L66" s="387"/>
      <c r="M66" s="442">
        <v>1</v>
      </c>
      <c r="N66" s="683"/>
      <c r="O66" s="684"/>
      <c r="P66" s="404"/>
      <c r="Q66" s="51"/>
      <c r="R66" s="51"/>
      <c r="S66" s="51"/>
      <c r="T66" s="51"/>
      <c r="U66" s="51"/>
      <c r="V66" s="51"/>
      <c r="W66" s="51"/>
      <c r="X66" s="51"/>
      <c r="Y66" s="51"/>
    </row>
    <row r="67" spans="1:25" ht="16.5" customHeight="1" thickBot="1" x14ac:dyDescent="0.3">
      <c r="A67" s="689" t="s">
        <v>3382</v>
      </c>
      <c r="B67" s="690"/>
      <c r="C67" s="691" t="s">
        <v>2359</v>
      </c>
      <c r="D67" s="692"/>
      <c r="E67" s="692"/>
      <c r="F67" s="693"/>
      <c r="G67" s="168" t="s">
        <v>1426</v>
      </c>
      <c r="H67" s="694" t="str">
        <f>G52</f>
        <v>Blank Form</v>
      </c>
      <c r="I67" s="695"/>
      <c r="J67" s="535" t="str">
        <f>IF(ISNUMBER(DATA!B561),ROUND((DATA!B561/12)*(20*K67)*2, 2),"No Score")</f>
        <v>No Score</v>
      </c>
      <c r="K67" s="530">
        <f>IF(definitions!E7=3,M67/SUM(M64:M68)/2,IF(definitions!E7=2,0.2/2,IF(definitions!E7=1,3/27/2,"select weight")))</f>
        <v>0.1</v>
      </c>
      <c r="L67" s="387"/>
      <c r="M67" s="442">
        <v>1</v>
      </c>
      <c r="N67" s="683"/>
      <c r="O67" s="684"/>
      <c r="P67" s="404"/>
      <c r="Q67" s="51"/>
      <c r="R67" s="51"/>
      <c r="S67" s="51"/>
      <c r="T67" s="51"/>
      <c r="U67" s="51"/>
      <c r="V67" s="51"/>
      <c r="W67" s="51"/>
      <c r="X67" s="51"/>
      <c r="Y67" s="51"/>
    </row>
    <row r="68" spans="1:25" ht="16.5" customHeight="1" thickBot="1" x14ac:dyDescent="0.3">
      <c r="A68" s="689" t="s">
        <v>3383</v>
      </c>
      <c r="B68" s="690"/>
      <c r="C68" s="691" t="s">
        <v>901</v>
      </c>
      <c r="D68" s="692"/>
      <c r="E68" s="692"/>
      <c r="F68" s="693"/>
      <c r="G68" s="528" t="s">
        <v>1427</v>
      </c>
      <c r="H68" s="696" t="str">
        <f>G58</f>
        <v>Blank Form</v>
      </c>
      <c r="I68" s="697"/>
      <c r="J68" s="536" t="str">
        <f>IF(ISNUMBER(DATA!B679),ROUND((DATA!B679/20)*(20*K68)*2, 2),"No Score")</f>
        <v>No Score</v>
      </c>
      <c r="K68" s="532">
        <f>IF(definitions!E7=3,M68/SUM(M64:M68)/2,IF(definitions!E7=2,0.2/2,IF(definitions!E7=1,4/27/2,"select weight")))</f>
        <v>0.1</v>
      </c>
      <c r="L68" s="388"/>
      <c r="M68" s="442">
        <v>1</v>
      </c>
      <c r="N68" s="683"/>
      <c r="O68" s="684"/>
      <c r="P68" s="404"/>
      <c r="Q68" s="51"/>
      <c r="R68" s="51"/>
      <c r="S68" s="51"/>
      <c r="T68" s="51"/>
      <c r="U68" s="51"/>
      <c r="V68" s="51"/>
      <c r="W68" s="51"/>
      <c r="X68" s="51"/>
      <c r="Y68" s="51"/>
    </row>
    <row r="69" spans="1:25" ht="24.95" customHeight="1" thickBot="1" x14ac:dyDescent="0.3">
      <c r="A69" s="685" t="s">
        <v>2512</v>
      </c>
      <c r="B69" s="686"/>
      <c r="C69" s="686"/>
      <c r="D69" s="686"/>
      <c r="E69" s="686"/>
      <c r="F69" s="686"/>
      <c r="G69" s="698" t="s">
        <v>3384</v>
      </c>
      <c r="H69" s="699"/>
      <c r="I69" s="698" t="s">
        <v>3385</v>
      </c>
      <c r="J69" s="699"/>
      <c r="K69" s="531">
        <f>SUM(K64:K68)</f>
        <v>0.5</v>
      </c>
      <c r="L69" s="529"/>
      <c r="M69" s="389">
        <f>SUM(M64:M68)</f>
        <v>5</v>
      </c>
      <c r="N69" s="636"/>
      <c r="O69" s="687"/>
      <c r="P69" s="51"/>
      <c r="Q69" s="51"/>
      <c r="R69" s="51"/>
      <c r="S69" s="51"/>
      <c r="T69" s="51"/>
      <c r="U69" s="51"/>
      <c r="V69" s="51"/>
      <c r="W69" s="51"/>
      <c r="X69" s="51"/>
      <c r="Y69" s="51"/>
    </row>
    <row r="70" spans="1:25" ht="30" customHeight="1" thickBot="1" x14ac:dyDescent="0.3">
      <c r="A70" s="525"/>
      <c r="B70" s="688" t="s">
        <v>3386</v>
      </c>
      <c r="C70" s="688"/>
      <c r="D70" s="688"/>
      <c r="E70" s="688"/>
      <c r="F70" s="688"/>
      <c r="G70" s="700" t="str">
        <f>IF(AND(AND(H64&lt;&gt;"Blank Form",H65&lt;&gt;"Blank Form",H66&lt;&gt;"Blank Form",H67&lt;&gt;"Blank Form",H68&lt;&gt;"Blank Form"),AND(H64&lt;&gt;"No Score",H65&lt;&gt;"No Score",H66&lt;&gt;"No Score",H67&lt;&gt;"No Score",H68&lt;&gt;"No Score")),SUM(J64:J68),"No Score")</f>
        <v>No Score</v>
      </c>
      <c r="H70" s="701"/>
      <c r="I70" s="702" t="str">
        <f>IF(ISNUMBER(Report!G70),ROUND(Report!G70 * 27,0),"No Score")</f>
        <v>No Score</v>
      </c>
      <c r="J70" s="703"/>
      <c r="K70" s="533"/>
      <c r="L70" s="365"/>
      <c r="M70" s="661"/>
      <c r="N70" s="662"/>
      <c r="O70" s="662"/>
      <c r="P70" s="51"/>
      <c r="Q70" s="51"/>
      <c r="R70" s="51"/>
      <c r="S70" s="51"/>
      <c r="T70" s="51"/>
      <c r="U70" s="51"/>
      <c r="V70" s="51"/>
      <c r="W70" s="51"/>
      <c r="X70" s="51"/>
      <c r="Y70" s="51"/>
    </row>
    <row r="71" spans="1:25" ht="24.95" customHeight="1" thickBot="1" x14ac:dyDescent="0.3">
      <c r="A71" s="526"/>
      <c r="B71" s="672" t="s">
        <v>3387</v>
      </c>
      <c r="C71" s="672"/>
      <c r="D71" s="672"/>
      <c r="E71" s="672"/>
      <c r="F71" s="672"/>
      <c r="G71" s="673" t="s">
        <v>1428</v>
      </c>
      <c r="H71" s="674"/>
      <c r="I71" s="674"/>
      <c r="J71" s="674"/>
      <c r="K71" s="675"/>
      <c r="L71" s="390"/>
      <c r="M71" s="51"/>
      <c r="N71" s="51"/>
      <c r="O71" s="51"/>
      <c r="P71" s="51"/>
      <c r="Q71" s="51"/>
      <c r="R71" s="51"/>
      <c r="S71" s="51"/>
      <c r="T71" s="51"/>
      <c r="U71" s="51"/>
      <c r="V71" s="51"/>
      <c r="W71" s="51"/>
      <c r="X71" s="51"/>
      <c r="Y71" s="51"/>
    </row>
    <row r="72" spans="1:25" ht="24.95" customHeight="1" thickBot="1" x14ac:dyDescent="0.3">
      <c r="A72" s="527"/>
      <c r="B72" s="676" t="s">
        <v>3098</v>
      </c>
      <c r="C72" s="676"/>
      <c r="D72" s="676"/>
      <c r="E72" s="676"/>
      <c r="F72" s="677"/>
      <c r="G72" s="678" t="str">
        <f>IF(I70="No Score","No Score",IF(I70&lt;=54,"Basic",IF(AND(I70&lt;=189,I70&gt;54),"Partially Proficient",IF(AND(I70&lt;=324,I70&gt;189),"Proficient",IF(AND(I70&lt;=459,I70&gt;324),"Accomplished",IF(AND(I70&lt;=540,I70&gt;459),"Exemplary","ERROR"))))))</f>
        <v>No Score</v>
      </c>
      <c r="H72" s="679"/>
      <c r="I72" s="679"/>
      <c r="J72" s="679"/>
      <c r="K72" s="680"/>
      <c r="L72" s="365"/>
      <c r="M72" s="51"/>
      <c r="N72" s="51"/>
      <c r="O72" s="51"/>
      <c r="P72" s="51"/>
      <c r="Q72" s="51"/>
      <c r="R72" s="51"/>
      <c r="S72" s="51"/>
      <c r="T72" s="51"/>
      <c r="U72" s="51"/>
      <c r="V72" s="51"/>
      <c r="W72" s="51"/>
      <c r="X72" s="51"/>
      <c r="Y72" s="51"/>
    </row>
    <row r="73" spans="1:25" ht="31.5" x14ac:dyDescent="0.25">
      <c r="A73" s="681" t="s">
        <v>3103</v>
      </c>
      <c r="B73" s="682"/>
      <c r="C73" s="682"/>
      <c r="D73" s="682"/>
      <c r="E73" s="682"/>
      <c r="F73" s="682"/>
      <c r="G73" s="682"/>
      <c r="H73" s="682"/>
      <c r="I73" s="682"/>
      <c r="J73" s="682"/>
      <c r="K73" s="682"/>
      <c r="L73" s="391"/>
      <c r="M73" s="51"/>
      <c r="N73" s="51"/>
      <c r="O73" s="51"/>
      <c r="P73" s="51"/>
      <c r="Q73" s="51"/>
      <c r="R73" s="51"/>
      <c r="S73" s="51"/>
      <c r="T73" s="51"/>
      <c r="U73" s="51"/>
      <c r="V73" s="51"/>
      <c r="W73" s="51"/>
      <c r="X73" s="51"/>
      <c r="Y73" s="51"/>
    </row>
    <row r="74" spans="1:25" ht="32.25" thickBot="1" x14ac:dyDescent="0.3">
      <c r="A74" s="681"/>
      <c r="B74" s="682"/>
      <c r="C74" s="682"/>
      <c r="D74" s="682"/>
      <c r="E74" s="682"/>
      <c r="F74" s="682"/>
      <c r="G74" s="682"/>
      <c r="H74" s="682"/>
      <c r="I74" s="682"/>
      <c r="J74" s="682"/>
      <c r="K74" s="682"/>
      <c r="L74" s="391"/>
      <c r="M74" s="51"/>
      <c r="N74" s="51"/>
      <c r="O74" s="51"/>
      <c r="P74" s="51"/>
      <c r="Q74" s="51"/>
      <c r="R74" s="51"/>
      <c r="S74" s="51"/>
      <c r="T74" s="51"/>
      <c r="U74" s="51"/>
      <c r="V74" s="51"/>
      <c r="W74" s="51"/>
      <c r="X74" s="51"/>
      <c r="Y74" s="51"/>
    </row>
    <row r="75" spans="1:25" x14ac:dyDescent="0.25">
      <c r="A75" s="638" t="s">
        <v>3118</v>
      </c>
      <c r="B75" s="639"/>
      <c r="C75" s="620" t="str">
        <f>IF(AND(ISBLANK('Standard 1'!A53),OR(H64="Partially Proficient",H64="Basic")),"Comments are Necessary for Ratings of Basic or Partially Proficent",IF(ISBLANK('Standard 1'!A53),"",'Standard 1'!A53))</f>
        <v/>
      </c>
      <c r="D75" s="621"/>
      <c r="E75" s="621"/>
      <c r="F75" s="621"/>
      <c r="G75" s="621"/>
      <c r="H75" s="621"/>
      <c r="I75" s="621"/>
      <c r="J75" s="621"/>
      <c r="K75" s="622"/>
      <c r="L75" s="358"/>
      <c r="M75" s="344"/>
      <c r="N75" s="344"/>
      <c r="O75" s="344"/>
      <c r="P75" s="344"/>
      <c r="Q75" s="344"/>
      <c r="R75" s="344"/>
      <c r="S75" s="51"/>
      <c r="T75" s="51"/>
      <c r="U75" s="51"/>
      <c r="V75" s="51"/>
      <c r="W75" s="51"/>
      <c r="X75" s="51"/>
      <c r="Y75" s="51"/>
    </row>
    <row r="76" spans="1:25" x14ac:dyDescent="0.25">
      <c r="A76" s="640"/>
      <c r="B76" s="639"/>
      <c r="C76" s="623"/>
      <c r="D76" s="624"/>
      <c r="E76" s="624"/>
      <c r="F76" s="624"/>
      <c r="G76" s="624"/>
      <c r="H76" s="624"/>
      <c r="I76" s="624"/>
      <c r="J76" s="624"/>
      <c r="K76" s="625"/>
      <c r="L76" s="358"/>
      <c r="M76" s="51"/>
      <c r="N76" s="51"/>
      <c r="O76" s="51"/>
      <c r="P76" s="51"/>
      <c r="Q76" s="51"/>
      <c r="R76" s="51"/>
      <c r="S76" s="51"/>
      <c r="T76" s="51"/>
      <c r="U76" s="51"/>
      <c r="V76" s="51"/>
      <c r="W76" s="51"/>
      <c r="X76" s="51"/>
      <c r="Y76" s="51"/>
    </row>
    <row r="77" spans="1:25" x14ac:dyDescent="0.25">
      <c r="A77" s="640"/>
      <c r="B77" s="639"/>
      <c r="C77" s="623"/>
      <c r="D77" s="624"/>
      <c r="E77" s="624"/>
      <c r="F77" s="624"/>
      <c r="G77" s="624"/>
      <c r="H77" s="624"/>
      <c r="I77" s="624"/>
      <c r="J77" s="624"/>
      <c r="K77" s="625"/>
      <c r="L77" s="358"/>
      <c r="M77" s="51"/>
      <c r="N77" s="51"/>
      <c r="O77" s="51"/>
      <c r="P77" s="51"/>
      <c r="Q77" s="51"/>
      <c r="R77" s="51"/>
      <c r="S77" s="51"/>
      <c r="T77" s="51"/>
      <c r="U77" s="51"/>
      <c r="V77" s="51"/>
      <c r="W77" s="51"/>
      <c r="X77" s="51"/>
      <c r="Y77" s="51"/>
    </row>
    <row r="78" spans="1:25" ht="15" customHeight="1" thickBot="1" x14ac:dyDescent="0.3">
      <c r="A78" s="640"/>
      <c r="B78" s="639"/>
      <c r="C78" s="626"/>
      <c r="D78" s="627"/>
      <c r="E78" s="627"/>
      <c r="F78" s="627"/>
      <c r="G78" s="627"/>
      <c r="H78" s="627"/>
      <c r="I78" s="627"/>
      <c r="J78" s="627"/>
      <c r="K78" s="628"/>
      <c r="L78" s="358"/>
      <c r="M78" s="404"/>
      <c r="N78" s="404" t="s">
        <v>3099</v>
      </c>
      <c r="O78" s="404"/>
      <c r="P78" s="404"/>
      <c r="Q78" s="404"/>
      <c r="R78" s="404"/>
      <c r="S78" s="404"/>
      <c r="T78" s="51"/>
      <c r="U78" s="51"/>
      <c r="V78" s="51"/>
      <c r="W78" s="51"/>
      <c r="X78" s="51"/>
      <c r="Y78" s="51"/>
    </row>
    <row r="79" spans="1:25" x14ac:dyDescent="0.25">
      <c r="A79" s="638" t="s">
        <v>3104</v>
      </c>
      <c r="B79" s="639"/>
      <c r="C79" s="620" t="str">
        <f>IF(AND(ISBLANK('Standard 2'!A53),OR(H65="Partially Proficient",H65="Basic")),"Comments are Necessary for Ratings of Basic or Partially Proficent",IF(ISBLANK('Standard 2'!A53),"",'Standard 2'!A53))</f>
        <v/>
      </c>
      <c r="D79" s="621"/>
      <c r="E79" s="621"/>
      <c r="F79" s="621"/>
      <c r="G79" s="621"/>
      <c r="H79" s="621"/>
      <c r="I79" s="621"/>
      <c r="J79" s="621"/>
      <c r="K79" s="622"/>
      <c r="L79" s="358"/>
      <c r="M79" s="404"/>
      <c r="N79" s="404" t="s">
        <v>1412</v>
      </c>
      <c r="O79" s="404" t="s">
        <v>2646</v>
      </c>
      <c r="P79" s="404" t="s">
        <v>2647</v>
      </c>
      <c r="Q79" s="404" t="s">
        <v>2648</v>
      </c>
      <c r="R79" s="404"/>
      <c r="S79" s="404"/>
      <c r="T79" s="51"/>
      <c r="U79" s="51"/>
      <c r="V79" s="51"/>
      <c r="W79" s="51"/>
      <c r="X79" s="51"/>
      <c r="Y79" s="51"/>
    </row>
    <row r="80" spans="1:25" x14ac:dyDescent="0.25">
      <c r="A80" s="640"/>
      <c r="B80" s="639"/>
      <c r="C80" s="623"/>
      <c r="D80" s="624"/>
      <c r="E80" s="624"/>
      <c r="F80" s="624"/>
      <c r="G80" s="624"/>
      <c r="H80" s="624"/>
      <c r="I80" s="624"/>
      <c r="J80" s="624"/>
      <c r="K80" s="625"/>
      <c r="L80" s="358"/>
      <c r="M80" s="404"/>
      <c r="N80" s="404" t="s">
        <v>1430</v>
      </c>
      <c r="O80" s="404">
        <f>COUNTIF(M29:M33,"score")</f>
        <v>0</v>
      </c>
      <c r="P80" s="404">
        <v>5</v>
      </c>
      <c r="Q80" s="404">
        <f t="shared" ref="Q80:Q85" si="0">O80/P80</f>
        <v>0</v>
      </c>
      <c r="R80" s="404"/>
      <c r="S80" s="404"/>
      <c r="T80" s="51"/>
      <c r="U80" s="51"/>
      <c r="V80" s="51"/>
      <c r="W80" s="51"/>
      <c r="X80" s="51"/>
      <c r="Y80" s="51"/>
    </row>
    <row r="81" spans="1:25" x14ac:dyDescent="0.25">
      <c r="A81" s="640"/>
      <c r="B81" s="639"/>
      <c r="C81" s="623"/>
      <c r="D81" s="624"/>
      <c r="E81" s="624"/>
      <c r="F81" s="624"/>
      <c r="G81" s="624"/>
      <c r="H81" s="624"/>
      <c r="I81" s="624"/>
      <c r="J81" s="624"/>
      <c r="K81" s="625"/>
      <c r="L81" s="358"/>
      <c r="M81" s="404"/>
      <c r="N81" s="404" t="s">
        <v>1431</v>
      </c>
      <c r="O81" s="404">
        <f>COUNTIF(M35:M39,"score")</f>
        <v>0</v>
      </c>
      <c r="P81" s="404">
        <v>5</v>
      </c>
      <c r="Q81" s="404">
        <f t="shared" si="0"/>
        <v>0</v>
      </c>
      <c r="R81" s="404"/>
      <c r="S81" s="404"/>
      <c r="T81" s="51"/>
      <c r="U81" s="51"/>
      <c r="V81" s="51"/>
      <c r="W81" s="51"/>
      <c r="X81" s="51"/>
      <c r="Y81" s="51"/>
    </row>
    <row r="82" spans="1:25" ht="15" customHeight="1" thickBot="1" x14ac:dyDescent="0.3">
      <c r="A82" s="640"/>
      <c r="B82" s="639"/>
      <c r="C82" s="626"/>
      <c r="D82" s="627"/>
      <c r="E82" s="627"/>
      <c r="F82" s="627"/>
      <c r="G82" s="627"/>
      <c r="H82" s="627"/>
      <c r="I82" s="627"/>
      <c r="J82" s="627"/>
      <c r="K82" s="628"/>
      <c r="L82" s="358"/>
      <c r="M82" s="404"/>
      <c r="N82" s="404" t="s">
        <v>1432</v>
      </c>
      <c r="O82" s="404">
        <f>COUNTIF(M41:M47,"score")</f>
        <v>0</v>
      </c>
      <c r="P82" s="404">
        <v>7</v>
      </c>
      <c r="Q82" s="404">
        <f t="shared" si="0"/>
        <v>0</v>
      </c>
      <c r="R82" s="404"/>
      <c r="S82" s="404"/>
      <c r="T82" s="51"/>
      <c r="U82" s="51"/>
      <c r="V82" s="51"/>
      <c r="W82" s="51"/>
      <c r="X82" s="51"/>
      <c r="Y82" s="51"/>
    </row>
    <row r="83" spans="1:25" ht="15.75" customHeight="1" x14ac:dyDescent="0.25">
      <c r="A83" s="638" t="s">
        <v>3119</v>
      </c>
      <c r="B83" s="639"/>
      <c r="C83" s="620" t="str">
        <f>IF(AND(ISBLANK('Standard 3'!A73),OR(H66="Partially Proficient",H66="Basic")),"Comments are Necessary for Ratings of Basic or Partially Proficent",IF(ISBLANK('Standard 3'!A73),"",'Standard 3'!A73))</f>
        <v/>
      </c>
      <c r="D83" s="621"/>
      <c r="E83" s="621"/>
      <c r="F83" s="621"/>
      <c r="G83" s="621"/>
      <c r="H83" s="621"/>
      <c r="I83" s="621"/>
      <c r="J83" s="621"/>
      <c r="K83" s="622"/>
      <c r="L83" s="358"/>
      <c r="M83" s="404"/>
      <c r="N83" s="404" t="s">
        <v>1433</v>
      </c>
      <c r="O83" s="404">
        <f>COUNTIF(M49:M51,"score")</f>
        <v>0</v>
      </c>
      <c r="P83" s="404">
        <v>3</v>
      </c>
      <c r="Q83" s="404">
        <f t="shared" si="0"/>
        <v>0</v>
      </c>
      <c r="R83" s="404"/>
      <c r="S83" s="404"/>
      <c r="T83" s="51"/>
      <c r="U83" s="51"/>
      <c r="V83" s="51"/>
      <c r="W83" s="51"/>
      <c r="X83" s="51"/>
      <c r="Y83" s="51"/>
    </row>
    <row r="84" spans="1:25" x14ac:dyDescent="0.25">
      <c r="A84" s="640"/>
      <c r="B84" s="639"/>
      <c r="C84" s="623"/>
      <c r="D84" s="624"/>
      <c r="E84" s="624"/>
      <c r="F84" s="624"/>
      <c r="G84" s="624"/>
      <c r="H84" s="624"/>
      <c r="I84" s="624"/>
      <c r="J84" s="624"/>
      <c r="K84" s="625"/>
      <c r="L84" s="358"/>
      <c r="M84" s="404"/>
      <c r="N84" s="404" t="s">
        <v>1434</v>
      </c>
      <c r="O84" s="404">
        <f>COUNTIF(M53:M57,"score")</f>
        <v>0</v>
      </c>
      <c r="P84" s="404">
        <v>5</v>
      </c>
      <c r="Q84" s="404">
        <f t="shared" si="0"/>
        <v>0</v>
      </c>
      <c r="R84" s="404"/>
      <c r="S84" s="404"/>
      <c r="T84" s="51"/>
      <c r="U84" s="51"/>
      <c r="V84" s="51"/>
      <c r="W84" s="51"/>
      <c r="X84" s="51"/>
      <c r="Y84" s="51"/>
    </row>
    <row r="85" spans="1:25" x14ac:dyDescent="0.25">
      <c r="A85" s="640"/>
      <c r="B85" s="639"/>
      <c r="C85" s="623"/>
      <c r="D85" s="624"/>
      <c r="E85" s="624"/>
      <c r="F85" s="624"/>
      <c r="G85" s="624"/>
      <c r="H85" s="624"/>
      <c r="I85" s="624"/>
      <c r="J85" s="624"/>
      <c r="K85" s="625"/>
      <c r="L85" s="358"/>
      <c r="M85" s="404"/>
      <c r="N85" s="404" t="s">
        <v>2561</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40"/>
      <c r="B86" s="639"/>
      <c r="C86" s="626"/>
      <c r="D86" s="627"/>
      <c r="E86" s="627"/>
      <c r="F86" s="627"/>
      <c r="G86" s="627"/>
      <c r="H86" s="627"/>
      <c r="I86" s="627"/>
      <c r="J86" s="627"/>
      <c r="K86" s="628"/>
      <c r="L86" s="358"/>
      <c r="M86" s="404"/>
      <c r="N86" s="404"/>
      <c r="O86" s="404"/>
      <c r="P86" s="404"/>
      <c r="Q86" s="404"/>
      <c r="R86" s="404"/>
      <c r="S86" s="404"/>
      <c r="T86" s="51"/>
      <c r="U86" s="51"/>
      <c r="V86" s="51"/>
      <c r="W86" s="51"/>
      <c r="X86" s="51"/>
      <c r="Y86" s="51"/>
    </row>
    <row r="87" spans="1:25" ht="15.75" customHeight="1" x14ac:dyDescent="0.25">
      <c r="A87" s="638" t="s">
        <v>3120</v>
      </c>
      <c r="B87" s="639"/>
      <c r="C87" s="620" t="str">
        <f>IF(AND(ISBLANK('Standard 4'!A33),OR(H67="Partially Proficient",H67="Basic")),"Comments are Necessary for Ratings of Basic or Partially Proficent",IF(ISBLANK('Standard 4'!A33),"",'Standard 4'!A33))</f>
        <v/>
      </c>
      <c r="D87" s="621"/>
      <c r="E87" s="621"/>
      <c r="F87" s="621"/>
      <c r="G87" s="621"/>
      <c r="H87" s="621"/>
      <c r="I87" s="621"/>
      <c r="J87" s="621"/>
      <c r="K87" s="622"/>
      <c r="L87" s="358"/>
      <c r="M87" s="404"/>
      <c r="N87" s="404"/>
      <c r="O87" s="404"/>
      <c r="P87" s="404"/>
      <c r="Q87" s="404"/>
      <c r="R87" s="404"/>
      <c r="S87" s="404"/>
      <c r="T87" s="51"/>
      <c r="U87" s="51"/>
      <c r="V87" s="51"/>
      <c r="W87" s="51"/>
      <c r="X87" s="51"/>
      <c r="Y87" s="51"/>
    </row>
    <row r="88" spans="1:25" x14ac:dyDescent="0.25">
      <c r="A88" s="640"/>
      <c r="B88" s="639"/>
      <c r="C88" s="623"/>
      <c r="D88" s="624"/>
      <c r="E88" s="624"/>
      <c r="F88" s="624"/>
      <c r="G88" s="624"/>
      <c r="H88" s="624"/>
      <c r="I88" s="624"/>
      <c r="J88" s="624"/>
      <c r="K88" s="625"/>
      <c r="L88" s="358"/>
      <c r="M88" s="404"/>
      <c r="N88" s="404"/>
      <c r="O88" s="404"/>
      <c r="P88" s="404"/>
      <c r="Q88" s="404"/>
      <c r="R88" s="404"/>
      <c r="S88" s="404"/>
      <c r="T88" s="51"/>
      <c r="U88" s="51"/>
      <c r="V88" s="51"/>
      <c r="W88" s="51"/>
      <c r="X88" s="51"/>
      <c r="Y88" s="51"/>
    </row>
    <row r="89" spans="1:25" x14ac:dyDescent="0.25">
      <c r="A89" s="640"/>
      <c r="B89" s="639"/>
      <c r="C89" s="623"/>
      <c r="D89" s="624"/>
      <c r="E89" s="624"/>
      <c r="F89" s="624"/>
      <c r="G89" s="624"/>
      <c r="H89" s="624"/>
      <c r="I89" s="624"/>
      <c r="J89" s="624"/>
      <c r="K89" s="625"/>
      <c r="L89" s="358"/>
      <c r="M89" s="51"/>
      <c r="N89" s="51"/>
      <c r="O89" s="51"/>
      <c r="P89" s="51"/>
      <c r="Q89" s="51"/>
      <c r="R89" s="51"/>
      <c r="S89" s="51"/>
      <c r="T89" s="51"/>
      <c r="U89" s="51"/>
      <c r="V89" s="51"/>
      <c r="W89" s="51"/>
      <c r="X89" s="51"/>
      <c r="Y89" s="51"/>
    </row>
    <row r="90" spans="1:25" ht="15" customHeight="1" thickBot="1" x14ac:dyDescent="0.3">
      <c r="A90" s="640"/>
      <c r="B90" s="639"/>
      <c r="C90" s="626"/>
      <c r="D90" s="627"/>
      <c r="E90" s="627"/>
      <c r="F90" s="627"/>
      <c r="G90" s="627"/>
      <c r="H90" s="627"/>
      <c r="I90" s="627"/>
      <c r="J90" s="627"/>
      <c r="K90" s="628"/>
      <c r="L90" s="358"/>
      <c r="M90" s="344"/>
      <c r="N90" s="344"/>
      <c r="O90" s="344"/>
      <c r="P90" s="344"/>
      <c r="Q90" s="344"/>
      <c r="R90" s="344"/>
      <c r="S90" s="51"/>
      <c r="T90" s="51"/>
      <c r="U90" s="51"/>
      <c r="V90" s="51"/>
      <c r="W90" s="51"/>
      <c r="X90" s="51"/>
      <c r="Y90" s="51"/>
    </row>
    <row r="91" spans="1:25" ht="15.75" customHeight="1" x14ac:dyDescent="0.25">
      <c r="A91" s="638" t="s">
        <v>3105</v>
      </c>
      <c r="B91" s="639"/>
      <c r="C91" s="620" t="str">
        <f>IF(AND(ISBLANK('Standard 5'!A50),OR(H68="Partially Proficient",H68="Basic")),"Comments are Necessary for Ratings of Basic or Partially Proficent",IF(ISBLANK('Standard 5'!A50),"",'Standard 5'!A50))</f>
        <v/>
      </c>
      <c r="D91" s="621"/>
      <c r="E91" s="621"/>
      <c r="F91" s="621"/>
      <c r="G91" s="621"/>
      <c r="H91" s="621"/>
      <c r="I91" s="621"/>
      <c r="J91" s="621"/>
      <c r="K91" s="622"/>
      <c r="L91" s="358"/>
      <c r="M91" s="344"/>
      <c r="N91" s="344"/>
      <c r="O91" s="344"/>
      <c r="P91" s="344"/>
      <c r="Q91" s="344"/>
      <c r="R91" s="344"/>
      <c r="S91" s="51"/>
      <c r="T91" s="51"/>
      <c r="U91" s="51"/>
      <c r="V91" s="51"/>
      <c r="W91" s="51"/>
      <c r="X91" s="51"/>
      <c r="Y91" s="51"/>
    </row>
    <row r="92" spans="1:25" x14ac:dyDescent="0.25">
      <c r="A92" s="640"/>
      <c r="B92" s="639"/>
      <c r="C92" s="623"/>
      <c r="D92" s="624"/>
      <c r="E92" s="624"/>
      <c r="F92" s="624"/>
      <c r="G92" s="624"/>
      <c r="H92" s="624"/>
      <c r="I92" s="624"/>
      <c r="J92" s="624"/>
      <c r="K92" s="625"/>
      <c r="L92" s="358"/>
      <c r="M92" s="344"/>
      <c r="N92" s="344"/>
      <c r="O92" s="344"/>
      <c r="P92" s="344"/>
      <c r="Q92" s="344"/>
      <c r="R92" s="344"/>
      <c r="S92" s="51"/>
      <c r="T92" s="51"/>
      <c r="U92" s="51"/>
      <c r="V92" s="51"/>
      <c r="W92" s="51"/>
      <c r="X92" s="51"/>
      <c r="Y92" s="51"/>
    </row>
    <row r="93" spans="1:25" x14ac:dyDescent="0.25">
      <c r="A93" s="640"/>
      <c r="B93" s="639"/>
      <c r="C93" s="623"/>
      <c r="D93" s="624"/>
      <c r="E93" s="624"/>
      <c r="F93" s="624"/>
      <c r="G93" s="624"/>
      <c r="H93" s="624"/>
      <c r="I93" s="624"/>
      <c r="J93" s="624"/>
      <c r="K93" s="625"/>
      <c r="L93" s="358"/>
      <c r="M93" s="344"/>
      <c r="N93" s="344"/>
      <c r="O93" s="344"/>
      <c r="P93" s="344"/>
      <c r="Q93" s="344"/>
      <c r="R93" s="344"/>
      <c r="S93" s="51"/>
      <c r="T93" s="51"/>
      <c r="U93" s="51"/>
      <c r="V93" s="51"/>
      <c r="W93" s="51"/>
      <c r="X93" s="51"/>
      <c r="Y93" s="51"/>
    </row>
    <row r="94" spans="1:25" ht="15" customHeight="1" thickBot="1" x14ac:dyDescent="0.3">
      <c r="A94" s="641"/>
      <c r="B94" s="642"/>
      <c r="C94" s="623"/>
      <c r="D94" s="624"/>
      <c r="E94" s="624"/>
      <c r="F94" s="627"/>
      <c r="G94" s="627"/>
      <c r="H94" s="627"/>
      <c r="I94" s="627"/>
      <c r="J94" s="627"/>
      <c r="K94" s="628"/>
      <c r="L94" s="358"/>
      <c r="M94" s="344"/>
      <c r="N94" s="344"/>
      <c r="O94" s="344"/>
      <c r="P94" s="344"/>
      <c r="Q94" s="344"/>
      <c r="R94" s="344"/>
      <c r="S94" s="51"/>
      <c r="T94" s="51"/>
      <c r="U94" s="51"/>
      <c r="V94" s="51"/>
      <c r="W94" s="51"/>
      <c r="X94" s="51"/>
      <c r="Y94" s="51"/>
    </row>
    <row r="95" spans="1:25" ht="15" hidden="1" customHeight="1" x14ac:dyDescent="0.25">
      <c r="A95" s="643" t="s">
        <v>3183</v>
      </c>
      <c r="B95" s="644"/>
      <c r="C95" s="644"/>
      <c r="D95" s="644"/>
      <c r="E95" s="645"/>
      <c r="F95" s="652" t="s">
        <v>1413</v>
      </c>
      <c r="G95" s="652"/>
      <c r="H95" s="652"/>
      <c r="I95" s="652"/>
      <c r="J95" s="354"/>
      <c r="K95" s="355"/>
      <c r="L95" s="392"/>
      <c r="M95" s="51"/>
      <c r="N95" s="51"/>
      <c r="O95" s="51"/>
      <c r="P95" s="51"/>
      <c r="Q95" s="51"/>
      <c r="R95" s="51"/>
      <c r="S95" s="51"/>
      <c r="T95" s="51"/>
      <c r="U95" s="51"/>
      <c r="V95" s="51"/>
      <c r="W95" s="51"/>
      <c r="X95" s="51"/>
      <c r="Y95" s="51"/>
    </row>
    <row r="96" spans="1:25" ht="47.25" hidden="1" customHeight="1" thickBot="1" x14ac:dyDescent="0.3">
      <c r="A96" s="646"/>
      <c r="B96" s="647"/>
      <c r="C96" s="647"/>
      <c r="D96" s="647"/>
      <c r="E96" s="648"/>
      <c r="F96" s="165" t="s">
        <v>2663</v>
      </c>
      <c r="G96" s="165" t="s">
        <v>2664</v>
      </c>
      <c r="H96" s="165" t="s">
        <v>2573</v>
      </c>
      <c r="I96" s="165" t="s">
        <v>2678</v>
      </c>
      <c r="J96" s="361" t="s">
        <v>2653</v>
      </c>
      <c r="K96" s="361" t="s">
        <v>2679</v>
      </c>
      <c r="L96" s="393"/>
      <c r="M96" s="51"/>
      <c r="N96" s="51"/>
      <c r="O96" s="51"/>
      <c r="P96" s="51"/>
      <c r="Q96" s="51"/>
      <c r="R96" s="51"/>
      <c r="S96" s="51"/>
      <c r="T96" s="51"/>
      <c r="U96" s="51"/>
      <c r="V96" s="51"/>
      <c r="W96" s="51"/>
      <c r="X96" s="51"/>
      <c r="Y96" s="51"/>
    </row>
    <row r="97" spans="1:46" ht="15" hidden="1" customHeight="1" thickBot="1" x14ac:dyDescent="0.3">
      <c r="A97" s="649"/>
      <c r="B97" s="650"/>
      <c r="C97" s="650"/>
      <c r="D97" s="650"/>
      <c r="E97" s="651"/>
      <c r="F97" s="166" t="s">
        <v>1415</v>
      </c>
      <c r="G97" s="166" t="s">
        <v>1416</v>
      </c>
      <c r="H97" s="166" t="s">
        <v>1417</v>
      </c>
      <c r="I97" s="166" t="s">
        <v>1418</v>
      </c>
      <c r="J97" s="348"/>
      <c r="K97" s="348"/>
      <c r="L97" s="394"/>
      <c r="M97" s="51"/>
      <c r="N97" s="51"/>
      <c r="O97" s="51"/>
      <c r="P97" s="51"/>
      <c r="Q97" s="51"/>
      <c r="R97" s="51"/>
      <c r="S97" s="51"/>
      <c r="T97" s="51"/>
      <c r="U97" s="51"/>
      <c r="V97" s="51"/>
      <c r="W97" s="51"/>
      <c r="X97" s="51"/>
      <c r="Y97" s="51"/>
      <c r="AT97" s="340" t="s">
        <v>2358</v>
      </c>
    </row>
    <row r="98" spans="1:46" ht="12" hidden="1" customHeight="1" thickBot="1" x14ac:dyDescent="0.3">
      <c r="A98" s="653" t="s">
        <v>2692</v>
      </c>
      <c r="B98" s="635" t="str">
        <f>'Standard 6 Scoring'!A55</f>
        <v/>
      </c>
      <c r="C98" s="635"/>
      <c r="D98" s="635"/>
      <c r="E98" s="635"/>
      <c r="F98" s="7" t="str">
        <f>IF(DATA!B683= 0,"*","")</f>
        <v/>
      </c>
      <c r="G98" s="7" t="str">
        <f>IF(DATA!B683= 1,"*","")</f>
        <v/>
      </c>
      <c r="H98" s="7" t="str">
        <f>IF(DATA!B683= 2,"*","")</f>
        <v/>
      </c>
      <c r="I98" s="7" t="str">
        <f>IF(DATA!B683= 3,"*","")</f>
        <v/>
      </c>
      <c r="J98" s="395" t="str">
        <f>'Standard 6 Scoring'!E55</f>
        <v/>
      </c>
      <c r="K98" s="351">
        <f>'Standard 6 Scoring'!G55*2</f>
        <v>0</v>
      </c>
      <c r="L98" s="396"/>
      <c r="M98" s="633"/>
      <c r="N98" s="634"/>
      <c r="O98" s="634"/>
      <c r="P98" s="634"/>
      <c r="Q98" s="634"/>
      <c r="R98" s="634"/>
      <c r="S98" s="634"/>
      <c r="T98" s="634"/>
      <c r="U98" s="634"/>
      <c r="V98" s="634"/>
      <c r="W98" s="634"/>
      <c r="X98" s="51"/>
      <c r="Y98" s="51"/>
    </row>
    <row r="99" spans="1:46" ht="12" hidden="1" customHeight="1" thickBot="1" x14ac:dyDescent="0.3">
      <c r="A99" s="653"/>
      <c r="B99" s="635" t="str">
        <f>'Standard 6 Scoring'!A56</f>
        <v/>
      </c>
      <c r="C99" s="635"/>
      <c r="D99" s="635"/>
      <c r="E99" s="635"/>
      <c r="F99" s="7" t="str">
        <f>IF(DATA!B684= 0,"*","")</f>
        <v/>
      </c>
      <c r="G99" s="7" t="str">
        <f>IF(DATA!B684= 1,"*","")</f>
        <v/>
      </c>
      <c r="H99" s="7" t="str">
        <f>IF(DATA!B684= 2,"*","")</f>
        <v/>
      </c>
      <c r="I99" s="7" t="str">
        <f>IF(DATA!B684= 3,"*","")</f>
        <v/>
      </c>
      <c r="J99" s="395" t="str">
        <f>'Standard 6 Scoring'!E56</f>
        <v/>
      </c>
      <c r="K99" s="351">
        <f>'Standard 6 Scoring'!G56*2</f>
        <v>0</v>
      </c>
      <c r="L99" s="396"/>
      <c r="M99" s="633"/>
      <c r="N99" s="634"/>
      <c r="O99" s="634"/>
      <c r="P99" s="634"/>
      <c r="Q99" s="634"/>
      <c r="R99" s="634"/>
      <c r="S99" s="634"/>
      <c r="T99" s="634"/>
      <c r="U99" s="634"/>
      <c r="V99" s="634"/>
      <c r="W99" s="634"/>
      <c r="X99" s="51"/>
      <c r="Y99" s="51"/>
    </row>
    <row r="100" spans="1:46" ht="12" hidden="1" customHeight="1" thickBot="1" x14ac:dyDescent="0.3">
      <c r="A100" s="653"/>
      <c r="B100" s="635" t="str">
        <f>'Standard 6 Scoring'!A57</f>
        <v/>
      </c>
      <c r="C100" s="635"/>
      <c r="D100" s="635"/>
      <c r="E100" s="635"/>
      <c r="F100" s="7" t="str">
        <f>IF(DATA!B685= 0,"*","")</f>
        <v/>
      </c>
      <c r="G100" s="7" t="str">
        <f>IF(DATA!B685= 1,"*","")</f>
        <v/>
      </c>
      <c r="H100" s="7" t="str">
        <f>IF(DATA!B685= 2,"*","")</f>
        <v/>
      </c>
      <c r="I100" s="7" t="str">
        <f>IF(DATA!B685= 3,"*","")</f>
        <v/>
      </c>
      <c r="J100" s="395" t="str">
        <f>'Standard 6 Scoring'!E57</f>
        <v/>
      </c>
      <c r="K100" s="351">
        <f>'Standard 6 Scoring'!G57*2</f>
        <v>0</v>
      </c>
      <c r="L100" s="396"/>
      <c r="M100" s="633"/>
      <c r="N100" s="634"/>
      <c r="O100" s="634"/>
      <c r="P100" s="634"/>
      <c r="Q100" s="634"/>
      <c r="R100" s="634"/>
      <c r="S100" s="634"/>
      <c r="T100" s="634"/>
      <c r="U100" s="634"/>
      <c r="V100" s="634"/>
      <c r="W100" s="634"/>
      <c r="X100" s="51"/>
      <c r="Y100" s="51"/>
    </row>
    <row r="101" spans="1:46" ht="12" hidden="1" customHeight="1" thickBot="1" x14ac:dyDescent="0.3">
      <c r="A101" s="653"/>
      <c r="B101" s="635" t="str">
        <f>'Standard 6 Scoring'!A58</f>
        <v/>
      </c>
      <c r="C101" s="635"/>
      <c r="D101" s="635"/>
      <c r="E101" s="635"/>
      <c r="F101" s="7" t="str">
        <f>IF(DATA!B686= 0,"*","")</f>
        <v/>
      </c>
      <c r="G101" s="7" t="str">
        <f>IF(DATA!B686= 1,"*","")</f>
        <v/>
      </c>
      <c r="H101" s="7" t="str">
        <f>IF(DATA!B686= 2,"*","")</f>
        <v/>
      </c>
      <c r="I101" s="7" t="str">
        <f>IF(DATA!B686= 3,"*","")</f>
        <v/>
      </c>
      <c r="J101" s="395" t="str">
        <f>'Standard 6 Scoring'!E58</f>
        <v/>
      </c>
      <c r="K101" s="351">
        <f>'Standard 6 Scoring'!G58*2</f>
        <v>0</v>
      </c>
      <c r="L101" s="396"/>
      <c r="M101" s="633"/>
      <c r="N101" s="634"/>
      <c r="O101" s="634"/>
      <c r="P101" s="634"/>
      <c r="Q101" s="634"/>
      <c r="R101" s="634"/>
      <c r="S101" s="634"/>
      <c r="T101" s="634"/>
      <c r="U101" s="634"/>
      <c r="V101" s="634"/>
      <c r="W101" s="634"/>
      <c r="X101" s="51"/>
      <c r="Y101" s="51"/>
    </row>
    <row r="102" spans="1:46" ht="12" hidden="1" customHeight="1" thickBot="1" x14ac:dyDescent="0.3">
      <c r="A102" s="653"/>
      <c r="B102" s="635" t="str">
        <f>'Standard 6 Scoring'!A59</f>
        <v/>
      </c>
      <c r="C102" s="635"/>
      <c r="D102" s="635"/>
      <c r="E102" s="635"/>
      <c r="F102" s="7" t="str">
        <f>IF(DATA!B687= 0,"*","")</f>
        <v/>
      </c>
      <c r="G102" s="7" t="str">
        <f>IF(DATA!B687= 1,"*","")</f>
        <v/>
      </c>
      <c r="H102" s="7" t="str">
        <f>IF(DATA!B687= 2,"*","")</f>
        <v/>
      </c>
      <c r="I102" s="7" t="str">
        <f>IF(DATA!B687= 3,"*","")</f>
        <v/>
      </c>
      <c r="J102" s="395" t="str">
        <f>'Standard 6 Scoring'!E59</f>
        <v/>
      </c>
      <c r="K102" s="351">
        <f>'Standard 6 Scoring'!G59*2</f>
        <v>0</v>
      </c>
      <c r="L102" s="396"/>
      <c r="M102" s="633"/>
      <c r="N102" s="634"/>
      <c r="O102" s="634"/>
      <c r="P102" s="634"/>
      <c r="Q102" s="634"/>
      <c r="R102" s="634"/>
      <c r="S102" s="634"/>
      <c r="T102" s="634"/>
      <c r="U102" s="634"/>
      <c r="V102" s="634"/>
      <c r="W102" s="634"/>
      <c r="X102" s="51"/>
      <c r="Y102" s="51"/>
    </row>
    <row r="103" spans="1:46" ht="12" hidden="1" customHeight="1" thickBot="1" x14ac:dyDescent="0.3">
      <c r="A103" s="653"/>
      <c r="B103" s="635" t="str">
        <f>'Standard 6 Scoring'!A60</f>
        <v/>
      </c>
      <c r="C103" s="635"/>
      <c r="D103" s="635"/>
      <c r="E103" s="635"/>
      <c r="F103" s="7" t="str">
        <f>IF(DATA!B688= 0,"*","")</f>
        <v/>
      </c>
      <c r="G103" s="7" t="str">
        <f>IF(DATA!B688= 1,"*","")</f>
        <v/>
      </c>
      <c r="H103" s="7" t="str">
        <f>IF(DATA!B688= 2,"*","")</f>
        <v/>
      </c>
      <c r="I103" s="7" t="str">
        <f>IF(DATA!B688= 3,"*","")</f>
        <v/>
      </c>
      <c r="J103" s="395" t="str">
        <f>'Standard 6 Scoring'!E60</f>
        <v/>
      </c>
      <c r="K103" s="351">
        <f>'Standard 6 Scoring'!G60*2</f>
        <v>0</v>
      </c>
      <c r="L103" s="396"/>
      <c r="M103" s="633"/>
      <c r="N103" s="634"/>
      <c r="O103" s="634"/>
      <c r="P103" s="634"/>
      <c r="Q103" s="634"/>
      <c r="R103" s="634"/>
      <c r="S103" s="634"/>
      <c r="T103" s="634"/>
      <c r="U103" s="634"/>
      <c r="V103" s="634"/>
      <c r="W103" s="634"/>
      <c r="X103" s="51"/>
      <c r="Y103" s="51"/>
    </row>
    <row r="104" spans="1:46" ht="12" hidden="1" customHeight="1" thickBot="1" x14ac:dyDescent="0.3">
      <c r="A104" s="653"/>
      <c r="B104" s="635" t="str">
        <f>'Standard 6 Scoring'!A61</f>
        <v/>
      </c>
      <c r="C104" s="635"/>
      <c r="D104" s="635"/>
      <c r="E104" s="635"/>
      <c r="F104" s="7" t="str">
        <f>IF(DATA!B689= 0,"*","")</f>
        <v/>
      </c>
      <c r="G104" s="7" t="str">
        <f>IF(DATA!B689= 1,"*","")</f>
        <v/>
      </c>
      <c r="H104" s="7" t="str">
        <f>IF(DATA!B689= 2,"*","")</f>
        <v/>
      </c>
      <c r="I104" s="7" t="str">
        <f>IF(DATA!B689= 3,"*","")</f>
        <v/>
      </c>
      <c r="J104" s="395" t="str">
        <f>'Standard 6 Scoring'!E61</f>
        <v/>
      </c>
      <c r="K104" s="351">
        <f>'Standard 6 Scoring'!G61*2</f>
        <v>0</v>
      </c>
      <c r="L104" s="396"/>
      <c r="M104" s="633" t="e">
        <f>IF(DATA!#REF!=definitions!$B$11,definitions!$B$16,IF(DATA!#REF!=definitions!$B$14,definitions!$B$18,IF(definitions!$B$45=TRUE,definitions!$B$22,definitions!$B$20)))</f>
        <v>#REF!</v>
      </c>
      <c r="N104" s="634"/>
      <c r="O104" s="634"/>
      <c r="P104" s="634"/>
      <c r="Q104" s="634"/>
      <c r="R104" s="634"/>
      <c r="S104" s="634"/>
      <c r="T104" s="634"/>
      <c r="U104" s="634"/>
      <c r="V104" s="634"/>
      <c r="W104" s="634"/>
      <c r="X104" s="51"/>
      <c r="Y104" s="51"/>
    </row>
    <row r="105" spans="1:46" ht="24.95" hidden="1" customHeight="1" thickBot="1" x14ac:dyDescent="0.3">
      <c r="A105" s="571"/>
      <c r="B105" s="356"/>
      <c r="C105" s="357"/>
      <c r="D105" s="357"/>
      <c r="E105" s="357"/>
      <c r="F105" s="349"/>
      <c r="G105" s="349"/>
      <c r="H105" s="349"/>
      <c r="I105" s="349"/>
      <c r="J105" s="352">
        <f>SUM(J98:J104)</f>
        <v>0</v>
      </c>
      <c r="K105" s="353">
        <f>SUM(K98:K104)</f>
        <v>0</v>
      </c>
      <c r="L105" s="397"/>
      <c r="M105" s="51"/>
      <c r="N105" s="636"/>
      <c r="O105" s="637"/>
      <c r="P105" s="51"/>
      <c r="Q105" s="51"/>
      <c r="R105" s="51"/>
      <c r="S105" s="51"/>
      <c r="T105" s="51"/>
      <c r="U105" s="51"/>
      <c r="V105" s="51"/>
      <c r="W105" s="51"/>
      <c r="X105" s="51"/>
      <c r="Y105" s="51"/>
    </row>
    <row r="106" spans="1:46" ht="24.95" hidden="1" customHeight="1" thickBot="1" x14ac:dyDescent="0.3">
      <c r="A106" s="571"/>
      <c r="B106" s="655" t="s">
        <v>2680</v>
      </c>
      <c r="C106" s="656"/>
      <c r="D106" s="656"/>
      <c r="E106" s="656"/>
      <c r="F106" s="657"/>
      <c r="G106" s="658" t="str">
        <f>'Standard 6 Scoring'!I63</f>
        <v>#NA</v>
      </c>
      <c r="H106" s="659"/>
      <c r="I106" s="659"/>
      <c r="J106" s="659"/>
      <c r="K106" s="660"/>
      <c r="L106" s="365"/>
      <c r="M106" s="661"/>
      <c r="N106" s="662"/>
      <c r="O106" s="662"/>
      <c r="P106" s="51"/>
      <c r="Q106" s="51"/>
      <c r="R106" s="51"/>
      <c r="S106" s="51"/>
      <c r="T106" s="51"/>
      <c r="U106" s="51"/>
      <c r="V106" s="51"/>
      <c r="W106" s="51"/>
      <c r="X106" s="51"/>
      <c r="Y106" s="51"/>
    </row>
    <row r="107" spans="1:46" ht="24.95" hidden="1" customHeight="1" thickBot="1" x14ac:dyDescent="0.3">
      <c r="A107" s="571"/>
      <c r="B107" s="655" t="s">
        <v>3222</v>
      </c>
      <c r="C107" s="663"/>
      <c r="D107" s="663"/>
      <c r="E107" s="663"/>
      <c r="F107" s="664"/>
      <c r="G107" s="666" t="str">
        <f>'Standard 6 Scoring'!H64</f>
        <v>No Selection Made</v>
      </c>
      <c r="H107" s="667"/>
      <c r="I107" s="667"/>
      <c r="J107" s="667"/>
      <c r="K107" s="668"/>
      <c r="L107" s="398"/>
      <c r="M107" s="51"/>
      <c r="N107" s="51"/>
      <c r="O107" s="51"/>
      <c r="P107" s="51"/>
      <c r="Q107" s="51"/>
      <c r="R107" s="51"/>
      <c r="S107" s="51"/>
      <c r="T107" s="51"/>
      <c r="U107" s="51"/>
      <c r="V107" s="51"/>
      <c r="W107" s="51"/>
      <c r="X107" s="51"/>
      <c r="Y107" s="51"/>
    </row>
    <row r="108" spans="1:46" ht="24.95" hidden="1" customHeight="1" thickBot="1" x14ac:dyDescent="0.3">
      <c r="A108" s="654"/>
      <c r="B108" s="665"/>
      <c r="C108" s="663"/>
      <c r="D108" s="663"/>
      <c r="E108" s="663"/>
      <c r="F108" s="664"/>
      <c r="G108" s="669"/>
      <c r="H108" s="670"/>
      <c r="I108" s="670"/>
      <c r="J108" s="670"/>
      <c r="K108" s="671"/>
      <c r="L108" s="398"/>
      <c r="M108" s="51"/>
      <c r="N108" s="51"/>
      <c r="O108" s="51"/>
      <c r="P108" s="51"/>
      <c r="Q108" s="51"/>
      <c r="R108" s="51"/>
      <c r="S108" s="51"/>
      <c r="T108" s="51"/>
      <c r="U108" s="51"/>
      <c r="V108" s="51"/>
      <c r="W108" s="51"/>
      <c r="X108" s="51"/>
      <c r="Y108" s="51"/>
    </row>
    <row r="109" spans="1:46" ht="31.5" hidden="1" x14ac:dyDescent="0.25">
      <c r="A109" s="629" t="s">
        <v>3184</v>
      </c>
      <c r="B109" s="630"/>
      <c r="C109" s="630"/>
      <c r="D109" s="630"/>
      <c r="E109" s="630"/>
      <c r="F109" s="630"/>
      <c r="G109" s="630"/>
      <c r="H109" s="630"/>
      <c r="I109" s="630"/>
      <c r="J109" s="630"/>
      <c r="K109" s="630"/>
      <c r="L109" s="391"/>
      <c r="M109" s="51"/>
      <c r="N109" s="51"/>
      <c r="O109" s="51"/>
      <c r="P109" s="51"/>
      <c r="Q109" s="51"/>
      <c r="R109" s="51"/>
      <c r="S109" s="51"/>
      <c r="T109" s="51"/>
      <c r="U109" s="51"/>
      <c r="V109" s="51"/>
      <c r="W109" s="51"/>
      <c r="X109" s="51"/>
      <c r="Y109" s="51"/>
    </row>
    <row r="110" spans="1:46" ht="32.25" hidden="1" thickBot="1" x14ac:dyDescent="0.3">
      <c r="A110" s="631"/>
      <c r="B110" s="632"/>
      <c r="C110" s="632"/>
      <c r="D110" s="632"/>
      <c r="E110" s="632"/>
      <c r="F110" s="632"/>
      <c r="G110" s="632"/>
      <c r="H110" s="632"/>
      <c r="I110" s="632"/>
      <c r="J110" s="632"/>
      <c r="K110" s="632"/>
      <c r="L110" s="391"/>
      <c r="M110" s="51"/>
      <c r="N110" s="51"/>
      <c r="O110" s="51"/>
      <c r="P110" s="51"/>
      <c r="Q110" s="51"/>
      <c r="R110" s="51"/>
      <c r="S110" s="51"/>
      <c r="T110" s="51"/>
      <c r="U110" s="51"/>
      <c r="V110" s="51"/>
      <c r="W110" s="51"/>
      <c r="X110" s="51"/>
      <c r="Y110" s="51"/>
    </row>
    <row r="111" spans="1:46" ht="16.5" hidden="1" thickBot="1" x14ac:dyDescent="0.3">
      <c r="A111" s="617" t="str">
        <f>B98</f>
        <v/>
      </c>
      <c r="B111" s="618"/>
      <c r="C111" s="620" t="str">
        <f>IF(AND(ISBLANK('Standard 6 Scoring'!C9),OR('Standard 6 Scoring'!C55=1,'Standard 6 Scoring'!C55=0)),"Comments are Necessary for Ratings of Much Less Than Expected or Less Than Expected",IF(ISBLANK('Standard 6 Scoring'!C9),"",'Standard 6 Scoring'!C9))</f>
        <v/>
      </c>
      <c r="D111" s="621"/>
      <c r="E111" s="621"/>
      <c r="F111" s="621"/>
      <c r="G111" s="621"/>
      <c r="H111" s="621"/>
      <c r="I111" s="621"/>
      <c r="J111" s="621"/>
      <c r="K111" s="622"/>
      <c r="L111" s="358"/>
      <c r="M111" s="51"/>
      <c r="N111" s="51"/>
      <c r="O111" s="51"/>
      <c r="P111" s="51"/>
      <c r="Q111" s="51"/>
      <c r="R111" s="51"/>
      <c r="S111" s="51"/>
      <c r="T111" s="51"/>
      <c r="U111" s="51"/>
      <c r="V111" s="51"/>
      <c r="W111" s="51"/>
      <c r="X111" s="51"/>
      <c r="Y111" s="51"/>
    </row>
    <row r="112" spans="1:46" ht="16.5" hidden="1" thickBot="1" x14ac:dyDescent="0.3">
      <c r="A112" s="619"/>
      <c r="B112" s="618"/>
      <c r="C112" s="623"/>
      <c r="D112" s="624"/>
      <c r="E112" s="624"/>
      <c r="F112" s="624"/>
      <c r="G112" s="624"/>
      <c r="H112" s="624"/>
      <c r="I112" s="624"/>
      <c r="J112" s="624"/>
      <c r="K112" s="625"/>
      <c r="L112" s="358"/>
      <c r="M112" s="51"/>
      <c r="N112" s="51"/>
      <c r="O112" s="51"/>
      <c r="P112" s="51"/>
      <c r="Q112" s="51"/>
      <c r="R112" s="51"/>
      <c r="S112" s="51"/>
      <c r="T112" s="51"/>
      <c r="U112" s="51"/>
      <c r="V112" s="51"/>
      <c r="W112" s="51"/>
      <c r="X112" s="51"/>
      <c r="Y112" s="51"/>
    </row>
    <row r="113" spans="1:25" ht="16.5" hidden="1" thickBot="1" x14ac:dyDescent="0.3">
      <c r="A113" s="619"/>
      <c r="B113" s="618"/>
      <c r="C113" s="623"/>
      <c r="D113" s="624"/>
      <c r="E113" s="624"/>
      <c r="F113" s="624"/>
      <c r="G113" s="624"/>
      <c r="H113" s="624"/>
      <c r="I113" s="624"/>
      <c r="J113" s="624"/>
      <c r="K113" s="625"/>
      <c r="L113" s="358"/>
      <c r="M113" s="51"/>
      <c r="N113" s="51"/>
      <c r="O113" s="51"/>
      <c r="P113" s="51"/>
      <c r="Q113" s="51"/>
      <c r="R113" s="51"/>
      <c r="S113" s="51"/>
      <c r="T113" s="51"/>
      <c r="U113" s="51"/>
      <c r="V113" s="51"/>
      <c r="W113" s="51"/>
      <c r="X113" s="51"/>
      <c r="Y113" s="51"/>
    </row>
    <row r="114" spans="1:25" ht="16.5" hidden="1" thickBot="1" x14ac:dyDescent="0.3">
      <c r="A114" s="619"/>
      <c r="B114" s="618"/>
      <c r="C114" s="626"/>
      <c r="D114" s="627"/>
      <c r="E114" s="627"/>
      <c r="F114" s="627"/>
      <c r="G114" s="627"/>
      <c r="H114" s="627"/>
      <c r="I114" s="627"/>
      <c r="J114" s="627"/>
      <c r="K114" s="628"/>
      <c r="L114" s="358"/>
      <c r="M114" s="51"/>
      <c r="N114" s="51"/>
      <c r="O114" s="51"/>
      <c r="P114" s="51"/>
      <c r="Q114" s="51"/>
      <c r="R114" s="51"/>
      <c r="S114" s="51"/>
      <c r="T114" s="51"/>
      <c r="U114" s="51"/>
      <c r="V114" s="51"/>
      <c r="W114" s="51"/>
      <c r="X114" s="51"/>
      <c r="Y114" s="51"/>
    </row>
    <row r="115" spans="1:25" ht="15.75" hidden="1" customHeight="1" thickBot="1" x14ac:dyDescent="0.3">
      <c r="A115" s="617" t="str">
        <f>B99</f>
        <v/>
      </c>
      <c r="B115" s="618"/>
      <c r="C115" s="620" t="str">
        <f>IF(AND(ISBLANK('Standard 6 Scoring'!C16),OR('Standard 6 Scoring'!C56=1,'Standard 6 Scoring'!C56=0)),"Comments are Necessary for Ratings of Much Less Than Expected or Less Than Expected",IF(ISBLANK('Standard 6 Scoring'!C16),"",'Standard 6 Scoring'!C16))</f>
        <v/>
      </c>
      <c r="D115" s="621"/>
      <c r="E115" s="621"/>
      <c r="F115" s="621"/>
      <c r="G115" s="621"/>
      <c r="H115" s="621"/>
      <c r="I115" s="621"/>
      <c r="J115" s="621"/>
      <c r="K115" s="622"/>
      <c r="L115" s="358"/>
      <c r="M115" s="51"/>
      <c r="N115" s="51"/>
      <c r="O115" s="51"/>
      <c r="P115" s="51"/>
      <c r="Q115" s="51"/>
      <c r="R115" s="51"/>
      <c r="S115" s="51"/>
      <c r="T115" s="51"/>
      <c r="U115" s="51"/>
      <c r="V115" s="51"/>
      <c r="W115" s="51"/>
      <c r="X115" s="51"/>
      <c r="Y115" s="51"/>
    </row>
    <row r="116" spans="1:25" ht="16.5" hidden="1" thickBot="1" x14ac:dyDescent="0.3">
      <c r="A116" s="619"/>
      <c r="B116" s="618"/>
      <c r="C116" s="623"/>
      <c r="D116" s="624"/>
      <c r="E116" s="624"/>
      <c r="F116" s="624"/>
      <c r="G116" s="624"/>
      <c r="H116" s="624"/>
      <c r="I116" s="624"/>
      <c r="J116" s="624"/>
      <c r="K116" s="625"/>
      <c r="L116" s="358"/>
      <c r="M116" s="51"/>
      <c r="N116" s="51"/>
      <c r="O116" s="51"/>
      <c r="P116" s="51"/>
      <c r="Q116" s="51"/>
      <c r="R116" s="51"/>
      <c r="S116" s="51"/>
      <c r="T116" s="51"/>
      <c r="U116" s="51"/>
      <c r="V116" s="51"/>
      <c r="W116" s="51"/>
      <c r="X116" s="51"/>
      <c r="Y116" s="51"/>
    </row>
    <row r="117" spans="1:25" ht="16.5" hidden="1" thickBot="1" x14ac:dyDescent="0.3">
      <c r="A117" s="619"/>
      <c r="B117" s="618"/>
      <c r="C117" s="623"/>
      <c r="D117" s="624"/>
      <c r="E117" s="624"/>
      <c r="F117" s="624"/>
      <c r="G117" s="624"/>
      <c r="H117" s="624"/>
      <c r="I117" s="624"/>
      <c r="J117" s="624"/>
      <c r="K117" s="625"/>
      <c r="L117" s="358"/>
      <c r="M117" s="51"/>
      <c r="N117" s="51"/>
      <c r="O117" s="51"/>
      <c r="P117" s="51"/>
      <c r="Q117" s="51"/>
      <c r="R117" s="51"/>
      <c r="S117" s="51"/>
      <c r="T117" s="51"/>
      <c r="U117" s="51"/>
      <c r="V117" s="51"/>
      <c r="W117" s="51"/>
      <c r="X117" s="51"/>
      <c r="Y117" s="51"/>
    </row>
    <row r="118" spans="1:25" ht="16.5" hidden="1" thickBot="1" x14ac:dyDescent="0.3">
      <c r="A118" s="619"/>
      <c r="B118" s="618"/>
      <c r="C118" s="626"/>
      <c r="D118" s="627"/>
      <c r="E118" s="627"/>
      <c r="F118" s="627"/>
      <c r="G118" s="627"/>
      <c r="H118" s="627"/>
      <c r="I118" s="627"/>
      <c r="J118" s="627"/>
      <c r="K118" s="628"/>
      <c r="L118" s="358"/>
      <c r="M118" s="51"/>
      <c r="N118" s="51"/>
      <c r="O118" s="51"/>
      <c r="P118" s="51"/>
      <c r="Q118" s="51"/>
      <c r="R118" s="51"/>
      <c r="S118" s="51"/>
      <c r="T118" s="51"/>
      <c r="U118" s="51"/>
      <c r="V118" s="51"/>
      <c r="W118" s="51"/>
      <c r="X118" s="51"/>
      <c r="Y118" s="51"/>
    </row>
    <row r="119" spans="1:25" ht="16.5" hidden="1" thickBot="1" x14ac:dyDescent="0.3">
      <c r="A119" s="617" t="str">
        <f>B100</f>
        <v/>
      </c>
      <c r="B119" s="618"/>
      <c r="C119" s="620" t="str">
        <f>IF(AND(ISBLANK('Standard 6 Scoring'!C23),OR('Standard 6 Scoring'!C57=1,'Standard 6 Scoring'!C57=0)),"Comments are Necessary for Ratings of Much Less Than Expected or Less Than Expected",IF(ISBLANK('Standard 6 Scoring'!C23),"",'Standard 6 Scoring'!C23))</f>
        <v/>
      </c>
      <c r="D119" s="621"/>
      <c r="E119" s="621"/>
      <c r="F119" s="621"/>
      <c r="G119" s="621"/>
      <c r="H119" s="621"/>
      <c r="I119" s="621"/>
      <c r="J119" s="621"/>
      <c r="K119" s="622"/>
      <c r="L119" s="358"/>
      <c r="M119" s="51"/>
      <c r="N119" s="51"/>
      <c r="O119" s="51"/>
      <c r="P119" s="51"/>
      <c r="Q119" s="51"/>
      <c r="R119" s="51"/>
      <c r="S119" s="51"/>
      <c r="T119" s="51"/>
      <c r="U119" s="51"/>
      <c r="V119" s="51"/>
      <c r="W119" s="51"/>
      <c r="X119" s="51"/>
      <c r="Y119" s="51"/>
    </row>
    <row r="120" spans="1:25" ht="16.5" hidden="1" thickBot="1" x14ac:dyDescent="0.3">
      <c r="A120" s="619"/>
      <c r="B120" s="618"/>
      <c r="C120" s="623"/>
      <c r="D120" s="624"/>
      <c r="E120" s="624"/>
      <c r="F120" s="624"/>
      <c r="G120" s="624"/>
      <c r="H120" s="624"/>
      <c r="I120" s="624"/>
      <c r="J120" s="624"/>
      <c r="K120" s="625"/>
      <c r="L120" s="358"/>
      <c r="M120" s="51"/>
      <c r="N120" s="51"/>
      <c r="O120" s="51"/>
      <c r="P120" s="51"/>
      <c r="Q120" s="51"/>
      <c r="R120" s="51"/>
      <c r="S120" s="51"/>
      <c r="T120" s="51"/>
      <c r="U120" s="51"/>
      <c r="V120" s="51"/>
      <c r="W120" s="51"/>
      <c r="X120" s="51"/>
      <c r="Y120" s="51"/>
    </row>
    <row r="121" spans="1:25" ht="16.5" hidden="1" thickBot="1" x14ac:dyDescent="0.3">
      <c r="A121" s="619"/>
      <c r="B121" s="618"/>
      <c r="C121" s="623"/>
      <c r="D121" s="624"/>
      <c r="E121" s="624"/>
      <c r="F121" s="624"/>
      <c r="G121" s="624"/>
      <c r="H121" s="624"/>
      <c r="I121" s="624"/>
      <c r="J121" s="624"/>
      <c r="K121" s="625"/>
      <c r="L121" s="358"/>
      <c r="M121" s="51"/>
      <c r="N121" s="51"/>
      <c r="O121" s="51"/>
      <c r="P121" s="51"/>
      <c r="Q121" s="51"/>
      <c r="R121" s="51"/>
      <c r="S121" s="51"/>
      <c r="T121" s="51"/>
      <c r="U121" s="51"/>
      <c r="V121" s="51"/>
      <c r="W121" s="51"/>
      <c r="X121" s="51"/>
      <c r="Y121" s="51"/>
    </row>
    <row r="122" spans="1:25" ht="16.5" hidden="1" thickBot="1" x14ac:dyDescent="0.3">
      <c r="A122" s="619"/>
      <c r="B122" s="618"/>
      <c r="C122" s="626"/>
      <c r="D122" s="627"/>
      <c r="E122" s="627"/>
      <c r="F122" s="627"/>
      <c r="G122" s="627"/>
      <c r="H122" s="627"/>
      <c r="I122" s="627"/>
      <c r="J122" s="627"/>
      <c r="K122" s="628"/>
      <c r="L122" s="358"/>
      <c r="M122" s="51"/>
      <c r="N122" s="51"/>
      <c r="O122" s="51"/>
      <c r="P122" s="51"/>
      <c r="Q122" s="51"/>
      <c r="R122" s="51"/>
      <c r="S122" s="51"/>
      <c r="T122" s="51"/>
      <c r="U122" s="51"/>
      <c r="V122" s="51"/>
      <c r="W122" s="51"/>
      <c r="X122" s="51"/>
      <c r="Y122" s="51"/>
    </row>
    <row r="123" spans="1:25" ht="16.5" hidden="1" thickBot="1" x14ac:dyDescent="0.3">
      <c r="A123" s="617" t="str">
        <f>B101</f>
        <v/>
      </c>
      <c r="B123" s="618"/>
      <c r="C123" s="620" t="str">
        <f>IF(AND(ISBLANK('Standard 6 Scoring'!C30),OR('Standard 6 Scoring'!C58=1,'Standard 6 Scoring'!C58=0)),"Comments are Necessary for Ratings of Much Less Than Expected or Less Than Expected",IF(ISBLANK('Standard 6 Scoring'!C30),"",'Standard 6 Scoring'!C30))</f>
        <v/>
      </c>
      <c r="D123" s="621"/>
      <c r="E123" s="621"/>
      <c r="F123" s="621"/>
      <c r="G123" s="621"/>
      <c r="H123" s="621"/>
      <c r="I123" s="621"/>
      <c r="J123" s="621"/>
      <c r="K123" s="622"/>
      <c r="L123" s="358"/>
      <c r="M123" s="51"/>
      <c r="N123" s="51"/>
      <c r="O123" s="51"/>
      <c r="P123" s="51"/>
      <c r="Q123" s="51"/>
      <c r="R123" s="51"/>
      <c r="S123" s="51"/>
      <c r="T123" s="51"/>
      <c r="U123" s="51"/>
      <c r="V123" s="51"/>
      <c r="W123" s="51"/>
      <c r="X123" s="51"/>
      <c r="Y123" s="51"/>
    </row>
    <row r="124" spans="1:25" ht="16.5" hidden="1" thickBot="1" x14ac:dyDescent="0.3">
      <c r="A124" s="619"/>
      <c r="B124" s="618"/>
      <c r="C124" s="623"/>
      <c r="D124" s="624"/>
      <c r="E124" s="624"/>
      <c r="F124" s="624"/>
      <c r="G124" s="624"/>
      <c r="H124" s="624"/>
      <c r="I124" s="624"/>
      <c r="J124" s="624"/>
      <c r="K124" s="625"/>
      <c r="L124" s="358"/>
      <c r="M124" s="51"/>
      <c r="N124" s="51"/>
      <c r="O124" s="51"/>
      <c r="P124" s="51"/>
      <c r="Q124" s="51"/>
      <c r="R124" s="51"/>
      <c r="S124" s="51"/>
      <c r="T124" s="51"/>
      <c r="U124" s="51"/>
      <c r="V124" s="51"/>
      <c r="W124" s="51"/>
      <c r="X124" s="51"/>
      <c r="Y124" s="51"/>
    </row>
    <row r="125" spans="1:25" ht="16.5" hidden="1" thickBot="1" x14ac:dyDescent="0.3">
      <c r="A125" s="619"/>
      <c r="B125" s="618"/>
      <c r="C125" s="623"/>
      <c r="D125" s="624"/>
      <c r="E125" s="624"/>
      <c r="F125" s="624"/>
      <c r="G125" s="624"/>
      <c r="H125" s="624"/>
      <c r="I125" s="624"/>
      <c r="J125" s="624"/>
      <c r="K125" s="625"/>
      <c r="L125" s="358"/>
      <c r="M125" s="51"/>
      <c r="N125" s="51"/>
      <c r="O125" s="51"/>
      <c r="P125" s="51"/>
      <c r="Q125" s="51"/>
      <c r="R125" s="51"/>
      <c r="S125" s="51"/>
      <c r="T125" s="51"/>
      <c r="U125" s="51"/>
      <c r="V125" s="51"/>
      <c r="W125" s="51"/>
      <c r="X125" s="51"/>
      <c r="Y125" s="51"/>
    </row>
    <row r="126" spans="1:25" ht="16.5" hidden="1" thickBot="1" x14ac:dyDescent="0.3">
      <c r="A126" s="619"/>
      <c r="B126" s="618"/>
      <c r="C126" s="626"/>
      <c r="D126" s="627"/>
      <c r="E126" s="627"/>
      <c r="F126" s="627"/>
      <c r="G126" s="627"/>
      <c r="H126" s="627"/>
      <c r="I126" s="627"/>
      <c r="J126" s="627"/>
      <c r="K126" s="628"/>
      <c r="L126" s="358"/>
      <c r="M126" s="51"/>
      <c r="N126" s="51"/>
      <c r="O126" s="51"/>
      <c r="P126" s="51"/>
      <c r="Q126" s="51"/>
      <c r="R126" s="51"/>
      <c r="S126" s="51"/>
      <c r="T126" s="51"/>
      <c r="U126" s="51"/>
      <c r="V126" s="51"/>
      <c r="W126" s="51"/>
      <c r="X126" s="51"/>
      <c r="Y126" s="51"/>
    </row>
    <row r="127" spans="1:25" ht="16.5" hidden="1" thickBot="1" x14ac:dyDescent="0.3">
      <c r="A127" s="617" t="str">
        <f>B102</f>
        <v/>
      </c>
      <c r="B127" s="618"/>
      <c r="C127" s="620" t="str">
        <f>IF(AND(ISBLANK('Standard 6 Scoring'!C37),OR('Standard 6 Scoring'!C59=1,'Standard 6 Scoring'!C59=0)),"Comments are Necessary for Ratings of Much Less Than Expected or Less Than Expected",IF(ISBLANK('Standard 6 Scoring'!C37),"",'Standard 6 Scoring'!C37))</f>
        <v/>
      </c>
      <c r="D127" s="621"/>
      <c r="E127" s="621"/>
      <c r="F127" s="621"/>
      <c r="G127" s="621"/>
      <c r="H127" s="621"/>
      <c r="I127" s="621"/>
      <c r="J127" s="621"/>
      <c r="K127" s="622"/>
      <c r="L127" s="358"/>
      <c r="M127" s="51"/>
      <c r="N127" s="51"/>
      <c r="O127" s="51"/>
      <c r="P127" s="51"/>
      <c r="Q127" s="51"/>
      <c r="R127" s="51"/>
      <c r="S127" s="51"/>
      <c r="T127" s="51"/>
      <c r="U127" s="51"/>
      <c r="V127" s="51"/>
      <c r="W127" s="51"/>
      <c r="X127" s="51"/>
      <c r="Y127" s="51"/>
    </row>
    <row r="128" spans="1:25" ht="16.5" hidden="1" thickBot="1" x14ac:dyDescent="0.3">
      <c r="A128" s="619"/>
      <c r="B128" s="618"/>
      <c r="C128" s="623"/>
      <c r="D128" s="624"/>
      <c r="E128" s="624"/>
      <c r="F128" s="624"/>
      <c r="G128" s="624"/>
      <c r="H128" s="624"/>
      <c r="I128" s="624"/>
      <c r="J128" s="624"/>
      <c r="K128" s="625"/>
      <c r="L128" s="358"/>
      <c r="M128" s="51"/>
      <c r="N128" s="51"/>
      <c r="O128" s="51"/>
      <c r="P128" s="51"/>
      <c r="Q128" s="51"/>
      <c r="R128" s="51"/>
      <c r="S128" s="51"/>
      <c r="T128" s="51"/>
      <c r="U128" s="51"/>
      <c r="V128" s="51"/>
      <c r="W128" s="51"/>
      <c r="X128" s="51"/>
      <c r="Y128" s="51"/>
    </row>
    <row r="129" spans="1:25" ht="16.5" hidden="1" thickBot="1" x14ac:dyDescent="0.3">
      <c r="A129" s="619"/>
      <c r="B129" s="618"/>
      <c r="C129" s="623"/>
      <c r="D129" s="624"/>
      <c r="E129" s="624"/>
      <c r="F129" s="624"/>
      <c r="G129" s="624"/>
      <c r="H129" s="624"/>
      <c r="I129" s="624"/>
      <c r="J129" s="624"/>
      <c r="K129" s="625"/>
      <c r="L129" s="358"/>
      <c r="M129" s="51"/>
      <c r="N129" s="51"/>
      <c r="O129" s="51"/>
      <c r="P129" s="51"/>
      <c r="Q129" s="51"/>
      <c r="R129" s="51"/>
      <c r="S129" s="51"/>
      <c r="T129" s="51"/>
      <c r="U129" s="51"/>
      <c r="V129" s="51"/>
      <c r="W129" s="51"/>
      <c r="X129" s="51"/>
      <c r="Y129" s="51"/>
    </row>
    <row r="130" spans="1:25" ht="16.5" hidden="1" thickBot="1" x14ac:dyDescent="0.3">
      <c r="A130" s="619"/>
      <c r="B130" s="618"/>
      <c r="C130" s="626"/>
      <c r="D130" s="627"/>
      <c r="E130" s="627"/>
      <c r="F130" s="627"/>
      <c r="G130" s="627"/>
      <c r="H130" s="627"/>
      <c r="I130" s="627"/>
      <c r="J130" s="627"/>
      <c r="K130" s="628"/>
      <c r="L130" s="358"/>
      <c r="M130" s="51"/>
      <c r="N130" s="51"/>
      <c r="O130" s="51"/>
      <c r="P130" s="51"/>
      <c r="Q130" s="51"/>
      <c r="R130" s="51"/>
      <c r="S130" s="51"/>
      <c r="T130" s="51"/>
      <c r="U130" s="51"/>
      <c r="V130" s="51"/>
      <c r="W130" s="51"/>
      <c r="X130" s="51"/>
      <c r="Y130" s="51"/>
    </row>
    <row r="131" spans="1:25" ht="16.5" hidden="1" thickBot="1" x14ac:dyDescent="0.3">
      <c r="A131" s="617" t="str">
        <f>B103</f>
        <v/>
      </c>
      <c r="B131" s="618"/>
      <c r="C131" s="620" t="str">
        <f>IF(AND(ISBLANK('Standard 6 Scoring'!C44),OR('Standard 6 Scoring'!C60=1,'Standard 6 Scoring'!C60=0)),"Comments are Necessary for Ratings of Much Less Than Expected or Less Than Expected",IF(ISBLANK('Standard 6 Scoring'!C44),"",'Standard 6 Scoring'!C44))</f>
        <v/>
      </c>
      <c r="D131" s="621"/>
      <c r="E131" s="621"/>
      <c r="F131" s="621"/>
      <c r="G131" s="621"/>
      <c r="H131" s="621"/>
      <c r="I131" s="621"/>
      <c r="J131" s="621"/>
      <c r="K131" s="622"/>
      <c r="L131" s="358"/>
      <c r="M131" s="51"/>
      <c r="N131" s="51"/>
      <c r="O131" s="51"/>
      <c r="P131" s="51"/>
      <c r="Q131" s="51"/>
      <c r="R131" s="51"/>
      <c r="S131" s="51"/>
      <c r="T131" s="51"/>
      <c r="U131" s="51"/>
      <c r="V131" s="51"/>
      <c r="W131" s="51"/>
      <c r="X131" s="51"/>
      <c r="Y131" s="51"/>
    </row>
    <row r="132" spans="1:25" ht="16.5" hidden="1" thickBot="1" x14ac:dyDescent="0.3">
      <c r="A132" s="619"/>
      <c r="B132" s="618"/>
      <c r="C132" s="623"/>
      <c r="D132" s="624"/>
      <c r="E132" s="624"/>
      <c r="F132" s="624"/>
      <c r="G132" s="624"/>
      <c r="H132" s="624"/>
      <c r="I132" s="624"/>
      <c r="J132" s="624"/>
      <c r="K132" s="625"/>
      <c r="L132" s="358"/>
      <c r="M132" s="51"/>
      <c r="N132" s="51"/>
      <c r="O132" s="51"/>
      <c r="P132" s="51"/>
      <c r="Q132" s="51"/>
      <c r="R132" s="51"/>
      <c r="S132" s="51"/>
      <c r="T132" s="51"/>
      <c r="U132" s="51"/>
      <c r="V132" s="51"/>
      <c r="W132" s="51"/>
      <c r="X132" s="51"/>
      <c r="Y132" s="51"/>
    </row>
    <row r="133" spans="1:25" ht="16.5" hidden="1" thickBot="1" x14ac:dyDescent="0.3">
      <c r="A133" s="619"/>
      <c r="B133" s="618"/>
      <c r="C133" s="623"/>
      <c r="D133" s="624"/>
      <c r="E133" s="624"/>
      <c r="F133" s="624"/>
      <c r="G133" s="624"/>
      <c r="H133" s="624"/>
      <c r="I133" s="624"/>
      <c r="J133" s="624"/>
      <c r="K133" s="625"/>
      <c r="L133" s="358"/>
      <c r="M133" s="51"/>
      <c r="N133" s="51"/>
      <c r="O133" s="51"/>
      <c r="P133" s="51"/>
      <c r="Q133" s="51"/>
      <c r="R133" s="51"/>
      <c r="S133" s="51"/>
      <c r="T133" s="51"/>
      <c r="U133" s="51"/>
      <c r="V133" s="51"/>
      <c r="W133" s="51"/>
      <c r="X133" s="51"/>
      <c r="Y133" s="51"/>
    </row>
    <row r="134" spans="1:25" ht="16.5" hidden="1" thickBot="1" x14ac:dyDescent="0.3">
      <c r="A134" s="619"/>
      <c r="B134" s="618"/>
      <c r="C134" s="626"/>
      <c r="D134" s="627"/>
      <c r="E134" s="627"/>
      <c r="F134" s="627"/>
      <c r="G134" s="627"/>
      <c r="H134" s="627"/>
      <c r="I134" s="627"/>
      <c r="J134" s="627"/>
      <c r="K134" s="628"/>
      <c r="L134" s="358"/>
      <c r="M134" s="51"/>
      <c r="N134" s="51"/>
      <c r="O134" s="51"/>
      <c r="P134" s="51"/>
      <c r="Q134" s="51"/>
      <c r="R134" s="51"/>
      <c r="S134" s="51"/>
      <c r="T134" s="51"/>
      <c r="U134" s="51"/>
      <c r="V134" s="51"/>
      <c r="W134" s="51"/>
      <c r="X134" s="51"/>
      <c r="Y134" s="51"/>
    </row>
    <row r="135" spans="1:25" ht="16.5" hidden="1" thickBot="1" x14ac:dyDescent="0.3">
      <c r="A135" s="617" t="str">
        <f>B104</f>
        <v/>
      </c>
      <c r="B135" s="618"/>
      <c r="C135" s="620" t="str">
        <f>IF(AND(ISBLANK('Standard 6 Scoring'!C51),OR('Standard 6 Scoring'!C61=1,'Standard 6 Scoring'!C61=0)),"Comments are Necessary for Ratings of Much Less Than Expected or Less Than Expected",IF(ISBLANK('Standard 6 Scoring'!C51),"",'Standard 6 Scoring'!C51))</f>
        <v/>
      </c>
      <c r="D135" s="621"/>
      <c r="E135" s="621"/>
      <c r="F135" s="621"/>
      <c r="G135" s="621"/>
      <c r="H135" s="621"/>
      <c r="I135" s="621"/>
      <c r="J135" s="621"/>
      <c r="K135" s="622"/>
      <c r="L135" s="358"/>
      <c r="M135" s="51"/>
      <c r="N135" s="51"/>
      <c r="O135" s="51"/>
      <c r="P135" s="51"/>
      <c r="Q135" s="51"/>
      <c r="R135" s="51"/>
      <c r="S135" s="51"/>
      <c r="T135" s="51"/>
      <c r="U135" s="51"/>
      <c r="V135" s="51"/>
      <c r="W135" s="51"/>
      <c r="X135" s="51"/>
      <c r="Y135" s="51"/>
    </row>
    <row r="136" spans="1:25" ht="16.5" hidden="1" thickBot="1" x14ac:dyDescent="0.3">
      <c r="A136" s="619"/>
      <c r="B136" s="618"/>
      <c r="C136" s="623"/>
      <c r="D136" s="624"/>
      <c r="E136" s="624"/>
      <c r="F136" s="624"/>
      <c r="G136" s="624"/>
      <c r="H136" s="624"/>
      <c r="I136" s="624"/>
      <c r="J136" s="624"/>
      <c r="K136" s="625"/>
      <c r="L136" s="358"/>
      <c r="M136" s="51"/>
      <c r="N136" s="51"/>
      <c r="O136" s="51"/>
      <c r="P136" s="51"/>
      <c r="Q136" s="51"/>
      <c r="R136" s="51"/>
      <c r="S136" s="51"/>
      <c r="T136" s="51"/>
      <c r="U136" s="51"/>
      <c r="V136" s="51"/>
      <c r="W136" s="51"/>
      <c r="X136" s="51"/>
      <c r="Y136" s="51"/>
    </row>
    <row r="137" spans="1:25" ht="16.5" hidden="1" thickBot="1" x14ac:dyDescent="0.3">
      <c r="A137" s="619"/>
      <c r="B137" s="618"/>
      <c r="C137" s="623"/>
      <c r="D137" s="624"/>
      <c r="E137" s="624"/>
      <c r="F137" s="624"/>
      <c r="G137" s="624"/>
      <c r="H137" s="624"/>
      <c r="I137" s="624"/>
      <c r="J137" s="624"/>
      <c r="K137" s="625"/>
      <c r="L137" s="358"/>
      <c r="M137" s="51"/>
      <c r="N137" s="51"/>
      <c r="O137" s="51"/>
      <c r="P137" s="51"/>
      <c r="Q137" s="51"/>
      <c r="R137" s="51"/>
      <c r="S137" s="51"/>
      <c r="T137" s="51"/>
      <c r="U137" s="51"/>
      <c r="V137" s="51"/>
      <c r="W137" s="51"/>
      <c r="X137" s="51"/>
      <c r="Y137" s="51"/>
    </row>
    <row r="138" spans="1:25" ht="16.5" hidden="1" thickBot="1" x14ac:dyDescent="0.3">
      <c r="A138" s="619"/>
      <c r="B138" s="618"/>
      <c r="C138" s="626"/>
      <c r="D138" s="627"/>
      <c r="E138" s="627"/>
      <c r="F138" s="627"/>
      <c r="G138" s="627"/>
      <c r="H138" s="627"/>
      <c r="I138" s="627"/>
      <c r="J138" s="627"/>
      <c r="K138" s="628"/>
      <c r="L138" s="358"/>
      <c r="M138" s="51"/>
      <c r="N138" s="51"/>
      <c r="O138" s="51"/>
      <c r="P138" s="51"/>
      <c r="Q138" s="51"/>
      <c r="R138" s="51"/>
      <c r="S138" s="51"/>
      <c r="T138" s="51"/>
      <c r="U138" s="51"/>
      <c r="V138" s="51"/>
      <c r="W138" s="51"/>
      <c r="X138" s="51"/>
      <c r="Y138" s="51"/>
    </row>
    <row r="139" spans="1:25" ht="30" hidden="1" customHeight="1" thickBot="1" x14ac:dyDescent="0.3">
      <c r="A139" s="603" t="s">
        <v>2681</v>
      </c>
      <c r="B139" s="604"/>
      <c r="C139" s="604"/>
      <c r="D139" s="604"/>
      <c r="E139" s="605"/>
      <c r="F139" s="605"/>
      <c r="G139" s="605"/>
      <c r="H139" s="604"/>
      <c r="I139" s="604"/>
      <c r="J139" s="604"/>
      <c r="K139" s="604"/>
      <c r="L139" s="386"/>
      <c r="M139" s="51"/>
      <c r="N139" s="51"/>
      <c r="O139" s="51"/>
      <c r="P139" s="51"/>
      <c r="Q139" s="51"/>
      <c r="R139" s="51"/>
      <c r="S139" s="51"/>
      <c r="T139" s="51"/>
      <c r="U139" s="51"/>
      <c r="V139" s="51"/>
      <c r="W139" s="51"/>
      <c r="X139" s="51"/>
      <c r="Y139" s="51"/>
    </row>
    <row r="140" spans="1:25" ht="23.25" hidden="1" customHeight="1" x14ac:dyDescent="0.25">
      <c r="A140" s="606" t="s">
        <v>2566</v>
      </c>
      <c r="B140" s="606"/>
      <c r="C140" s="606"/>
      <c r="D140" s="607" t="str">
        <f>DATA!B53</f>
        <v>No Score</v>
      </c>
      <c r="E140" s="347"/>
      <c r="F140" s="347"/>
      <c r="H140" s="609" t="s">
        <v>3388</v>
      </c>
      <c r="I140" s="610"/>
      <c r="J140" s="613" t="s">
        <v>2665</v>
      </c>
      <c r="K140" s="613"/>
      <c r="L140" s="399"/>
      <c r="M140" s="51"/>
      <c r="N140" s="51"/>
      <c r="O140" s="51"/>
      <c r="P140" s="51"/>
      <c r="Q140" s="51"/>
      <c r="R140" s="51"/>
      <c r="S140" s="51"/>
      <c r="T140" s="51"/>
      <c r="U140" s="51"/>
      <c r="V140" s="51"/>
      <c r="W140" s="51"/>
      <c r="X140" s="51"/>
      <c r="Y140" s="51"/>
    </row>
    <row r="141" spans="1:25" ht="15.75" hidden="1" customHeight="1" x14ac:dyDescent="0.25">
      <c r="A141" s="606"/>
      <c r="B141" s="606"/>
      <c r="C141" s="606"/>
      <c r="D141" s="608"/>
      <c r="E141" s="347"/>
      <c r="F141" s="347"/>
      <c r="H141" s="611"/>
      <c r="I141" s="612"/>
      <c r="J141" s="613"/>
      <c r="K141" s="613"/>
      <c r="L141" s="399"/>
      <c r="M141" s="51"/>
      <c r="N141" s="51"/>
      <c r="O141" s="51"/>
      <c r="P141" s="51"/>
      <c r="Q141" s="51"/>
      <c r="R141" s="51"/>
      <c r="S141" s="51"/>
      <c r="T141" s="51"/>
      <c r="U141" s="51"/>
      <c r="V141" s="51"/>
      <c r="W141" s="51"/>
      <c r="X141" s="51"/>
      <c r="Y141" s="51"/>
    </row>
    <row r="142" spans="1:25" hidden="1" x14ac:dyDescent="0.25">
      <c r="A142" s="606" t="s">
        <v>3183</v>
      </c>
      <c r="B142" s="606"/>
      <c r="C142" s="606"/>
      <c r="D142" s="615" t="str">
        <f>DATA!B60</f>
        <v>#NA</v>
      </c>
      <c r="E142" s="347"/>
      <c r="F142" s="347"/>
      <c r="H142" s="400">
        <v>0</v>
      </c>
      <c r="I142" s="401">
        <v>188</v>
      </c>
      <c r="J142" s="593" t="s">
        <v>2666</v>
      </c>
      <c r="K142" s="594"/>
      <c r="L142" s="402"/>
      <c r="M142" s="51"/>
      <c r="N142" s="51"/>
      <c r="O142" s="51"/>
      <c r="P142" s="51"/>
      <c r="Q142" s="51"/>
      <c r="R142" s="51"/>
      <c r="S142" s="51"/>
      <c r="T142" s="51"/>
      <c r="U142" s="51"/>
      <c r="V142" s="51"/>
      <c r="W142" s="51" t="s">
        <v>2667</v>
      </c>
      <c r="X142" s="51" t="s">
        <v>2668</v>
      </c>
      <c r="Y142" s="51"/>
    </row>
    <row r="143" spans="1:25" ht="16.5" hidden="1" thickBot="1" x14ac:dyDescent="0.3">
      <c r="A143" s="614"/>
      <c r="B143" s="614"/>
      <c r="C143" s="614"/>
      <c r="D143" s="616"/>
      <c r="E143" s="347"/>
      <c r="F143" s="347"/>
      <c r="H143" s="400">
        <v>189</v>
      </c>
      <c r="I143" s="401">
        <v>458</v>
      </c>
      <c r="J143" s="593" t="s">
        <v>2669</v>
      </c>
      <c r="K143" s="594"/>
      <c r="L143" s="402"/>
      <c r="M143" s="51"/>
      <c r="N143" s="51"/>
      <c r="O143" s="51"/>
      <c r="P143" s="51"/>
      <c r="Q143" s="51"/>
      <c r="R143" s="51"/>
      <c r="S143" s="51"/>
      <c r="T143" s="51"/>
      <c r="U143" s="51"/>
      <c r="V143" s="51"/>
      <c r="W143" s="51" t="s">
        <v>2670</v>
      </c>
      <c r="X143" s="51" t="s">
        <v>2671</v>
      </c>
      <c r="Y143" s="51"/>
    </row>
    <row r="144" spans="1:25" hidden="1" x14ac:dyDescent="0.25">
      <c r="A144" s="587" t="s">
        <v>2682</v>
      </c>
      <c r="B144" s="588"/>
      <c r="C144" s="588"/>
      <c r="D144" s="591">
        <f>SUM(D140:D143)</f>
        <v>0</v>
      </c>
      <c r="E144" s="347"/>
      <c r="F144" s="347"/>
      <c r="H144" s="400">
        <v>459</v>
      </c>
      <c r="I144" s="401">
        <v>728</v>
      </c>
      <c r="J144" s="593" t="s">
        <v>2672</v>
      </c>
      <c r="K144" s="594"/>
      <c r="L144" s="402"/>
      <c r="M144" s="51"/>
      <c r="N144" s="51"/>
      <c r="O144" s="51"/>
      <c r="P144" s="51"/>
      <c r="Q144" s="51"/>
      <c r="R144" s="51"/>
      <c r="S144" s="51"/>
      <c r="T144" s="51"/>
      <c r="U144" s="51"/>
      <c r="V144" s="51"/>
      <c r="W144" s="51" t="s">
        <v>2673</v>
      </c>
      <c r="X144" s="51"/>
      <c r="Y144" s="51"/>
    </row>
    <row r="145" spans="1:25" ht="16.5" hidden="1" thickBot="1" x14ac:dyDescent="0.3">
      <c r="A145" s="589"/>
      <c r="B145" s="590"/>
      <c r="C145" s="590"/>
      <c r="D145" s="592"/>
      <c r="E145" s="347"/>
      <c r="F145" s="347"/>
      <c r="G145" s="347"/>
      <c r="H145" s="400">
        <v>729</v>
      </c>
      <c r="I145" s="401">
        <v>1080</v>
      </c>
      <c r="J145" s="593" t="s">
        <v>2674</v>
      </c>
      <c r="K145" s="594"/>
      <c r="L145" s="402"/>
      <c r="M145" s="51"/>
      <c r="N145" s="51"/>
      <c r="O145" s="51"/>
      <c r="P145" s="51"/>
      <c r="Q145" s="51"/>
      <c r="R145" s="51"/>
      <c r="S145" s="51"/>
      <c r="T145" s="51"/>
      <c r="U145" s="51"/>
      <c r="V145" s="51"/>
      <c r="W145" s="51">
        <v>269</v>
      </c>
      <c r="X145" s="51">
        <v>0</v>
      </c>
      <c r="Y145" s="51"/>
    </row>
    <row r="146" spans="1:25" ht="15.75" hidden="1" customHeight="1" x14ac:dyDescent="0.25">
      <c r="A146" s="587" t="s">
        <v>2665</v>
      </c>
      <c r="B146" s="588"/>
      <c r="C146" s="595"/>
      <c r="D146" s="597" t="str">
        <f>IF(AND(ISNUMBER(D140),ISNUMBER(D142)),IF(D144&lt;H143,J142,IF(D144&lt;H144,J143,IF(D144&lt;H145,J144,IF(D144&gt;I144,J145,"Evaluation Not Finished")))),"Missing Ratings")</f>
        <v>Missing Ratings</v>
      </c>
      <c r="E146" s="598"/>
      <c r="F146" s="598"/>
      <c r="G146" s="598"/>
      <c r="H146" s="598"/>
      <c r="I146" s="599"/>
      <c r="J146" s="347"/>
      <c r="K146" s="347"/>
      <c r="L146" s="347"/>
      <c r="M146" s="51"/>
      <c r="N146" s="51"/>
      <c r="O146" s="51"/>
      <c r="P146" s="51"/>
      <c r="Q146" s="51"/>
      <c r="R146" s="51"/>
      <c r="S146" s="51"/>
      <c r="T146" s="51"/>
      <c r="U146" s="51"/>
      <c r="V146" s="51"/>
      <c r="W146" s="51">
        <v>0</v>
      </c>
      <c r="X146" s="51">
        <v>269</v>
      </c>
      <c r="Y146" s="51"/>
    </row>
    <row r="147" spans="1:25" ht="16.5" hidden="1" customHeight="1" thickBot="1" x14ac:dyDescent="0.3">
      <c r="A147" s="589"/>
      <c r="B147" s="590"/>
      <c r="C147" s="596"/>
      <c r="D147" s="600"/>
      <c r="E147" s="601"/>
      <c r="F147" s="601"/>
      <c r="G147" s="601"/>
      <c r="H147" s="601"/>
      <c r="I147" s="602"/>
      <c r="J147" s="347"/>
      <c r="K147" s="347"/>
      <c r="L147" s="347"/>
      <c r="M147" s="51"/>
      <c r="N147" s="51"/>
      <c r="O147" s="51"/>
      <c r="P147" s="51"/>
      <c r="Q147" s="51"/>
      <c r="R147" s="51"/>
      <c r="S147" s="51"/>
      <c r="T147" s="51"/>
      <c r="U147" s="51"/>
      <c r="V147" s="51"/>
      <c r="W147" s="51">
        <v>270</v>
      </c>
      <c r="X147" s="51">
        <v>0</v>
      </c>
      <c r="Y147" s="51"/>
    </row>
    <row r="148" spans="1:25" hidden="1"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hidden="1"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hidden="1"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hidden="1"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hidden="1"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hidden="1"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hidden="1"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hidden="1" customHeight="1" x14ac:dyDescent="0.25">
      <c r="A155" s="346"/>
      <c r="B155" s="347"/>
      <c r="C155" s="347"/>
      <c r="D155" s="347"/>
      <c r="E155" s="347"/>
      <c r="F155" s="347"/>
      <c r="G155" s="347"/>
      <c r="H155" s="347"/>
      <c r="I155" s="347"/>
      <c r="J155" s="347"/>
      <c r="K155" s="347"/>
      <c r="L155" s="347"/>
      <c r="M155" s="51"/>
      <c r="N155" s="51" t="s">
        <v>3389</v>
      </c>
      <c r="O155" s="51"/>
      <c r="P155" s="51">
        <v>0</v>
      </c>
      <c r="Q155" s="51"/>
      <c r="R155" s="51"/>
      <c r="S155" s="51"/>
      <c r="T155" s="51"/>
      <c r="U155" s="51"/>
      <c r="V155" s="51"/>
      <c r="W155" s="51"/>
      <c r="X155" s="51"/>
      <c r="Y155" s="51"/>
    </row>
    <row r="156" spans="1:25" ht="15.75" hidden="1" customHeight="1" x14ac:dyDescent="0.25">
      <c r="A156" s="346"/>
      <c r="B156" s="347"/>
      <c r="C156" s="347"/>
      <c r="D156" s="347"/>
      <c r="E156" s="347"/>
      <c r="F156" s="347"/>
      <c r="G156" s="347"/>
      <c r="H156" s="347"/>
      <c r="I156" s="347"/>
      <c r="J156" s="347"/>
      <c r="K156" s="347"/>
      <c r="L156" s="347"/>
      <c r="M156" s="51"/>
      <c r="N156" s="51" t="s">
        <v>3390</v>
      </c>
      <c r="O156" s="51"/>
      <c r="P156" s="51">
        <v>189</v>
      </c>
      <c r="Q156" s="51"/>
      <c r="R156" s="51"/>
      <c r="S156" s="51"/>
      <c r="T156" s="51"/>
      <c r="U156" s="51"/>
      <c r="V156" s="51"/>
      <c r="W156" s="51"/>
      <c r="X156" s="51"/>
      <c r="Y156" s="51"/>
    </row>
    <row r="157" spans="1:25" ht="15.75" hidden="1" customHeight="1" x14ac:dyDescent="0.25">
      <c r="A157" s="346"/>
      <c r="B157" s="347"/>
      <c r="C157" s="347"/>
      <c r="D157" s="347"/>
      <c r="E157" s="347"/>
      <c r="F157" s="347"/>
      <c r="G157" s="347"/>
      <c r="H157" s="347"/>
      <c r="I157" s="347"/>
      <c r="J157" s="347"/>
      <c r="K157" s="347"/>
      <c r="L157" s="347"/>
      <c r="M157" s="51"/>
      <c r="N157" s="51" t="s">
        <v>2675</v>
      </c>
      <c r="O157" s="51"/>
      <c r="P157" s="51">
        <v>459</v>
      </c>
      <c r="Q157" s="51"/>
      <c r="R157" s="51"/>
      <c r="S157" s="51"/>
      <c r="T157" s="51"/>
      <c r="U157" s="51"/>
      <c r="V157" s="51"/>
      <c r="W157" s="51"/>
      <c r="X157" s="51"/>
      <c r="Y157" s="51"/>
    </row>
    <row r="158" spans="1:25" ht="15.75" hidden="1" customHeight="1" x14ac:dyDescent="0.25">
      <c r="A158" s="346"/>
      <c r="B158" s="347"/>
      <c r="C158" s="347"/>
      <c r="D158" s="347"/>
      <c r="E158" s="347"/>
      <c r="F158" s="347"/>
      <c r="G158" s="347"/>
      <c r="H158" s="347"/>
      <c r="I158" s="347"/>
      <c r="J158" s="347"/>
      <c r="K158" s="347"/>
      <c r="L158" s="347"/>
      <c r="M158" s="51"/>
      <c r="N158" s="51" t="s">
        <v>2676</v>
      </c>
      <c r="O158" s="51"/>
      <c r="P158" s="51">
        <v>729</v>
      </c>
      <c r="Q158" s="51"/>
      <c r="R158" s="51"/>
      <c r="S158" s="51"/>
      <c r="T158" s="51"/>
      <c r="U158" s="51"/>
      <c r="V158" s="51"/>
      <c r="W158" s="51"/>
      <c r="X158" s="51"/>
      <c r="Y158" s="51"/>
    </row>
    <row r="159" spans="1:25" ht="16.5" hidden="1"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hidden="1" x14ac:dyDescent="0.25">
      <c r="A160" s="346"/>
      <c r="B160" s="347"/>
      <c r="C160" s="347"/>
      <c r="D160" s="347"/>
      <c r="E160" s="347"/>
      <c r="F160" s="347"/>
      <c r="G160" s="347"/>
      <c r="H160" s="347"/>
      <c r="I160" s="347"/>
      <c r="J160" s="347"/>
      <c r="K160" s="347"/>
      <c r="L160" s="347"/>
      <c r="M160" s="51"/>
      <c r="N160" s="51" t="s">
        <v>2683</v>
      </c>
      <c r="O160" s="51"/>
      <c r="P160" s="51"/>
      <c r="Q160" s="51"/>
      <c r="R160" s="51"/>
      <c r="S160" s="51"/>
      <c r="T160" s="51"/>
      <c r="U160" s="51"/>
      <c r="V160" s="51"/>
      <c r="W160" s="51"/>
      <c r="X160" s="51"/>
      <c r="Y160" s="51"/>
    </row>
    <row r="161" spans="1:25" hidden="1"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hidden="1"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hidden="1"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hidden="1"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hidden="1"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hidden="1"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hidden="1" x14ac:dyDescent="0.25">
      <c r="M167" s="51"/>
      <c r="N167" s="51"/>
      <c r="O167" s="51"/>
      <c r="P167" s="51"/>
      <c r="Q167" s="51"/>
      <c r="R167" s="51"/>
      <c r="S167" s="51"/>
      <c r="T167" s="51"/>
      <c r="U167" s="51"/>
      <c r="V167" s="51"/>
      <c r="W167" s="51"/>
      <c r="X167" s="51"/>
      <c r="Y167" s="51"/>
    </row>
    <row r="168" spans="1:25" hidden="1" x14ac:dyDescent="0.25">
      <c r="D168" s="363" t="s">
        <v>3185</v>
      </c>
      <c r="E168" s="66"/>
      <c r="F168" s="66"/>
      <c r="G168" s="66"/>
      <c r="I168" s="362" t="s">
        <v>1429</v>
      </c>
      <c r="J168" s="362"/>
      <c r="K168" s="362"/>
      <c r="L168" s="394"/>
      <c r="M168" s="51"/>
      <c r="N168" s="497">
        <v>54</v>
      </c>
      <c r="O168" s="497">
        <v>0</v>
      </c>
      <c r="P168" s="51"/>
      <c r="Q168" s="51"/>
      <c r="R168" s="51"/>
      <c r="S168" s="51"/>
      <c r="T168" s="51"/>
      <c r="U168" s="51"/>
      <c r="V168" s="51"/>
      <c r="W168" s="51"/>
      <c r="X168" s="51"/>
      <c r="Y168" s="51"/>
    </row>
    <row r="169" spans="1:25" hidden="1" x14ac:dyDescent="0.25">
      <c r="B169" s="363"/>
      <c r="C169" s="363"/>
      <c r="D169" s="363"/>
      <c r="M169" s="51"/>
      <c r="N169" s="497">
        <v>54</v>
      </c>
      <c r="O169" s="497">
        <v>540</v>
      </c>
      <c r="P169" s="51"/>
      <c r="Q169" s="51"/>
      <c r="R169" s="51"/>
      <c r="S169" s="51"/>
      <c r="T169" s="51"/>
      <c r="U169" s="51"/>
      <c r="V169" s="51"/>
      <c r="W169" s="51"/>
      <c r="X169" s="51"/>
      <c r="Y169" s="51"/>
    </row>
    <row r="170" spans="1:25" hidden="1" x14ac:dyDescent="0.25">
      <c r="M170" s="51"/>
      <c r="N170" s="497">
        <v>189</v>
      </c>
      <c r="O170" s="497">
        <v>0</v>
      </c>
      <c r="P170" s="51"/>
      <c r="Q170" s="51"/>
      <c r="R170" s="51"/>
      <c r="S170" s="51"/>
      <c r="T170" s="51"/>
      <c r="U170" s="51"/>
      <c r="V170" s="51"/>
      <c r="W170" s="51"/>
      <c r="X170" s="51"/>
      <c r="Y170" s="51"/>
    </row>
    <row r="171" spans="1:25" hidden="1" x14ac:dyDescent="0.25">
      <c r="B171" s="575" t="s">
        <v>1451</v>
      </c>
      <c r="C171" s="575"/>
      <c r="D171" s="575"/>
      <c r="E171" s="576"/>
      <c r="F171" s="576"/>
      <c r="G171" s="576"/>
      <c r="I171" s="577" t="s">
        <v>1429</v>
      </c>
      <c r="J171" s="577"/>
      <c r="K171" s="577"/>
      <c r="L171" s="394"/>
      <c r="M171" s="51"/>
      <c r="N171" s="497">
        <v>189</v>
      </c>
      <c r="O171" s="497">
        <v>540</v>
      </c>
      <c r="P171" s="51"/>
      <c r="Q171" s="51"/>
      <c r="R171" s="51"/>
      <c r="S171" s="51"/>
      <c r="T171" s="51"/>
      <c r="U171" s="51"/>
      <c r="V171" s="51"/>
      <c r="W171" s="51"/>
      <c r="X171" s="51"/>
      <c r="Y171" s="51"/>
    </row>
    <row r="172" spans="1:25" ht="16.5" hidden="1" thickBot="1" x14ac:dyDescent="0.3">
      <c r="M172" s="51"/>
      <c r="N172" s="497">
        <v>324</v>
      </c>
      <c r="O172" s="497">
        <v>0</v>
      </c>
      <c r="P172" s="51"/>
      <c r="Q172" s="51"/>
      <c r="R172" s="51"/>
      <c r="S172" s="51"/>
      <c r="T172" s="51"/>
      <c r="U172" s="51"/>
      <c r="V172" s="51"/>
      <c r="W172" s="51"/>
      <c r="X172" s="51"/>
      <c r="Y172" s="51"/>
    </row>
    <row r="173" spans="1:25" ht="16.5" hidden="1" thickBot="1" x14ac:dyDescent="0.3">
      <c r="A173" s="578" t="s">
        <v>2687</v>
      </c>
      <c r="B173" s="579"/>
      <c r="C173" s="579"/>
      <c r="D173" s="579"/>
      <c r="E173" s="580"/>
      <c r="G173" s="578" t="s">
        <v>2688</v>
      </c>
      <c r="H173" s="579"/>
      <c r="I173" s="579"/>
      <c r="J173" s="579"/>
      <c r="K173" s="580"/>
      <c r="L173" s="403"/>
      <c r="M173" s="51"/>
      <c r="N173" s="497">
        <v>324</v>
      </c>
      <c r="O173" s="497">
        <v>540</v>
      </c>
      <c r="P173" s="51"/>
      <c r="Q173" s="51"/>
      <c r="R173" s="51"/>
      <c r="S173" s="51"/>
      <c r="T173" s="51"/>
      <c r="U173" s="51"/>
      <c r="V173" s="51"/>
      <c r="W173" s="51"/>
      <c r="X173" s="51"/>
      <c r="Y173" s="51"/>
    </row>
    <row r="174" spans="1:25" hidden="1" x14ac:dyDescent="0.25">
      <c r="A174" s="581"/>
      <c r="B174" s="582"/>
      <c r="C174" s="582"/>
      <c r="D174" s="582"/>
      <c r="E174" s="583"/>
      <c r="G174" s="581"/>
      <c r="H174" s="582"/>
      <c r="I174" s="582"/>
      <c r="J174" s="582"/>
      <c r="K174" s="583"/>
      <c r="L174" s="364"/>
      <c r="M174" s="51"/>
      <c r="N174" s="497">
        <v>459</v>
      </c>
      <c r="O174" s="497">
        <v>0</v>
      </c>
      <c r="P174" s="51"/>
      <c r="Q174" s="51"/>
      <c r="R174" s="51"/>
      <c r="S174" s="51"/>
      <c r="T174" s="51"/>
      <c r="U174" s="51"/>
      <c r="V174" s="51"/>
      <c r="W174" s="51"/>
      <c r="X174" s="51"/>
      <c r="Y174" s="51"/>
    </row>
    <row r="175" spans="1:25" hidden="1" x14ac:dyDescent="0.25">
      <c r="A175" s="581"/>
      <c r="B175" s="582"/>
      <c r="C175" s="582"/>
      <c r="D175" s="582"/>
      <c r="E175" s="583"/>
      <c r="G175" s="581"/>
      <c r="H175" s="582"/>
      <c r="I175" s="582"/>
      <c r="J175" s="582"/>
      <c r="K175" s="583"/>
      <c r="L175" s="364"/>
      <c r="M175" s="51"/>
      <c r="N175" s="497">
        <v>459</v>
      </c>
      <c r="O175" s="497">
        <v>540</v>
      </c>
      <c r="P175" s="51"/>
      <c r="Q175" s="51"/>
      <c r="R175" s="51"/>
      <c r="S175" s="51"/>
      <c r="T175" s="51"/>
      <c r="U175" s="51"/>
      <c r="V175" s="51"/>
      <c r="W175" s="51"/>
      <c r="X175" s="51"/>
      <c r="Y175" s="51"/>
    </row>
    <row r="176" spans="1:25" hidden="1" x14ac:dyDescent="0.25">
      <c r="A176" s="581"/>
      <c r="B176" s="582"/>
      <c r="C176" s="582"/>
      <c r="D176" s="582"/>
      <c r="E176" s="583"/>
      <c r="G176" s="581"/>
      <c r="H176" s="582"/>
      <c r="I176" s="582"/>
      <c r="J176" s="582"/>
      <c r="K176" s="583"/>
      <c r="L176" s="364"/>
      <c r="M176" s="51"/>
      <c r="N176" s="51"/>
      <c r="O176" s="51"/>
      <c r="P176" s="51"/>
      <c r="Q176" s="51"/>
      <c r="R176" s="51"/>
      <c r="S176" s="51"/>
      <c r="T176" s="51"/>
      <c r="U176" s="51"/>
      <c r="V176" s="51"/>
      <c r="W176" s="51"/>
      <c r="X176" s="51"/>
      <c r="Y176" s="51"/>
    </row>
    <row r="177" spans="1:96" hidden="1" x14ac:dyDescent="0.25">
      <c r="A177" s="581"/>
      <c r="B177" s="582"/>
      <c r="C177" s="582"/>
      <c r="D177" s="582"/>
      <c r="E177" s="583"/>
      <c r="G177" s="581"/>
      <c r="H177" s="582"/>
      <c r="I177" s="582"/>
      <c r="J177" s="582"/>
      <c r="K177" s="583"/>
      <c r="L177" s="364"/>
      <c r="M177" s="51"/>
      <c r="N177" s="51"/>
      <c r="O177" s="51"/>
      <c r="P177" s="51"/>
      <c r="Q177" s="51"/>
      <c r="R177" s="51"/>
      <c r="S177" s="51"/>
      <c r="T177" s="51"/>
      <c r="U177" s="51"/>
      <c r="V177" s="51"/>
      <c r="W177" s="51"/>
      <c r="X177" s="51"/>
      <c r="Y177" s="51"/>
    </row>
    <row r="178" spans="1:96" hidden="1" x14ac:dyDescent="0.25">
      <c r="A178" s="581"/>
      <c r="B178" s="582"/>
      <c r="C178" s="582"/>
      <c r="D178" s="582"/>
      <c r="E178" s="583"/>
      <c r="G178" s="581"/>
      <c r="H178" s="582"/>
      <c r="I178" s="582"/>
      <c r="J178" s="582"/>
      <c r="K178" s="583"/>
      <c r="L178" s="364"/>
      <c r="M178" s="51"/>
      <c r="N178" s="51"/>
      <c r="O178" s="51"/>
      <c r="P178" s="51"/>
      <c r="Q178" s="51"/>
      <c r="R178" s="51"/>
      <c r="S178" s="51"/>
      <c r="T178" s="51"/>
      <c r="U178" s="51"/>
      <c r="V178" s="51"/>
      <c r="W178" s="51"/>
      <c r="X178" s="51"/>
      <c r="Y178" s="51"/>
    </row>
    <row r="179" spans="1:96" hidden="1" x14ac:dyDescent="0.25">
      <c r="A179" s="581"/>
      <c r="B179" s="582"/>
      <c r="C179" s="582"/>
      <c r="D179" s="582"/>
      <c r="E179" s="583"/>
      <c r="G179" s="581"/>
      <c r="H179" s="582"/>
      <c r="I179" s="582"/>
      <c r="J179" s="582"/>
      <c r="K179" s="583"/>
      <c r="L179" s="364"/>
      <c r="M179" s="51"/>
      <c r="N179" s="51"/>
      <c r="O179" s="51"/>
      <c r="P179" s="51"/>
      <c r="Q179" s="51"/>
      <c r="R179" s="51"/>
      <c r="S179" s="51"/>
      <c r="T179" s="51"/>
      <c r="U179" s="51"/>
      <c r="V179" s="51"/>
      <c r="W179" s="51"/>
      <c r="X179" s="51"/>
      <c r="Y179" s="51"/>
    </row>
    <row r="180" spans="1:96" ht="16.5" hidden="1" thickBot="1" x14ac:dyDescent="0.3">
      <c r="A180" s="584"/>
      <c r="B180" s="585"/>
      <c r="C180" s="585"/>
      <c r="D180" s="585"/>
      <c r="E180" s="586"/>
      <c r="G180" s="584"/>
      <c r="H180" s="585"/>
      <c r="I180" s="585"/>
      <c r="J180" s="585"/>
      <c r="K180" s="586"/>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882</v>
      </c>
      <c r="B190" s="404" t="s">
        <v>883</v>
      </c>
      <c r="C190" s="404" t="s">
        <v>884</v>
      </c>
      <c r="D190" s="404" t="s">
        <v>885</v>
      </c>
      <c r="E190" s="404" t="s">
        <v>886</v>
      </c>
      <c r="F190" s="404" t="s">
        <v>887</v>
      </c>
      <c r="G190" s="404"/>
      <c r="H190" s="404" t="s">
        <v>3064</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2887</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888</v>
      </c>
      <c r="B192" s="404">
        <v>5990</v>
      </c>
      <c r="C192" s="404" t="s">
        <v>2709</v>
      </c>
      <c r="D192" s="404">
        <v>2700</v>
      </c>
      <c r="E192" s="404" t="s">
        <v>889</v>
      </c>
      <c r="F192" s="404">
        <v>9120</v>
      </c>
      <c r="G192" s="404"/>
      <c r="H192" s="404" t="s">
        <v>2708</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890</v>
      </c>
      <c r="B193" s="404">
        <v>10</v>
      </c>
      <c r="C193" s="404" t="s">
        <v>2710</v>
      </c>
      <c r="D193" s="404">
        <v>880</v>
      </c>
      <c r="E193" s="404" t="s">
        <v>891</v>
      </c>
      <c r="F193" s="404">
        <v>9035</v>
      </c>
      <c r="G193" s="404"/>
      <c r="H193" s="404" t="s">
        <v>2888</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892</v>
      </c>
      <c r="B194" s="404">
        <v>1334</v>
      </c>
      <c r="C194" s="404" t="s">
        <v>2711</v>
      </c>
      <c r="D194" s="404">
        <v>1000</v>
      </c>
      <c r="E194" s="404" t="s">
        <v>893</v>
      </c>
      <c r="F194" s="404">
        <v>9025</v>
      </c>
      <c r="G194" s="404"/>
      <c r="H194" s="404" t="s">
        <v>2889</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894</v>
      </c>
      <c r="B195" s="404">
        <v>6397</v>
      </c>
      <c r="C195" s="404" t="s">
        <v>2710</v>
      </c>
      <c r="D195" s="404">
        <v>880</v>
      </c>
      <c r="E195" s="404" t="s">
        <v>895</v>
      </c>
      <c r="F195" s="404">
        <v>9130</v>
      </c>
      <c r="G195" s="404"/>
      <c r="H195" s="404" t="s">
        <v>2890</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896</v>
      </c>
      <c r="B196" s="404">
        <v>11</v>
      </c>
      <c r="C196" s="404" t="s">
        <v>2712</v>
      </c>
      <c r="D196" s="404">
        <v>900</v>
      </c>
      <c r="E196" s="404" t="s">
        <v>897</v>
      </c>
      <c r="F196" s="404">
        <v>9135</v>
      </c>
      <c r="G196" s="404"/>
      <c r="H196" s="404" t="s">
        <v>2891</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898</v>
      </c>
      <c r="B197" s="404">
        <v>17</v>
      </c>
      <c r="C197" s="404" t="s">
        <v>2713</v>
      </c>
      <c r="D197" s="404">
        <v>1040</v>
      </c>
      <c r="E197" s="404" t="s">
        <v>899</v>
      </c>
      <c r="F197" s="404">
        <v>9110</v>
      </c>
      <c r="G197" s="404"/>
      <c r="H197" s="404" t="s">
        <v>2892</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900</v>
      </c>
      <c r="B198" s="404">
        <v>517</v>
      </c>
      <c r="C198" s="404" t="s">
        <v>2714</v>
      </c>
      <c r="D198" s="404">
        <v>1010</v>
      </c>
      <c r="E198" s="404" t="s">
        <v>1923</v>
      </c>
      <c r="F198" s="404">
        <v>9030</v>
      </c>
      <c r="G198" s="404"/>
      <c r="H198" s="404" t="s">
        <v>2893</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1924</v>
      </c>
      <c r="B199" s="404">
        <v>309</v>
      </c>
      <c r="C199" s="404" t="s">
        <v>2715</v>
      </c>
      <c r="D199" s="404">
        <v>10</v>
      </c>
      <c r="E199" s="404" t="s">
        <v>903</v>
      </c>
      <c r="F199" s="404">
        <v>9140</v>
      </c>
      <c r="G199" s="404"/>
      <c r="H199" s="404" t="s">
        <v>2894</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1925</v>
      </c>
      <c r="B200" s="404">
        <v>19</v>
      </c>
      <c r="C200" s="404" t="s">
        <v>2713</v>
      </c>
      <c r="D200" s="404">
        <v>1040</v>
      </c>
      <c r="E200" s="404" t="s">
        <v>1926</v>
      </c>
      <c r="F200" s="404">
        <v>9040</v>
      </c>
      <c r="G200" s="404"/>
      <c r="H200" s="404" t="s">
        <v>2895</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1927</v>
      </c>
      <c r="B201" s="404">
        <v>15</v>
      </c>
      <c r="C201" s="404" t="s">
        <v>2708</v>
      </c>
      <c r="D201" s="404">
        <v>20</v>
      </c>
      <c r="E201" s="404" t="s">
        <v>1928</v>
      </c>
      <c r="F201" s="404">
        <v>9095</v>
      </c>
      <c r="G201" s="404"/>
      <c r="H201" s="404" t="s">
        <v>2896</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1929</v>
      </c>
      <c r="B202" s="404">
        <v>67</v>
      </c>
      <c r="C202" s="404" t="s">
        <v>2710</v>
      </c>
      <c r="D202" s="404">
        <v>880</v>
      </c>
      <c r="E202" s="404" t="s">
        <v>1930</v>
      </c>
      <c r="F202" s="404">
        <v>9045</v>
      </c>
      <c r="G202" s="404"/>
      <c r="H202" s="404" t="s">
        <v>2897</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1931</v>
      </c>
      <c r="B203" s="404">
        <v>110</v>
      </c>
      <c r="C203" s="404" t="s">
        <v>2713</v>
      </c>
      <c r="D203" s="404">
        <v>1040</v>
      </c>
      <c r="E203" s="404" t="s">
        <v>1932</v>
      </c>
      <c r="F203" s="404">
        <v>9125</v>
      </c>
      <c r="G203" s="404"/>
      <c r="H203" s="404" t="s">
        <v>2898</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1933</v>
      </c>
      <c r="B204" s="404">
        <v>1866</v>
      </c>
      <c r="C204" s="404" t="s">
        <v>2710</v>
      </c>
      <c r="D204" s="404">
        <v>880</v>
      </c>
      <c r="E204" s="404" t="s">
        <v>1934</v>
      </c>
      <c r="F204" s="404">
        <v>9050</v>
      </c>
      <c r="G204" s="404"/>
      <c r="H204" s="404" t="s">
        <v>2899</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1935</v>
      </c>
      <c r="B205" s="404">
        <v>505</v>
      </c>
      <c r="C205" s="404" t="s">
        <v>2715</v>
      </c>
      <c r="D205" s="404">
        <v>10</v>
      </c>
      <c r="E205" s="404" t="s">
        <v>1936</v>
      </c>
      <c r="F205" s="404">
        <v>9055</v>
      </c>
      <c r="G205" s="404"/>
      <c r="H205" s="404" t="s">
        <v>2900</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1937</v>
      </c>
      <c r="B206" s="404">
        <v>269</v>
      </c>
      <c r="C206" s="404" t="s">
        <v>2714</v>
      </c>
      <c r="D206" s="404">
        <v>1010</v>
      </c>
      <c r="E206" s="404" t="s">
        <v>1938</v>
      </c>
      <c r="F206" s="404">
        <v>9060</v>
      </c>
      <c r="G206" s="404"/>
      <c r="H206" s="404" t="s">
        <v>2901</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1939</v>
      </c>
      <c r="B207" s="404">
        <v>12</v>
      </c>
      <c r="C207" s="404" t="s">
        <v>2712</v>
      </c>
      <c r="D207" s="404">
        <v>900</v>
      </c>
      <c r="E207" s="404" t="s">
        <v>1940</v>
      </c>
      <c r="F207" s="404">
        <v>9065</v>
      </c>
      <c r="G207" s="404"/>
      <c r="H207" s="404" t="s">
        <v>2902</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881</v>
      </c>
      <c r="B208" s="404">
        <v>24</v>
      </c>
      <c r="C208" s="404" t="s">
        <v>2716</v>
      </c>
      <c r="D208" s="404">
        <v>30</v>
      </c>
      <c r="E208" s="404" t="s">
        <v>1941</v>
      </c>
      <c r="F208" s="404">
        <v>9075</v>
      </c>
      <c r="G208" s="404"/>
      <c r="H208" s="404" t="s">
        <v>2903</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1942</v>
      </c>
      <c r="B209" s="404">
        <v>20</v>
      </c>
      <c r="C209" s="404" t="s">
        <v>2716</v>
      </c>
      <c r="D209" s="404">
        <v>30</v>
      </c>
      <c r="E209" s="404" t="s">
        <v>1943</v>
      </c>
      <c r="F209" s="404">
        <v>9080</v>
      </c>
      <c r="G209" s="404"/>
      <c r="H209" s="404" t="s">
        <v>2904</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1944</v>
      </c>
      <c r="B210" s="404">
        <v>30</v>
      </c>
      <c r="C210" s="404" t="s">
        <v>2717</v>
      </c>
      <c r="D210" s="404">
        <v>1420</v>
      </c>
      <c r="E210" s="404" t="s">
        <v>1945</v>
      </c>
      <c r="F210" s="404">
        <v>9145</v>
      </c>
      <c r="G210" s="404"/>
      <c r="H210" s="404" t="s">
        <v>2905</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1946</v>
      </c>
      <c r="B211" s="404">
        <v>70</v>
      </c>
      <c r="C211" s="404" t="s">
        <v>2708</v>
      </c>
      <c r="D211" s="404">
        <v>20</v>
      </c>
      <c r="E211" s="404" t="s">
        <v>1947</v>
      </c>
      <c r="F211" s="404">
        <v>9090</v>
      </c>
      <c r="G211" s="404"/>
      <c r="H211" s="404" t="s">
        <v>2906</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1948</v>
      </c>
      <c r="B212" s="404">
        <v>29</v>
      </c>
      <c r="C212" s="404" t="s">
        <v>2718</v>
      </c>
      <c r="D212" s="404">
        <v>980</v>
      </c>
      <c r="E212" s="404"/>
      <c r="F212" s="404"/>
      <c r="G212" s="404"/>
      <c r="H212" s="404" t="s">
        <v>3077</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1949</v>
      </c>
      <c r="B213" s="404">
        <v>6499</v>
      </c>
      <c r="C213" s="404" t="s">
        <v>2719</v>
      </c>
      <c r="D213" s="404">
        <v>470</v>
      </c>
      <c r="E213" s="404"/>
      <c r="F213" s="404"/>
      <c r="G213" s="404"/>
      <c r="H213" s="404" t="s">
        <v>2907</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1950</v>
      </c>
      <c r="B214" s="404">
        <v>507</v>
      </c>
      <c r="C214" s="404" t="s">
        <v>2715</v>
      </c>
      <c r="D214" s="404">
        <v>10</v>
      </c>
      <c r="E214" s="404"/>
      <c r="F214" s="404"/>
      <c r="G214" s="404"/>
      <c r="H214" s="404" t="s">
        <v>2908</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1951</v>
      </c>
      <c r="B215" s="404">
        <v>44</v>
      </c>
      <c r="C215" s="404" t="s">
        <v>2720</v>
      </c>
      <c r="D215" s="404">
        <v>960</v>
      </c>
      <c r="E215" s="404"/>
      <c r="F215" s="404"/>
      <c r="G215" s="404"/>
      <c r="H215" s="404" t="s">
        <v>2909</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1952</v>
      </c>
      <c r="B216" s="404">
        <v>48</v>
      </c>
      <c r="C216" s="404" t="s">
        <v>2720</v>
      </c>
      <c r="D216" s="404">
        <v>960</v>
      </c>
      <c r="E216" s="404"/>
      <c r="F216" s="404"/>
      <c r="G216" s="404"/>
      <c r="H216" s="404" t="s">
        <v>2910</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1953</v>
      </c>
      <c r="B217" s="404">
        <v>58</v>
      </c>
      <c r="C217" s="404" t="s">
        <v>2721</v>
      </c>
      <c r="D217" s="404">
        <v>1620</v>
      </c>
      <c r="E217" s="404"/>
      <c r="F217" s="404"/>
      <c r="G217" s="404"/>
      <c r="H217" s="404" t="s">
        <v>2911</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1954</v>
      </c>
      <c r="B218" s="404">
        <v>66</v>
      </c>
      <c r="C218" s="404" t="s">
        <v>2721</v>
      </c>
      <c r="D218" s="404">
        <v>1620</v>
      </c>
      <c r="E218" s="404"/>
      <c r="F218" s="404"/>
      <c r="G218" s="404"/>
      <c r="H218" s="404" t="s">
        <v>2912</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1955</v>
      </c>
      <c r="B219" s="404">
        <v>76</v>
      </c>
      <c r="C219" s="404" t="s">
        <v>2713</v>
      </c>
      <c r="D219" s="404">
        <v>1040</v>
      </c>
      <c r="E219" s="404"/>
      <c r="F219" s="404"/>
      <c r="G219" s="404"/>
      <c r="H219" s="404" t="s">
        <v>2913</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1956</v>
      </c>
      <c r="B220" s="404">
        <v>86</v>
      </c>
      <c r="C220" s="404" t="s">
        <v>2722</v>
      </c>
      <c r="D220" s="404">
        <v>3030</v>
      </c>
      <c r="E220" s="404"/>
      <c r="F220" s="404"/>
      <c r="G220" s="404"/>
      <c r="H220" s="404" t="s">
        <v>2914</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1957</v>
      </c>
      <c r="B221" s="404">
        <v>90</v>
      </c>
      <c r="C221" s="404" t="s">
        <v>2722</v>
      </c>
      <c r="D221" s="404">
        <v>3030</v>
      </c>
      <c r="E221" s="404"/>
      <c r="F221" s="404"/>
      <c r="G221" s="404"/>
      <c r="H221" s="404" t="s">
        <v>2915</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1958</v>
      </c>
      <c r="B222" s="404">
        <v>108</v>
      </c>
      <c r="C222" s="404" t="s">
        <v>2717</v>
      </c>
      <c r="D222" s="404">
        <v>1420</v>
      </c>
      <c r="E222" s="404"/>
      <c r="F222" s="404"/>
      <c r="G222" s="404"/>
      <c r="H222" s="404" t="s">
        <v>2916</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1959</v>
      </c>
      <c r="B223" s="404">
        <v>115</v>
      </c>
      <c r="C223" s="404" t="s">
        <v>2723</v>
      </c>
      <c r="D223" s="404">
        <v>100</v>
      </c>
      <c r="E223" s="404"/>
      <c r="F223" s="404"/>
      <c r="G223" s="404"/>
      <c r="H223" s="404" t="s">
        <v>2917</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1960</v>
      </c>
      <c r="B224" s="404">
        <v>118</v>
      </c>
      <c r="C224" s="404" t="s">
        <v>2723</v>
      </c>
      <c r="D224" s="404">
        <v>100</v>
      </c>
      <c r="E224" s="404"/>
      <c r="F224" s="404"/>
      <c r="G224" s="404"/>
      <c r="H224" s="404" t="s">
        <v>2918</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1961</v>
      </c>
      <c r="B225" s="404">
        <v>368</v>
      </c>
      <c r="C225" s="404" t="s">
        <v>2723</v>
      </c>
      <c r="D225" s="404">
        <v>100</v>
      </c>
      <c r="E225" s="404"/>
      <c r="F225" s="404"/>
      <c r="G225" s="404"/>
      <c r="H225" s="404" t="s">
        <v>2919</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1962</v>
      </c>
      <c r="B226" s="404">
        <v>119</v>
      </c>
      <c r="C226" s="404" t="s">
        <v>2723</v>
      </c>
      <c r="D226" s="404">
        <v>100</v>
      </c>
      <c r="E226" s="404"/>
      <c r="F226" s="404"/>
      <c r="G226" s="404"/>
      <c r="H226" s="404" t="s">
        <v>2920</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1963</v>
      </c>
      <c r="B227" s="404">
        <v>148</v>
      </c>
      <c r="C227" s="404" t="s">
        <v>2717</v>
      </c>
      <c r="D227" s="404">
        <v>1420</v>
      </c>
      <c r="E227" s="404"/>
      <c r="F227" s="404"/>
      <c r="G227" s="404"/>
      <c r="H227" s="404" t="s">
        <v>2921</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1964</v>
      </c>
      <c r="B228" s="404">
        <v>61</v>
      </c>
      <c r="C228" s="404" t="s">
        <v>2719</v>
      </c>
      <c r="D228" s="404">
        <v>470</v>
      </c>
      <c r="E228" s="404"/>
      <c r="F228" s="404"/>
      <c r="G228" s="404"/>
      <c r="H228" s="404" t="s">
        <v>2922</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1965</v>
      </c>
      <c r="B229" s="404">
        <v>186</v>
      </c>
      <c r="C229" s="404" t="s">
        <v>2716</v>
      </c>
      <c r="D229" s="404">
        <v>30</v>
      </c>
      <c r="E229" s="404"/>
      <c r="F229" s="404"/>
      <c r="G229" s="404"/>
      <c r="H229" s="404" t="s">
        <v>2777</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1966</v>
      </c>
      <c r="B230" s="404">
        <v>200</v>
      </c>
      <c r="C230" s="404" t="s">
        <v>2724</v>
      </c>
      <c r="D230" s="404">
        <v>2660</v>
      </c>
      <c r="E230" s="404"/>
      <c r="F230" s="404"/>
      <c r="G230" s="404"/>
      <c r="H230" s="404" t="s">
        <v>2923</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1967</v>
      </c>
      <c r="B231" s="404">
        <v>226</v>
      </c>
      <c r="C231" s="404" t="s">
        <v>2719</v>
      </c>
      <c r="D231" s="404">
        <v>470</v>
      </c>
      <c r="E231" s="404"/>
      <c r="F231" s="404"/>
      <c r="G231" s="404"/>
      <c r="H231" s="404" t="s">
        <v>2924</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1968</v>
      </c>
      <c r="B232" s="404">
        <v>214</v>
      </c>
      <c r="C232" s="404" t="s">
        <v>2725</v>
      </c>
      <c r="D232" s="404">
        <v>180</v>
      </c>
      <c r="E232" s="404"/>
      <c r="F232" s="404"/>
      <c r="G232" s="404"/>
      <c r="H232" s="404" t="s">
        <v>2925</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1969</v>
      </c>
      <c r="B233" s="404">
        <v>215</v>
      </c>
      <c r="C233" s="404" t="s">
        <v>2712</v>
      </c>
      <c r="D233" s="404">
        <v>900</v>
      </c>
      <c r="E233" s="404"/>
      <c r="F233" s="404"/>
      <c r="G233" s="404"/>
      <c r="H233" s="404" t="s">
        <v>2926</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1970</v>
      </c>
      <c r="B234" s="404">
        <v>220</v>
      </c>
      <c r="C234" s="404" t="s">
        <v>2710</v>
      </c>
      <c r="D234" s="404">
        <v>880</v>
      </c>
      <c r="E234" s="404"/>
      <c r="F234" s="404"/>
      <c r="G234" s="404"/>
      <c r="H234" s="404" t="s">
        <v>2927</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1971</v>
      </c>
      <c r="B235" s="404">
        <v>4878</v>
      </c>
      <c r="C235" s="404" t="s">
        <v>2726</v>
      </c>
      <c r="D235" s="404">
        <v>480</v>
      </c>
      <c r="E235" s="404"/>
      <c r="F235" s="404"/>
      <c r="G235" s="404"/>
      <c r="H235" s="404" t="s">
        <v>2786</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1972</v>
      </c>
      <c r="B236" s="404">
        <v>75</v>
      </c>
      <c r="C236" s="404" t="s">
        <v>2727</v>
      </c>
      <c r="D236" s="404">
        <v>8001</v>
      </c>
      <c r="E236" s="404"/>
      <c r="F236" s="404"/>
      <c r="G236" s="404"/>
      <c r="H236" s="404" t="s">
        <v>2928</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1973</v>
      </c>
      <c r="B237" s="404">
        <v>225</v>
      </c>
      <c r="C237" s="404" t="s">
        <v>2728</v>
      </c>
      <c r="D237" s="404">
        <v>1520</v>
      </c>
      <c r="E237" s="404"/>
      <c r="F237" s="404"/>
      <c r="G237" s="404"/>
      <c r="H237" s="404" t="s">
        <v>2929</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1974</v>
      </c>
      <c r="B238" s="404">
        <v>242</v>
      </c>
      <c r="C238" s="404" t="s">
        <v>2729</v>
      </c>
      <c r="D238" s="404">
        <v>130</v>
      </c>
      <c r="E238" s="404"/>
      <c r="F238" s="404"/>
      <c r="G238" s="404"/>
      <c r="H238" s="404" t="s">
        <v>2930</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1975</v>
      </c>
      <c r="B239" s="404">
        <v>249</v>
      </c>
      <c r="C239" s="404" t="s">
        <v>2713</v>
      </c>
      <c r="D239" s="404">
        <v>1040</v>
      </c>
      <c r="E239" s="404"/>
      <c r="F239" s="404"/>
      <c r="G239" s="404"/>
      <c r="H239" s="404" t="s">
        <v>3078</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1976</v>
      </c>
      <c r="B240" s="404">
        <v>252</v>
      </c>
      <c r="C240" s="404" t="s">
        <v>2730</v>
      </c>
      <c r="D240" s="404">
        <v>580</v>
      </c>
      <c r="E240" s="404"/>
      <c r="F240" s="404"/>
      <c r="G240" s="404"/>
      <c r="H240" s="404" t="s">
        <v>2931</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1977</v>
      </c>
      <c r="B241" s="404">
        <v>250</v>
      </c>
      <c r="C241" s="404" t="s">
        <v>2730</v>
      </c>
      <c r="D241" s="404">
        <v>580</v>
      </c>
      <c r="E241" s="404"/>
      <c r="F241" s="404"/>
      <c r="G241" s="404"/>
      <c r="H241" s="404" t="s">
        <v>2932</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1978</v>
      </c>
      <c r="B242" s="404">
        <v>262</v>
      </c>
      <c r="C242" s="404" t="s">
        <v>2731</v>
      </c>
      <c r="D242" s="404">
        <v>2000</v>
      </c>
      <c r="E242" s="404"/>
      <c r="F242" s="404"/>
      <c r="G242" s="404"/>
      <c r="H242" s="404" t="s">
        <v>2933</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1979</v>
      </c>
      <c r="B243" s="404">
        <v>219</v>
      </c>
      <c r="C243" s="404" t="s">
        <v>2725</v>
      </c>
      <c r="D243" s="404">
        <v>180</v>
      </c>
      <c r="E243" s="404"/>
      <c r="F243" s="404"/>
      <c r="G243" s="404"/>
      <c r="H243" s="404" t="s">
        <v>2934</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1980</v>
      </c>
      <c r="B244" s="404">
        <v>3102</v>
      </c>
      <c r="C244" s="404" t="s">
        <v>2711</v>
      </c>
      <c r="D244" s="404">
        <v>1000</v>
      </c>
      <c r="E244" s="404"/>
      <c r="F244" s="404"/>
      <c r="G244" s="404"/>
      <c r="H244" s="404" t="s">
        <v>2935</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1981</v>
      </c>
      <c r="B245" s="404">
        <v>298</v>
      </c>
      <c r="C245" s="404" t="s">
        <v>2732</v>
      </c>
      <c r="D245" s="404">
        <v>140</v>
      </c>
      <c r="E245" s="404"/>
      <c r="F245" s="404"/>
      <c r="G245" s="404"/>
      <c r="H245" s="404" t="s">
        <v>2936</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1982</v>
      </c>
      <c r="B246" s="404">
        <v>301</v>
      </c>
      <c r="C246" s="404" t="s">
        <v>2708</v>
      </c>
      <c r="D246" s="404">
        <v>20</v>
      </c>
      <c r="E246" s="404"/>
      <c r="F246" s="404"/>
      <c r="G246" s="404"/>
      <c r="H246" s="404" t="s">
        <v>2937</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1983</v>
      </c>
      <c r="B247" s="404">
        <v>125</v>
      </c>
      <c r="C247" s="404" t="s">
        <v>2726</v>
      </c>
      <c r="D247" s="404">
        <v>480</v>
      </c>
      <c r="E247" s="404"/>
      <c r="F247" s="404"/>
      <c r="G247" s="404"/>
      <c r="H247" s="404" t="s">
        <v>2938</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1984</v>
      </c>
      <c r="B248" s="404">
        <v>64</v>
      </c>
      <c r="C248" s="404" t="s">
        <v>2733</v>
      </c>
      <c r="D248" s="404">
        <v>220</v>
      </c>
      <c r="E248" s="404"/>
      <c r="F248" s="404"/>
      <c r="G248" s="404"/>
      <c r="H248" s="404" t="s">
        <v>2939</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1985</v>
      </c>
      <c r="B249" s="404">
        <v>3340</v>
      </c>
      <c r="C249" s="404" t="s">
        <v>2710</v>
      </c>
      <c r="D249" s="404">
        <v>880</v>
      </c>
      <c r="E249" s="404"/>
      <c r="F249" s="404"/>
      <c r="G249" s="404"/>
      <c r="H249" s="404" t="s">
        <v>2940</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1986</v>
      </c>
      <c r="B250" s="404">
        <v>304</v>
      </c>
      <c r="C250" s="404" t="s">
        <v>2734</v>
      </c>
      <c r="D250" s="404">
        <v>3040</v>
      </c>
      <c r="E250" s="404"/>
      <c r="F250" s="404"/>
      <c r="G250" s="404"/>
      <c r="H250" s="404" t="s">
        <v>2941</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1987</v>
      </c>
      <c r="B251" s="404">
        <v>308</v>
      </c>
      <c r="C251" s="404" t="s">
        <v>2734</v>
      </c>
      <c r="D251" s="404">
        <v>3040</v>
      </c>
      <c r="E251" s="404"/>
      <c r="F251" s="404"/>
      <c r="G251" s="404"/>
      <c r="H251" s="404" t="s">
        <v>2942</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1988</v>
      </c>
      <c r="B252" s="404">
        <v>310</v>
      </c>
      <c r="C252" s="404" t="s">
        <v>2725</v>
      </c>
      <c r="D252" s="404">
        <v>180</v>
      </c>
      <c r="E252" s="404"/>
      <c r="F252" s="404"/>
      <c r="G252" s="404"/>
      <c r="H252" s="404" t="s">
        <v>2943</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1989</v>
      </c>
      <c r="B253" s="404">
        <v>348</v>
      </c>
      <c r="C253" s="404" t="s">
        <v>2729</v>
      </c>
      <c r="D253" s="404">
        <v>130</v>
      </c>
      <c r="E253" s="404"/>
      <c r="F253" s="404"/>
      <c r="G253" s="404"/>
      <c r="H253" s="404" t="s">
        <v>2944</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1990</v>
      </c>
      <c r="B254" s="404">
        <v>354</v>
      </c>
      <c r="C254" s="404" t="s">
        <v>2712</v>
      </c>
      <c r="D254" s="404">
        <v>900</v>
      </c>
      <c r="E254" s="404"/>
      <c r="F254" s="404"/>
      <c r="G254" s="404"/>
      <c r="H254" s="404" t="s">
        <v>2945</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1991</v>
      </c>
      <c r="B255" s="404">
        <v>370</v>
      </c>
      <c r="C255" s="404" t="s">
        <v>2717</v>
      </c>
      <c r="D255" s="404">
        <v>1420</v>
      </c>
      <c r="E255" s="404"/>
      <c r="F255" s="404"/>
      <c r="G255" s="404"/>
      <c r="H255" s="404" t="s">
        <v>2946</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1992</v>
      </c>
      <c r="B256" s="404">
        <v>109</v>
      </c>
      <c r="C256" s="404" t="s">
        <v>2717</v>
      </c>
      <c r="D256" s="404">
        <v>1420</v>
      </c>
      <c r="E256" s="404"/>
      <c r="F256" s="404"/>
      <c r="G256" s="404"/>
      <c r="H256" s="404" t="s">
        <v>2947</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1993</v>
      </c>
      <c r="B257" s="404">
        <v>378</v>
      </c>
      <c r="C257" s="404" t="s">
        <v>2717</v>
      </c>
      <c r="D257" s="404">
        <v>1420</v>
      </c>
      <c r="E257" s="404"/>
      <c r="F257" s="404"/>
      <c r="G257" s="404"/>
      <c r="H257" s="404" t="s">
        <v>2948</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1994</v>
      </c>
      <c r="B258" s="404">
        <v>388</v>
      </c>
      <c r="C258" s="404" t="s">
        <v>2710</v>
      </c>
      <c r="D258" s="404">
        <v>880</v>
      </c>
      <c r="E258" s="404"/>
      <c r="F258" s="404"/>
      <c r="G258" s="404"/>
      <c r="H258" s="404" t="s">
        <v>2949</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1995</v>
      </c>
      <c r="B259" s="404">
        <v>418</v>
      </c>
      <c r="C259" s="404" t="s">
        <v>2710</v>
      </c>
      <c r="D259" s="404">
        <v>880</v>
      </c>
      <c r="E259" s="404"/>
      <c r="F259" s="404"/>
      <c r="G259" s="404"/>
      <c r="H259" s="404" t="s">
        <v>2950</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1996</v>
      </c>
      <c r="B260" s="404">
        <v>42</v>
      </c>
      <c r="C260" s="404" t="s">
        <v>2735</v>
      </c>
      <c r="D260" s="404">
        <v>2640</v>
      </c>
      <c r="E260" s="404"/>
      <c r="F260" s="404"/>
      <c r="G260" s="404"/>
      <c r="H260" s="404" t="s">
        <v>2951</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1997</v>
      </c>
      <c r="B261" s="404">
        <v>441</v>
      </c>
      <c r="C261" s="404" t="s">
        <v>2726</v>
      </c>
      <c r="D261" s="404">
        <v>480</v>
      </c>
      <c r="E261" s="404"/>
      <c r="F261" s="404"/>
      <c r="G261" s="404"/>
      <c r="H261" s="404" t="s">
        <v>2952</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1998</v>
      </c>
      <c r="B262" s="404">
        <v>442</v>
      </c>
      <c r="C262" s="404" t="s">
        <v>2729</v>
      </c>
      <c r="D262" s="404">
        <v>130</v>
      </c>
      <c r="E262" s="404"/>
      <c r="F262" s="404"/>
      <c r="G262" s="404"/>
      <c r="H262" s="404" t="s">
        <v>2953</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1999</v>
      </c>
      <c r="B263" s="404">
        <v>428</v>
      </c>
      <c r="C263" s="404" t="s">
        <v>2735</v>
      </c>
      <c r="D263" s="404">
        <v>2640</v>
      </c>
      <c r="E263" s="404"/>
      <c r="F263" s="404"/>
      <c r="G263" s="404"/>
      <c r="H263" s="404" t="s">
        <v>2954</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2000</v>
      </c>
      <c r="B264" s="404">
        <v>432</v>
      </c>
      <c r="C264" s="404" t="s">
        <v>2735</v>
      </c>
      <c r="D264" s="404">
        <v>2640</v>
      </c>
      <c r="E264" s="404"/>
      <c r="F264" s="404"/>
      <c r="G264" s="404"/>
      <c r="H264" s="404" t="s">
        <v>2955</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2001</v>
      </c>
      <c r="B265" s="404">
        <v>430</v>
      </c>
      <c r="C265" s="404" t="s">
        <v>2735</v>
      </c>
      <c r="D265" s="404">
        <v>2640</v>
      </c>
      <c r="E265" s="404"/>
      <c r="F265" s="404"/>
      <c r="G265" s="404"/>
      <c r="H265" s="404" t="s">
        <v>2956</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2002</v>
      </c>
      <c r="B266" s="404">
        <v>447</v>
      </c>
      <c r="C266" s="404" t="s">
        <v>2735</v>
      </c>
      <c r="D266" s="404">
        <v>2640</v>
      </c>
      <c r="E266" s="404"/>
      <c r="F266" s="404"/>
      <c r="G266" s="404"/>
      <c r="H266" s="404" t="s">
        <v>2957</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2003</v>
      </c>
      <c r="B267" s="404">
        <v>71</v>
      </c>
      <c r="C267" s="404" t="s">
        <v>2719</v>
      </c>
      <c r="D267" s="404">
        <v>470</v>
      </c>
      <c r="E267" s="404"/>
      <c r="F267" s="404"/>
      <c r="G267" s="404"/>
      <c r="H267" s="404" t="s">
        <v>2958</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2004</v>
      </c>
      <c r="B268" s="404">
        <v>209</v>
      </c>
      <c r="C268" s="404" t="s">
        <v>2713</v>
      </c>
      <c r="D268" s="404">
        <v>1040</v>
      </c>
      <c r="E268" s="404"/>
      <c r="F268" s="404"/>
      <c r="G268" s="404"/>
      <c r="H268" s="404" t="s">
        <v>2959</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2005</v>
      </c>
      <c r="B269" s="404">
        <v>469</v>
      </c>
      <c r="C269" s="404" t="s">
        <v>2718</v>
      </c>
      <c r="D269" s="404">
        <v>980</v>
      </c>
      <c r="E269" s="404"/>
      <c r="F269" s="404"/>
      <c r="G269" s="404"/>
      <c r="H269" s="404" t="s">
        <v>2960</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2006</v>
      </c>
      <c r="B270" s="404">
        <v>452</v>
      </c>
      <c r="C270" s="404" t="s">
        <v>2714</v>
      </c>
      <c r="D270" s="404">
        <v>1010</v>
      </c>
      <c r="E270" s="404"/>
      <c r="F270" s="404"/>
      <c r="G270" s="404"/>
      <c r="H270" s="404" t="s">
        <v>2961</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2007</v>
      </c>
      <c r="B271" s="404">
        <v>458</v>
      </c>
      <c r="C271" s="404" t="s">
        <v>2725</v>
      </c>
      <c r="D271" s="404">
        <v>180</v>
      </c>
      <c r="E271" s="404"/>
      <c r="F271" s="404"/>
      <c r="G271" s="404"/>
      <c r="H271" s="404" t="s">
        <v>2962</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2008</v>
      </c>
      <c r="B272" s="404">
        <v>1458</v>
      </c>
      <c r="C272" s="404" t="s">
        <v>2725</v>
      </c>
      <c r="D272" s="404">
        <v>180</v>
      </c>
      <c r="E272" s="404"/>
      <c r="F272" s="404"/>
      <c r="G272" s="404"/>
      <c r="H272" s="404" t="s">
        <v>2963</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2009</v>
      </c>
      <c r="B273" s="404">
        <v>465</v>
      </c>
      <c r="C273" s="404" t="s">
        <v>2725</v>
      </c>
      <c r="D273" s="404">
        <v>180</v>
      </c>
      <c r="E273" s="404"/>
      <c r="F273" s="404"/>
      <c r="G273" s="404"/>
      <c r="H273" s="404" t="s">
        <v>2964</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2010</v>
      </c>
      <c r="B274" s="404">
        <v>464</v>
      </c>
      <c r="C274" s="404" t="s">
        <v>2725</v>
      </c>
      <c r="D274" s="404">
        <v>180</v>
      </c>
      <c r="E274" s="404"/>
      <c r="F274" s="404"/>
      <c r="G274" s="404"/>
      <c r="H274" s="404" t="s">
        <v>2965</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2011</v>
      </c>
      <c r="B275" s="404">
        <v>7232</v>
      </c>
      <c r="C275" s="404" t="s">
        <v>2725</v>
      </c>
      <c r="D275" s="404">
        <v>180</v>
      </c>
      <c r="E275" s="404"/>
      <c r="F275" s="404"/>
      <c r="G275" s="404"/>
      <c r="H275" s="404" t="s">
        <v>2966</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2012</v>
      </c>
      <c r="B276" s="404">
        <v>9396</v>
      </c>
      <c r="C276" s="404" t="s">
        <v>2725</v>
      </c>
      <c r="D276" s="404">
        <v>180</v>
      </c>
      <c r="E276" s="404"/>
      <c r="F276" s="404"/>
      <c r="G276" s="404"/>
      <c r="H276" s="404" t="s">
        <v>2967</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2013</v>
      </c>
      <c r="B277" s="404">
        <v>4306</v>
      </c>
      <c r="C277" s="404" t="s">
        <v>2736</v>
      </c>
      <c r="D277" s="404">
        <v>490</v>
      </c>
      <c r="E277" s="404"/>
      <c r="F277" s="404"/>
      <c r="G277" s="404"/>
      <c r="H277" s="404" t="s">
        <v>2968</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2014</v>
      </c>
      <c r="B278" s="404">
        <v>471</v>
      </c>
      <c r="C278" s="404" t="s">
        <v>2737</v>
      </c>
      <c r="D278" s="404">
        <v>910</v>
      </c>
      <c r="E278" s="404"/>
      <c r="F278" s="404"/>
      <c r="G278" s="404"/>
      <c r="H278" s="404" t="s">
        <v>2969</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2015</v>
      </c>
      <c r="B279" s="404">
        <v>472</v>
      </c>
      <c r="C279" s="404" t="s">
        <v>2709</v>
      </c>
      <c r="D279" s="404">
        <v>2700</v>
      </c>
      <c r="E279" s="404"/>
      <c r="F279" s="404"/>
      <c r="G279" s="404"/>
      <c r="H279" s="404" t="s">
        <v>2970</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2016</v>
      </c>
      <c r="B280" s="404">
        <v>213</v>
      </c>
      <c r="C280" s="404" t="s">
        <v>2725</v>
      </c>
      <c r="D280" s="404">
        <v>180</v>
      </c>
      <c r="E280" s="404"/>
      <c r="F280" s="404"/>
      <c r="G280" s="404"/>
      <c r="H280" s="404" t="s">
        <v>2971</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2017</v>
      </c>
      <c r="B281" s="404">
        <v>515</v>
      </c>
      <c r="C281" s="404" t="s">
        <v>2738</v>
      </c>
      <c r="D281" s="404">
        <v>1828</v>
      </c>
      <c r="E281" s="404"/>
      <c r="F281" s="404"/>
      <c r="G281" s="404"/>
      <c r="H281" s="404" t="s">
        <v>2972</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2018</v>
      </c>
      <c r="B282" s="404">
        <v>865</v>
      </c>
      <c r="C282" s="404" t="s">
        <v>2739</v>
      </c>
      <c r="D282" s="404">
        <v>1560</v>
      </c>
      <c r="E282" s="404"/>
      <c r="F282" s="404"/>
      <c r="G282" s="404"/>
      <c r="H282" s="404" t="s">
        <v>2973</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2019</v>
      </c>
      <c r="B283" s="404">
        <v>489</v>
      </c>
      <c r="C283" s="404" t="s">
        <v>3065</v>
      </c>
      <c r="D283" s="404">
        <v>870</v>
      </c>
      <c r="E283" s="404"/>
      <c r="F283" s="404"/>
      <c r="G283" s="404"/>
      <c r="H283" s="404" t="s">
        <v>2974</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2020</v>
      </c>
      <c r="B284" s="404">
        <v>490</v>
      </c>
      <c r="C284" s="404" t="s">
        <v>2740</v>
      </c>
      <c r="D284" s="404">
        <v>1550</v>
      </c>
      <c r="E284" s="404"/>
      <c r="F284" s="404"/>
      <c r="G284" s="404"/>
      <c r="H284" s="404" t="s">
        <v>2975</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2021</v>
      </c>
      <c r="B285" s="404">
        <v>492</v>
      </c>
      <c r="C285" s="404" t="s">
        <v>2741</v>
      </c>
      <c r="D285" s="404">
        <v>2405</v>
      </c>
      <c r="E285" s="404"/>
      <c r="F285" s="404"/>
      <c r="G285" s="404"/>
      <c r="H285" s="404" t="s">
        <v>3079</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2022</v>
      </c>
      <c r="B286" s="404">
        <v>555</v>
      </c>
      <c r="C286" s="404" t="s">
        <v>2742</v>
      </c>
      <c r="D286" s="404">
        <v>1110</v>
      </c>
      <c r="E286" s="404"/>
      <c r="F286" s="404"/>
      <c r="G286" s="404"/>
      <c r="H286" s="404" t="s">
        <v>2976</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2023</v>
      </c>
      <c r="B287" s="404">
        <v>520</v>
      </c>
      <c r="C287" s="404" t="s">
        <v>2710</v>
      </c>
      <c r="D287" s="404">
        <v>880</v>
      </c>
      <c r="E287" s="404"/>
      <c r="F287" s="404"/>
      <c r="G287" s="404"/>
      <c r="H287" s="404" t="s">
        <v>2977</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2024</v>
      </c>
      <c r="B288" s="404">
        <v>5754</v>
      </c>
      <c r="C288" s="404" t="s">
        <v>2743</v>
      </c>
      <c r="D288" s="404">
        <v>2710</v>
      </c>
      <c r="E288" s="404"/>
      <c r="F288" s="404"/>
      <c r="G288" s="404"/>
      <c r="H288" s="404" t="s">
        <v>2978</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2025</v>
      </c>
      <c r="B289" s="404">
        <v>540</v>
      </c>
      <c r="C289" s="404" t="s">
        <v>2710</v>
      </c>
      <c r="D289" s="404">
        <v>880</v>
      </c>
      <c r="E289" s="404"/>
      <c r="F289" s="404"/>
      <c r="G289" s="404"/>
      <c r="H289" s="404" t="s">
        <v>2979</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2026</v>
      </c>
      <c r="B290" s="404">
        <v>560</v>
      </c>
      <c r="C290" s="404" t="s">
        <v>2744</v>
      </c>
      <c r="D290" s="404">
        <v>1180</v>
      </c>
      <c r="E290" s="404"/>
      <c r="F290" s="404"/>
      <c r="G290" s="404"/>
      <c r="H290" s="404" t="s">
        <v>2980</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2027</v>
      </c>
      <c r="B291" s="404">
        <v>570</v>
      </c>
      <c r="C291" s="404" t="s">
        <v>2744</v>
      </c>
      <c r="D291" s="404">
        <v>1180</v>
      </c>
      <c r="E291" s="404"/>
      <c r="F291" s="404"/>
      <c r="G291" s="404"/>
      <c r="H291" s="404" t="s">
        <v>2981</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2028</v>
      </c>
      <c r="B292" s="404">
        <v>561</v>
      </c>
      <c r="C292" s="404" t="s">
        <v>2744</v>
      </c>
      <c r="D292" s="404">
        <v>1180</v>
      </c>
      <c r="E292" s="404"/>
      <c r="F292" s="404"/>
      <c r="G292" s="404"/>
      <c r="H292" s="404" t="s">
        <v>2982</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2029</v>
      </c>
      <c r="B293" s="404">
        <v>594</v>
      </c>
      <c r="C293" s="404" t="s">
        <v>2714</v>
      </c>
      <c r="D293" s="404">
        <v>1010</v>
      </c>
      <c r="E293" s="404"/>
      <c r="F293" s="404"/>
      <c r="G293" s="404"/>
      <c r="H293" s="404" t="s">
        <v>2983</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2030</v>
      </c>
      <c r="B294" s="404">
        <v>604</v>
      </c>
      <c r="C294" s="404" t="s">
        <v>2737</v>
      </c>
      <c r="D294" s="404">
        <v>910</v>
      </c>
      <c r="E294" s="404"/>
      <c r="F294" s="404"/>
      <c r="G294" s="404"/>
      <c r="H294" s="404" t="s">
        <v>2984</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2031</v>
      </c>
      <c r="B295" s="404">
        <v>609</v>
      </c>
      <c r="C295" s="404" t="s">
        <v>2745</v>
      </c>
      <c r="D295" s="404">
        <v>2035</v>
      </c>
      <c r="E295" s="404"/>
      <c r="F295" s="404"/>
      <c r="G295" s="404"/>
      <c r="H295" s="404" t="s">
        <v>2985</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2032</v>
      </c>
      <c r="B296" s="404">
        <v>612</v>
      </c>
      <c r="C296" s="404" t="s">
        <v>2740</v>
      </c>
      <c r="D296" s="404">
        <v>1550</v>
      </c>
      <c r="E296" s="404"/>
      <c r="F296" s="404"/>
      <c r="G296" s="404"/>
      <c r="H296" s="404" t="s">
        <v>2986</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2033</v>
      </c>
      <c r="B297" s="404">
        <v>632</v>
      </c>
      <c r="C297" s="404" t="s">
        <v>2746</v>
      </c>
      <c r="D297" s="404">
        <v>1530</v>
      </c>
      <c r="E297" s="404"/>
      <c r="F297" s="404"/>
      <c r="G297" s="404"/>
      <c r="H297" s="404" t="s">
        <v>2987</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2034</v>
      </c>
      <c r="B298" s="404">
        <v>640</v>
      </c>
      <c r="C298" s="404" t="s">
        <v>2746</v>
      </c>
      <c r="D298" s="404">
        <v>1530</v>
      </c>
      <c r="E298" s="404"/>
      <c r="F298" s="404"/>
      <c r="G298" s="404"/>
      <c r="H298" s="404" t="s">
        <v>2988</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2035</v>
      </c>
      <c r="B299" s="404">
        <v>636</v>
      </c>
      <c r="C299" s="404" t="s">
        <v>2746</v>
      </c>
      <c r="D299" s="404">
        <v>1530</v>
      </c>
      <c r="E299" s="404"/>
      <c r="F299" s="404"/>
      <c r="G299" s="404"/>
      <c r="H299" s="404" t="s">
        <v>2989</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2036</v>
      </c>
      <c r="B300" s="404">
        <v>3578</v>
      </c>
      <c r="C300" s="404" t="s">
        <v>2747</v>
      </c>
      <c r="D300" s="404">
        <v>1220</v>
      </c>
      <c r="E300" s="404"/>
      <c r="F300" s="404"/>
      <c r="G300" s="404"/>
      <c r="H300" s="404" t="s">
        <v>2990</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2037</v>
      </c>
      <c r="B301" s="404">
        <v>650</v>
      </c>
      <c r="C301" s="404" t="s">
        <v>2710</v>
      </c>
      <c r="D301" s="404">
        <v>880</v>
      </c>
      <c r="E301" s="404"/>
      <c r="F301" s="404"/>
      <c r="G301" s="404"/>
      <c r="H301" s="404" t="s">
        <v>2991</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2038</v>
      </c>
      <c r="B302" s="404">
        <v>651</v>
      </c>
      <c r="C302" s="404" t="s">
        <v>2712</v>
      </c>
      <c r="D302" s="404">
        <v>900</v>
      </c>
      <c r="E302" s="404"/>
      <c r="F302" s="404"/>
      <c r="G302" s="404"/>
      <c r="H302" s="404" t="s">
        <v>2992</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2039</v>
      </c>
      <c r="B303" s="404">
        <v>652</v>
      </c>
      <c r="C303" s="404" t="s">
        <v>2726</v>
      </c>
      <c r="D303" s="404">
        <v>480</v>
      </c>
      <c r="E303" s="404"/>
      <c r="F303" s="404"/>
      <c r="G303" s="404"/>
      <c r="H303" s="404" t="s">
        <v>2993</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2039</v>
      </c>
      <c r="B304" s="404">
        <v>3539</v>
      </c>
      <c r="C304" s="404" t="s">
        <v>2748</v>
      </c>
      <c r="D304" s="404">
        <v>1080</v>
      </c>
      <c r="E304" s="404"/>
      <c r="F304" s="404"/>
      <c r="G304" s="404"/>
      <c r="H304" s="404" t="s">
        <v>2994</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2040</v>
      </c>
      <c r="B305" s="404">
        <v>664</v>
      </c>
      <c r="C305" s="404" t="s">
        <v>2717</v>
      </c>
      <c r="D305" s="404">
        <v>1420</v>
      </c>
      <c r="E305" s="404"/>
      <c r="F305" s="404"/>
      <c r="G305" s="404"/>
      <c r="H305" s="404" t="s">
        <v>2995</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2041</v>
      </c>
      <c r="B306" s="404">
        <v>660</v>
      </c>
      <c r="C306" s="404" t="s">
        <v>2717</v>
      </c>
      <c r="D306" s="404">
        <v>1420</v>
      </c>
      <c r="E306" s="404"/>
      <c r="F306" s="404"/>
      <c r="G306" s="404"/>
      <c r="H306" s="404" t="s">
        <v>2996</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2042</v>
      </c>
      <c r="B307" s="404">
        <v>678</v>
      </c>
      <c r="C307" s="404" t="s">
        <v>2740</v>
      </c>
      <c r="D307" s="404">
        <v>1550</v>
      </c>
      <c r="E307" s="404"/>
      <c r="F307" s="404"/>
      <c r="G307" s="404"/>
      <c r="H307" s="404" t="s">
        <v>2997</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2043</v>
      </c>
      <c r="B308" s="404">
        <v>1438</v>
      </c>
      <c r="C308" s="404" t="s">
        <v>3066</v>
      </c>
      <c r="D308" s="404">
        <v>2395</v>
      </c>
      <c r="E308" s="404"/>
      <c r="F308" s="404"/>
      <c r="G308" s="404"/>
      <c r="H308" s="404" t="s">
        <v>2998</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2044</v>
      </c>
      <c r="B309" s="404">
        <v>694</v>
      </c>
      <c r="C309" s="404" t="s">
        <v>2717</v>
      </c>
      <c r="D309" s="404">
        <v>1420</v>
      </c>
      <c r="E309" s="404"/>
      <c r="F309" s="404"/>
      <c r="G309" s="404"/>
      <c r="H309" s="404" t="s">
        <v>2999</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2045</v>
      </c>
      <c r="B310" s="404">
        <v>700</v>
      </c>
      <c r="C310" s="404" t="s">
        <v>2749</v>
      </c>
      <c r="D310" s="404">
        <v>40</v>
      </c>
      <c r="E310" s="404"/>
      <c r="F310" s="404"/>
      <c r="G310" s="404"/>
      <c r="H310" s="404" t="s">
        <v>3000</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2046</v>
      </c>
      <c r="B311" s="404">
        <v>714</v>
      </c>
      <c r="C311" s="404" t="s">
        <v>2729</v>
      </c>
      <c r="D311" s="404">
        <v>130</v>
      </c>
      <c r="E311" s="404"/>
      <c r="F311" s="404"/>
      <c r="G311" s="404"/>
      <c r="H311" s="404" t="s">
        <v>3001</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2047</v>
      </c>
      <c r="B312" s="404">
        <v>724</v>
      </c>
      <c r="C312" s="404" t="s">
        <v>2717</v>
      </c>
      <c r="D312" s="404">
        <v>1420</v>
      </c>
      <c r="E312" s="404"/>
      <c r="F312" s="404"/>
      <c r="G312" s="404"/>
      <c r="H312" s="404" t="s">
        <v>3002</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2048</v>
      </c>
      <c r="B313" s="404">
        <v>738</v>
      </c>
      <c r="C313" s="404" t="s">
        <v>2750</v>
      </c>
      <c r="D313" s="404">
        <v>2690</v>
      </c>
      <c r="E313" s="404"/>
      <c r="F313" s="404"/>
      <c r="G313" s="404"/>
      <c r="H313" s="404" t="s">
        <v>3003</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2049</v>
      </c>
      <c r="B314" s="404">
        <v>135</v>
      </c>
      <c r="C314" s="404" t="s">
        <v>2712</v>
      </c>
      <c r="D314" s="404">
        <v>900</v>
      </c>
      <c r="E314" s="404"/>
      <c r="F314" s="404"/>
      <c r="G314" s="404"/>
      <c r="H314" s="404" t="s">
        <v>3004</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2050</v>
      </c>
      <c r="B315" s="404">
        <v>754</v>
      </c>
      <c r="C315" s="404" t="s">
        <v>2751</v>
      </c>
      <c r="D315" s="404">
        <v>3085</v>
      </c>
      <c r="E315" s="404"/>
      <c r="F315" s="404"/>
      <c r="G315" s="404"/>
      <c r="H315" s="404" t="s">
        <v>3005</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2051</v>
      </c>
      <c r="B316" s="404">
        <v>756</v>
      </c>
      <c r="C316" s="404" t="s">
        <v>2750</v>
      </c>
      <c r="D316" s="404">
        <v>2690</v>
      </c>
      <c r="E316" s="404"/>
      <c r="F316" s="404"/>
      <c r="G316" s="404"/>
      <c r="H316" s="404" t="s">
        <v>3006</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2052</v>
      </c>
      <c r="B317" s="404">
        <v>770</v>
      </c>
      <c r="C317" s="404" t="s">
        <v>2752</v>
      </c>
      <c r="D317" s="404">
        <v>50</v>
      </c>
      <c r="E317" s="404"/>
      <c r="F317" s="404"/>
      <c r="G317" s="404"/>
      <c r="H317" s="404" t="s">
        <v>3007</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2053</v>
      </c>
      <c r="B318" s="404">
        <v>766</v>
      </c>
      <c r="C318" s="404" t="s">
        <v>2740</v>
      </c>
      <c r="D318" s="404">
        <v>1550</v>
      </c>
      <c r="E318" s="404"/>
      <c r="F318" s="404"/>
      <c r="G318" s="404"/>
      <c r="H318" s="404" t="s">
        <v>3080</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2054</v>
      </c>
      <c r="B319" s="404">
        <v>775</v>
      </c>
      <c r="C319" s="404" t="s">
        <v>2752</v>
      </c>
      <c r="D319" s="404">
        <v>50</v>
      </c>
      <c r="E319" s="404"/>
      <c r="F319" s="404"/>
      <c r="G319" s="404"/>
      <c r="H319" s="404" t="s">
        <v>3008</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2055</v>
      </c>
      <c r="B320" s="404">
        <v>774</v>
      </c>
      <c r="C320" s="404" t="s">
        <v>2752</v>
      </c>
      <c r="D320" s="404">
        <v>50</v>
      </c>
      <c r="E320" s="404"/>
      <c r="F320" s="404"/>
      <c r="G320" s="404"/>
      <c r="H320" s="404" t="s">
        <v>3009</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2056</v>
      </c>
      <c r="B321" s="404">
        <v>776</v>
      </c>
      <c r="C321" s="404" t="s">
        <v>2717</v>
      </c>
      <c r="D321" s="404">
        <v>1420</v>
      </c>
      <c r="E321" s="404"/>
      <c r="F321" s="404"/>
      <c r="G321" s="404"/>
      <c r="H321" s="404" t="s">
        <v>3010</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2057</v>
      </c>
      <c r="B322" s="404">
        <v>779</v>
      </c>
      <c r="C322" s="404" t="s">
        <v>2717</v>
      </c>
      <c r="D322" s="404">
        <v>1420</v>
      </c>
      <c r="E322" s="404"/>
      <c r="F322" s="404"/>
      <c r="G322" s="404"/>
      <c r="H322" s="404" t="s">
        <v>3011</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2058</v>
      </c>
      <c r="B323" s="404">
        <v>793</v>
      </c>
      <c r="C323" s="404" t="s">
        <v>2737</v>
      </c>
      <c r="D323" s="404">
        <v>910</v>
      </c>
      <c r="E323" s="404"/>
      <c r="F323" s="404"/>
      <c r="G323" s="404"/>
      <c r="H323" s="404" t="s">
        <v>3012</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2059</v>
      </c>
      <c r="B324" s="404">
        <v>808</v>
      </c>
      <c r="C324" s="404" t="s">
        <v>2739</v>
      </c>
      <c r="D324" s="404">
        <v>1560</v>
      </c>
      <c r="E324" s="404"/>
      <c r="F324" s="404"/>
      <c r="G324" s="404"/>
      <c r="H324" s="404" t="s">
        <v>3013</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2060</v>
      </c>
      <c r="B325" s="404">
        <v>812</v>
      </c>
      <c r="C325" s="404" t="s">
        <v>2739</v>
      </c>
      <c r="D325" s="404">
        <v>1560</v>
      </c>
      <c r="E325" s="404"/>
      <c r="F325" s="404"/>
      <c r="G325" s="404"/>
      <c r="H325" s="404" t="s">
        <v>3014</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2061</v>
      </c>
      <c r="B326" s="404">
        <v>822</v>
      </c>
      <c r="C326" s="404" t="s">
        <v>2750</v>
      </c>
      <c r="D326" s="404">
        <v>2690</v>
      </c>
      <c r="E326" s="404"/>
      <c r="F326" s="404"/>
      <c r="G326" s="404"/>
      <c r="H326" s="404" t="s">
        <v>3015</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2062</v>
      </c>
      <c r="B327" s="404">
        <v>498</v>
      </c>
      <c r="C327" s="404" t="s">
        <v>2740</v>
      </c>
      <c r="D327" s="404">
        <v>1550</v>
      </c>
      <c r="E327" s="404"/>
      <c r="F327" s="404"/>
      <c r="G327" s="404"/>
      <c r="H327" s="404" t="s">
        <v>3016</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2063</v>
      </c>
      <c r="B328" s="404">
        <v>832</v>
      </c>
      <c r="C328" s="404" t="s">
        <v>2753</v>
      </c>
      <c r="D328" s="404">
        <v>1490</v>
      </c>
      <c r="E328" s="404"/>
      <c r="F328" s="404"/>
      <c r="G328" s="404"/>
      <c r="H328" s="404" t="s">
        <v>3017</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2064</v>
      </c>
      <c r="B329" s="404">
        <v>842</v>
      </c>
      <c r="C329" s="404" t="s">
        <v>2753</v>
      </c>
      <c r="D329" s="404">
        <v>1490</v>
      </c>
      <c r="E329" s="404"/>
      <c r="F329" s="404"/>
      <c r="G329" s="404"/>
      <c r="H329" s="404" t="s">
        <v>3018</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2065</v>
      </c>
      <c r="B330" s="404">
        <v>852</v>
      </c>
      <c r="C330" s="404" t="s">
        <v>2709</v>
      </c>
      <c r="D330" s="404">
        <v>2700</v>
      </c>
      <c r="E330" s="404"/>
      <c r="F330" s="404"/>
      <c r="G330" s="404"/>
      <c r="H330" s="404" t="s">
        <v>3019</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2066</v>
      </c>
      <c r="B331" s="404">
        <v>860</v>
      </c>
      <c r="C331" s="404" t="s">
        <v>2750</v>
      </c>
      <c r="D331" s="404">
        <v>2690</v>
      </c>
      <c r="E331" s="404"/>
      <c r="F331" s="404"/>
      <c r="G331" s="404"/>
      <c r="H331" s="404" t="s">
        <v>3020</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2067</v>
      </c>
      <c r="B332" s="404">
        <v>856</v>
      </c>
      <c r="C332" s="404" t="s">
        <v>2709</v>
      </c>
      <c r="D332" s="404">
        <v>2700</v>
      </c>
      <c r="E332" s="404"/>
      <c r="F332" s="404"/>
      <c r="G332" s="404"/>
      <c r="H332" s="404" t="s">
        <v>3021</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2068</v>
      </c>
      <c r="B333" s="404">
        <v>870</v>
      </c>
      <c r="C333" s="404" t="s">
        <v>2739</v>
      </c>
      <c r="D333" s="404">
        <v>1560</v>
      </c>
      <c r="E333" s="404"/>
      <c r="F333" s="404"/>
      <c r="G333" s="404"/>
      <c r="H333" s="404" t="s">
        <v>3022</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2069</v>
      </c>
      <c r="B334" s="404">
        <v>6036</v>
      </c>
      <c r="C334" s="404" t="s">
        <v>2754</v>
      </c>
      <c r="D334" s="404">
        <v>2740</v>
      </c>
      <c r="E334" s="404"/>
      <c r="F334" s="404"/>
      <c r="G334" s="404"/>
      <c r="H334" s="404" t="s">
        <v>3023</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2070</v>
      </c>
      <c r="B335" s="404">
        <v>5312</v>
      </c>
      <c r="C335" s="404" t="s">
        <v>2739</v>
      </c>
      <c r="D335" s="404">
        <v>1560</v>
      </c>
      <c r="E335" s="404"/>
      <c r="F335" s="404"/>
      <c r="G335" s="404"/>
      <c r="H335" s="404" t="s">
        <v>3024</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2071</v>
      </c>
      <c r="B336" s="404">
        <v>872</v>
      </c>
      <c r="C336" s="404" t="s">
        <v>2726</v>
      </c>
      <c r="D336" s="404">
        <v>480</v>
      </c>
      <c r="E336" s="404"/>
      <c r="F336" s="404"/>
      <c r="G336" s="404"/>
      <c r="H336" s="404" t="s">
        <v>3025</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2072</v>
      </c>
      <c r="B337" s="404">
        <v>875</v>
      </c>
      <c r="C337" s="404" t="s">
        <v>2719</v>
      </c>
      <c r="D337" s="404">
        <v>470</v>
      </c>
      <c r="E337" s="404"/>
      <c r="F337" s="404"/>
      <c r="G337" s="404"/>
      <c r="H337" s="404" t="s">
        <v>3026</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2073</v>
      </c>
      <c r="B338" s="404">
        <v>892</v>
      </c>
      <c r="C338" s="404" t="s">
        <v>2740</v>
      </c>
      <c r="D338" s="404">
        <v>1550</v>
      </c>
      <c r="E338" s="404"/>
      <c r="F338" s="404"/>
      <c r="G338" s="404"/>
      <c r="H338" s="404" t="s">
        <v>3027</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2074</v>
      </c>
      <c r="B339" s="404">
        <v>951</v>
      </c>
      <c r="C339" s="404" t="s">
        <v>2717</v>
      </c>
      <c r="D339" s="404">
        <v>1420</v>
      </c>
      <c r="E339" s="404"/>
      <c r="F339" s="404"/>
      <c r="G339" s="404"/>
      <c r="H339" s="404" t="s">
        <v>3028</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2075</v>
      </c>
      <c r="B340" s="404">
        <v>878</v>
      </c>
      <c r="C340" s="404" t="s">
        <v>2719</v>
      </c>
      <c r="D340" s="404">
        <v>470</v>
      </c>
      <c r="E340" s="404"/>
      <c r="F340" s="404"/>
      <c r="G340" s="404"/>
      <c r="H340" s="404" t="s">
        <v>3029</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2076</v>
      </c>
      <c r="B341" s="404">
        <v>898</v>
      </c>
      <c r="C341" s="404" t="s">
        <v>2740</v>
      </c>
      <c r="D341" s="404">
        <v>1550</v>
      </c>
      <c r="E341" s="404"/>
      <c r="F341" s="404"/>
      <c r="G341" s="404"/>
      <c r="H341" s="404" t="s">
        <v>3030</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2077</v>
      </c>
      <c r="B342" s="404">
        <v>900</v>
      </c>
      <c r="C342" s="404" t="s">
        <v>2731</v>
      </c>
      <c r="D342" s="404">
        <v>2000</v>
      </c>
      <c r="E342" s="404"/>
      <c r="F342" s="404"/>
      <c r="G342" s="404"/>
      <c r="H342" s="404" t="s">
        <v>3031</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2078</v>
      </c>
      <c r="B343" s="404">
        <v>914</v>
      </c>
      <c r="C343" s="404" t="s">
        <v>2725</v>
      </c>
      <c r="D343" s="404">
        <v>180</v>
      </c>
      <c r="E343" s="404"/>
      <c r="F343" s="404"/>
      <c r="G343" s="404"/>
      <c r="H343" s="404" t="s">
        <v>3032</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2079</v>
      </c>
      <c r="B344" s="404">
        <v>919</v>
      </c>
      <c r="C344" s="404" t="s">
        <v>2726</v>
      </c>
      <c r="D344" s="404">
        <v>480</v>
      </c>
      <c r="E344" s="404"/>
      <c r="F344" s="404"/>
      <c r="G344" s="404"/>
      <c r="H344" s="404" t="s">
        <v>3033</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2080</v>
      </c>
      <c r="B345" s="404">
        <v>924</v>
      </c>
      <c r="C345" s="404" t="s">
        <v>2726</v>
      </c>
      <c r="D345" s="404">
        <v>480</v>
      </c>
      <c r="E345" s="404"/>
      <c r="F345" s="404"/>
      <c r="G345" s="404"/>
      <c r="H345" s="404" t="s">
        <v>3034</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2081</v>
      </c>
      <c r="B346" s="404">
        <v>934</v>
      </c>
      <c r="C346" s="404" t="s">
        <v>2726</v>
      </c>
      <c r="D346" s="404">
        <v>480</v>
      </c>
      <c r="E346" s="404"/>
      <c r="F346" s="404"/>
      <c r="G346" s="404"/>
      <c r="H346" s="404" t="s">
        <v>3035</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2082</v>
      </c>
      <c r="B347" s="404">
        <v>930</v>
      </c>
      <c r="C347" s="404" t="s">
        <v>2726</v>
      </c>
      <c r="D347" s="404">
        <v>480</v>
      </c>
      <c r="E347" s="404"/>
      <c r="F347" s="404"/>
      <c r="G347" s="404"/>
      <c r="H347" s="404" t="s">
        <v>3036</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2083</v>
      </c>
      <c r="B348" s="404">
        <v>944</v>
      </c>
      <c r="C348" s="404" t="s">
        <v>2723</v>
      </c>
      <c r="D348" s="404">
        <v>100</v>
      </c>
      <c r="E348" s="404"/>
      <c r="F348" s="404"/>
      <c r="G348" s="404"/>
      <c r="H348" s="404" t="s">
        <v>3037</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2084</v>
      </c>
      <c r="B349" s="404">
        <v>954</v>
      </c>
      <c r="C349" s="404" t="s">
        <v>2750</v>
      </c>
      <c r="D349" s="404">
        <v>2690</v>
      </c>
      <c r="E349" s="404"/>
      <c r="F349" s="404"/>
      <c r="G349" s="404"/>
      <c r="H349" s="404" t="s">
        <v>3038</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2085</v>
      </c>
      <c r="B350" s="404">
        <v>952</v>
      </c>
      <c r="C350" s="404" t="s">
        <v>2717</v>
      </c>
      <c r="D350" s="404">
        <v>1420</v>
      </c>
      <c r="E350" s="404"/>
      <c r="F350" s="404"/>
      <c r="G350" s="404"/>
      <c r="H350" s="404" t="s">
        <v>3039</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2086</v>
      </c>
      <c r="B351" s="404">
        <v>950</v>
      </c>
      <c r="C351" s="404" t="s">
        <v>2717</v>
      </c>
      <c r="D351" s="404">
        <v>1420</v>
      </c>
      <c r="E351" s="404"/>
      <c r="F351" s="404"/>
      <c r="G351" s="404"/>
      <c r="H351" s="404" t="s">
        <v>3040</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2087</v>
      </c>
      <c r="B352" s="404">
        <v>964</v>
      </c>
      <c r="C352" s="404" t="s">
        <v>2710</v>
      </c>
      <c r="D352" s="404">
        <v>880</v>
      </c>
      <c r="E352" s="404"/>
      <c r="F352" s="404"/>
      <c r="G352" s="404"/>
      <c r="H352" s="404" t="s">
        <v>3041</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2088</v>
      </c>
      <c r="B353" s="404">
        <v>965</v>
      </c>
      <c r="C353" s="404" t="s">
        <v>2717</v>
      </c>
      <c r="D353" s="404">
        <v>1420</v>
      </c>
      <c r="E353" s="404"/>
      <c r="F353" s="404"/>
      <c r="G353" s="404"/>
      <c r="H353" s="404" t="s">
        <v>3042</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2089</v>
      </c>
      <c r="B354" s="404">
        <v>974</v>
      </c>
      <c r="C354" s="404" t="s">
        <v>2755</v>
      </c>
      <c r="D354" s="404">
        <v>1750</v>
      </c>
      <c r="E354" s="404"/>
      <c r="F354" s="404"/>
      <c r="G354" s="404"/>
      <c r="H354" s="404" t="s">
        <v>3043</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2090</v>
      </c>
      <c r="B355" s="404">
        <v>948</v>
      </c>
      <c r="C355" s="404" t="s">
        <v>2755</v>
      </c>
      <c r="D355" s="404">
        <v>1750</v>
      </c>
      <c r="E355" s="404"/>
      <c r="F355" s="404"/>
      <c r="G355" s="404"/>
      <c r="H355" s="404" t="s">
        <v>3044</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2091</v>
      </c>
      <c r="B356" s="404">
        <v>979</v>
      </c>
      <c r="C356" s="404" t="s">
        <v>2755</v>
      </c>
      <c r="D356" s="404">
        <v>1750</v>
      </c>
      <c r="E356" s="404"/>
      <c r="F356" s="404"/>
      <c r="G356" s="404"/>
      <c r="H356" s="404" t="s">
        <v>3045</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2092</v>
      </c>
      <c r="B357" s="404">
        <v>978</v>
      </c>
      <c r="C357" s="404" t="s">
        <v>2755</v>
      </c>
      <c r="D357" s="404">
        <v>1750</v>
      </c>
      <c r="E357" s="404"/>
      <c r="F357" s="404"/>
      <c r="G357" s="404"/>
      <c r="H357" s="404" t="s">
        <v>3046</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2093</v>
      </c>
      <c r="B358" s="404">
        <v>8372</v>
      </c>
      <c r="C358" s="404" t="s">
        <v>2756</v>
      </c>
      <c r="D358" s="404">
        <v>3000</v>
      </c>
      <c r="E358" s="404"/>
      <c r="F358" s="404"/>
      <c r="G358" s="404"/>
      <c r="H358" s="404" t="s">
        <v>3047</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2094</v>
      </c>
      <c r="B359" s="404">
        <v>988</v>
      </c>
      <c r="C359" s="404" t="s">
        <v>2757</v>
      </c>
      <c r="D359" s="404">
        <v>3120</v>
      </c>
      <c r="E359" s="404"/>
      <c r="F359" s="404"/>
      <c r="G359" s="404"/>
      <c r="H359" s="404" t="s">
        <v>3048</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2095</v>
      </c>
      <c r="B360" s="404">
        <v>1000</v>
      </c>
      <c r="C360" s="404" t="s">
        <v>2718</v>
      </c>
      <c r="D360" s="404">
        <v>980</v>
      </c>
      <c r="E360" s="404"/>
      <c r="F360" s="404"/>
      <c r="G360" s="404"/>
      <c r="H360" s="404" t="s">
        <v>3049</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2096</v>
      </c>
      <c r="B361" s="404">
        <v>1006</v>
      </c>
      <c r="C361" s="404" t="s">
        <v>2744</v>
      </c>
      <c r="D361" s="404">
        <v>1180</v>
      </c>
      <c r="E361" s="404"/>
      <c r="F361" s="404"/>
      <c r="G361" s="404"/>
      <c r="H361" s="404" t="s">
        <v>3050</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2097</v>
      </c>
      <c r="B362" s="404">
        <v>1008</v>
      </c>
      <c r="C362" s="404" t="s">
        <v>2758</v>
      </c>
      <c r="D362" s="404">
        <v>3146</v>
      </c>
      <c r="E362" s="404"/>
      <c r="F362" s="404"/>
      <c r="G362" s="404"/>
      <c r="H362" s="404" t="s">
        <v>3051</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2098</v>
      </c>
      <c r="B363" s="404">
        <v>1012</v>
      </c>
      <c r="C363" s="404" t="s">
        <v>2758</v>
      </c>
      <c r="D363" s="404">
        <v>3146</v>
      </c>
      <c r="E363" s="404"/>
      <c r="F363" s="404"/>
      <c r="G363" s="404"/>
      <c r="H363" s="404" t="s">
        <v>3081</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2099</v>
      </c>
      <c r="B364" s="404">
        <v>1021</v>
      </c>
      <c r="C364" s="404" t="s">
        <v>2749</v>
      </c>
      <c r="D364" s="404">
        <v>40</v>
      </c>
      <c r="E364" s="404"/>
      <c r="F364" s="404"/>
      <c r="G364" s="404"/>
      <c r="H364" s="404" t="s">
        <v>3052</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2100</v>
      </c>
      <c r="B365" s="404">
        <v>1022</v>
      </c>
      <c r="C365" s="404" t="s">
        <v>2749</v>
      </c>
      <c r="D365" s="404">
        <v>40</v>
      </c>
      <c r="E365" s="404"/>
      <c r="F365" s="404"/>
      <c r="G365" s="404"/>
      <c r="H365" s="404" t="s">
        <v>3053</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2101</v>
      </c>
      <c r="B366" s="404">
        <v>1032</v>
      </c>
      <c r="C366" s="404" t="s">
        <v>2714</v>
      </c>
      <c r="D366" s="404">
        <v>1010</v>
      </c>
      <c r="E366" s="404"/>
      <c r="F366" s="404"/>
      <c r="G366" s="404"/>
      <c r="H366" s="404" t="s">
        <v>3054</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2102</v>
      </c>
      <c r="B367" s="404">
        <v>1592</v>
      </c>
      <c r="C367" s="404" t="s">
        <v>2759</v>
      </c>
      <c r="D367" s="404">
        <v>1020</v>
      </c>
      <c r="E367" s="404"/>
      <c r="F367" s="404"/>
      <c r="G367" s="404"/>
      <c r="H367" s="404" t="s">
        <v>3055</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2103</v>
      </c>
      <c r="B368" s="404">
        <v>1046</v>
      </c>
      <c r="C368" s="404" t="s">
        <v>2731</v>
      </c>
      <c r="D368" s="404">
        <v>2000</v>
      </c>
      <c r="E368" s="404"/>
      <c r="F368" s="404"/>
      <c r="G368" s="404"/>
      <c r="H368" s="404" t="s">
        <v>3082</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2104</v>
      </c>
      <c r="B369" s="404">
        <v>1052</v>
      </c>
      <c r="C369" s="404" t="s">
        <v>2749</v>
      </c>
      <c r="D369" s="404">
        <v>40</v>
      </c>
      <c r="E369" s="404"/>
      <c r="F369" s="404"/>
      <c r="G369" s="404"/>
      <c r="H369" s="404" t="s">
        <v>3056</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2105</v>
      </c>
      <c r="B370" s="404">
        <v>1056</v>
      </c>
      <c r="C370" s="404" t="s">
        <v>2710</v>
      </c>
      <c r="D370" s="404">
        <v>880</v>
      </c>
      <c r="E370" s="404"/>
      <c r="F370" s="404"/>
      <c r="G370" s="404"/>
      <c r="H370" s="404" t="s">
        <v>3057</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2106</v>
      </c>
      <c r="B371" s="404">
        <v>1066</v>
      </c>
      <c r="C371" s="404" t="s">
        <v>2726</v>
      </c>
      <c r="D371" s="404">
        <v>480</v>
      </c>
      <c r="E371" s="404"/>
      <c r="F371" s="404"/>
      <c r="G371" s="404"/>
      <c r="H371" s="404" t="s">
        <v>3058</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2107</v>
      </c>
      <c r="B372" s="404">
        <v>1070</v>
      </c>
      <c r="C372" s="404" t="s">
        <v>2726</v>
      </c>
      <c r="D372" s="404">
        <v>480</v>
      </c>
      <c r="E372" s="404"/>
      <c r="F372" s="404"/>
      <c r="G372" s="404"/>
      <c r="H372" s="404" t="s">
        <v>3059</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2108</v>
      </c>
      <c r="B373" s="404">
        <v>1076</v>
      </c>
      <c r="C373" s="404" t="s">
        <v>2710</v>
      </c>
      <c r="D373" s="404">
        <v>880</v>
      </c>
      <c r="E373" s="404"/>
      <c r="F373" s="404"/>
      <c r="G373" s="404"/>
      <c r="H373" s="404" t="s">
        <v>3060</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2109</v>
      </c>
      <c r="B374" s="404">
        <v>6350</v>
      </c>
      <c r="C374" s="404" t="s">
        <v>2710</v>
      </c>
      <c r="D374" s="404">
        <v>880</v>
      </c>
      <c r="E374" s="404"/>
      <c r="F374" s="404"/>
      <c r="G374" s="404"/>
      <c r="H374" s="404" t="s">
        <v>3061</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2110</v>
      </c>
      <c r="B375" s="404">
        <v>38</v>
      </c>
      <c r="C375" s="404" t="s">
        <v>2737</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2111</v>
      </c>
      <c r="B376" s="404">
        <v>1096</v>
      </c>
      <c r="C376" s="404" t="s">
        <v>3066</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2112</v>
      </c>
      <c r="B377" s="404">
        <v>1094</v>
      </c>
      <c r="C377" s="404" t="s">
        <v>3066</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2113</v>
      </c>
      <c r="B378" s="404">
        <v>1106</v>
      </c>
      <c r="C378" s="404" t="s">
        <v>2710</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2114</v>
      </c>
      <c r="B379" s="404">
        <v>9729</v>
      </c>
      <c r="C379" s="404" t="s">
        <v>2760</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2115</v>
      </c>
      <c r="B380" s="404">
        <v>1126</v>
      </c>
      <c r="C380" s="404" t="s">
        <v>2714</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2116</v>
      </c>
      <c r="B381" s="404">
        <v>1130</v>
      </c>
      <c r="C381" s="404" t="s">
        <v>2736</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2117</v>
      </c>
      <c r="B382" s="404">
        <v>1154</v>
      </c>
      <c r="C382" s="404" t="s">
        <v>2736</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2118</v>
      </c>
      <c r="B383" s="404">
        <v>1131</v>
      </c>
      <c r="C383" s="404" t="s">
        <v>2712</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2119</v>
      </c>
      <c r="B384" s="404">
        <v>1155</v>
      </c>
      <c r="C384" s="404" t="s">
        <v>2729</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2120</v>
      </c>
      <c r="B385" s="404">
        <v>1144</v>
      </c>
      <c r="C385" s="404" t="s">
        <v>2761</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2121</v>
      </c>
      <c r="B386" s="404">
        <v>1148</v>
      </c>
      <c r="C386" s="404" t="s">
        <v>2719</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2122</v>
      </c>
      <c r="B387" s="404">
        <v>1152</v>
      </c>
      <c r="C387" s="404" t="s">
        <v>2761</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2123</v>
      </c>
      <c r="B388" s="404">
        <v>1150</v>
      </c>
      <c r="C388" s="404" t="s">
        <v>2761</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2124</v>
      </c>
      <c r="B389" s="404">
        <v>1168</v>
      </c>
      <c r="C389" s="404" t="s">
        <v>2762</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2125</v>
      </c>
      <c r="B390" s="404">
        <v>1176</v>
      </c>
      <c r="C390" s="404" t="s">
        <v>2762</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2126</v>
      </c>
      <c r="B391" s="404">
        <v>6030</v>
      </c>
      <c r="C391" s="404" t="s">
        <v>2754</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2127</v>
      </c>
      <c r="B392" s="404">
        <v>1186</v>
      </c>
      <c r="C392" s="404" t="s">
        <v>2740</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2128</v>
      </c>
      <c r="B393" s="404">
        <v>1190</v>
      </c>
      <c r="C393" s="404" t="s">
        <v>2740</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2129</v>
      </c>
      <c r="B394" s="404">
        <v>7890</v>
      </c>
      <c r="C394" s="404" t="s">
        <v>2763</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2130</v>
      </c>
      <c r="B395" s="404">
        <v>1210</v>
      </c>
      <c r="C395" s="404" t="s">
        <v>2764</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2131</v>
      </c>
      <c r="B396" s="404">
        <v>1218</v>
      </c>
      <c r="C396" s="404" t="s">
        <v>2764</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2132</v>
      </c>
      <c r="B397" s="404">
        <v>1215</v>
      </c>
      <c r="C397" s="404" t="s">
        <v>2764</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2133</v>
      </c>
      <c r="B398" s="404">
        <v>1220</v>
      </c>
      <c r="C398" s="404" t="s">
        <v>2738</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2134</v>
      </c>
      <c r="B399" s="404">
        <v>1224</v>
      </c>
      <c r="C399" s="404" t="s">
        <v>2738</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2135</v>
      </c>
      <c r="B400" s="404">
        <v>1799</v>
      </c>
      <c r="C400" s="404" t="s">
        <v>2757</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2136</v>
      </c>
      <c r="B401" s="404">
        <v>1238</v>
      </c>
      <c r="C401" s="404" t="s">
        <v>2717</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2137</v>
      </c>
      <c r="B402" s="404">
        <v>1321</v>
      </c>
      <c r="C402" s="404" t="s">
        <v>2738</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2138</v>
      </c>
      <c r="B403" s="404">
        <v>1248</v>
      </c>
      <c r="C403" s="404" t="s">
        <v>2765</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2139</v>
      </c>
      <c r="B404" s="404">
        <v>1252</v>
      </c>
      <c r="C404" s="404" t="s">
        <v>2765</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2140</v>
      </c>
      <c r="B405" s="404">
        <v>1566</v>
      </c>
      <c r="C405" s="404" t="s">
        <v>2729</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2141</v>
      </c>
      <c r="B406" s="404">
        <v>1266</v>
      </c>
      <c r="C406" s="404" t="s">
        <v>2766</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2142</v>
      </c>
      <c r="B407" s="404">
        <v>1262</v>
      </c>
      <c r="C407" s="404" t="s">
        <v>2766</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2143</v>
      </c>
      <c r="B408" s="404">
        <v>1596</v>
      </c>
      <c r="C408" s="404" t="s">
        <v>2759</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2144</v>
      </c>
      <c r="B409" s="404">
        <v>419</v>
      </c>
      <c r="C409" s="404" t="s">
        <v>2766</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2145</v>
      </c>
      <c r="B410" s="404">
        <v>1273</v>
      </c>
      <c r="C410" s="404" t="s">
        <v>2729</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2146</v>
      </c>
      <c r="B411" s="404">
        <v>1279</v>
      </c>
      <c r="C411" s="404" t="s">
        <v>2727</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2147</v>
      </c>
      <c r="B412" s="404">
        <v>1284</v>
      </c>
      <c r="C412" s="404" t="s">
        <v>2719</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2148</v>
      </c>
      <c r="B413" s="404">
        <v>429</v>
      </c>
      <c r="C413" s="404" t="s">
        <v>2744</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2149</v>
      </c>
      <c r="B414" s="404">
        <v>1296</v>
      </c>
      <c r="C414" s="404" t="s">
        <v>2744</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2150</v>
      </c>
      <c r="B415" s="404">
        <v>1299</v>
      </c>
      <c r="C415" s="404" t="s">
        <v>3067</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2151</v>
      </c>
      <c r="B416" s="404">
        <v>6055</v>
      </c>
      <c r="C416" s="404" t="s">
        <v>2731</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2152</v>
      </c>
      <c r="B417" s="404">
        <v>1304</v>
      </c>
      <c r="C417" s="404" t="s">
        <v>2750</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2153</v>
      </c>
      <c r="B418" s="404">
        <v>4212</v>
      </c>
      <c r="C418" s="404" t="s">
        <v>2767</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2154</v>
      </c>
      <c r="B419" s="404">
        <v>1306</v>
      </c>
      <c r="C419" s="404" t="s">
        <v>2718</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2155</v>
      </c>
      <c r="B420" s="404">
        <v>1318</v>
      </c>
      <c r="C420" s="404" t="s">
        <v>2717</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2156</v>
      </c>
      <c r="B421" s="404">
        <v>1323</v>
      </c>
      <c r="C421" s="404" t="s">
        <v>2739</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2157</v>
      </c>
      <c r="B422" s="404">
        <v>1324</v>
      </c>
      <c r="C422" s="404" t="s">
        <v>2710</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2158</v>
      </c>
      <c r="B423" s="404">
        <v>1332</v>
      </c>
      <c r="C423" s="404" t="s">
        <v>2711</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2159</v>
      </c>
      <c r="B424" s="404">
        <v>1340</v>
      </c>
      <c r="C424" s="404" t="s">
        <v>2714</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2160</v>
      </c>
      <c r="B425" s="404">
        <v>1352</v>
      </c>
      <c r="C425" s="404" t="s">
        <v>2726</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2161</v>
      </c>
      <c r="B426" s="404">
        <v>1362</v>
      </c>
      <c r="C426" s="404" t="s">
        <v>2712</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2162</v>
      </c>
      <c r="B427" s="404">
        <v>2226</v>
      </c>
      <c r="C427" s="404" t="s">
        <v>2712</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2163</v>
      </c>
      <c r="B428" s="404">
        <v>1367</v>
      </c>
      <c r="C428" s="404" t="s">
        <v>2712</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2164</v>
      </c>
      <c r="B429" s="404">
        <v>9496</v>
      </c>
      <c r="C429" s="404" t="s">
        <v>2710</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2165</v>
      </c>
      <c r="B430" s="404">
        <v>1377</v>
      </c>
      <c r="C430" s="404" t="s">
        <v>2709</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2166</v>
      </c>
      <c r="B431" s="404">
        <v>4182</v>
      </c>
      <c r="C431" s="404" t="s">
        <v>3065</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2167</v>
      </c>
      <c r="B432" s="404">
        <v>1372</v>
      </c>
      <c r="C432" s="404" t="s">
        <v>3065</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2168</v>
      </c>
      <c r="B433" s="404">
        <v>1375</v>
      </c>
      <c r="C433" s="404" t="s">
        <v>3065</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2169</v>
      </c>
      <c r="B434" s="404">
        <v>1378</v>
      </c>
      <c r="C434" s="404" t="s">
        <v>2768</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2170</v>
      </c>
      <c r="B435" s="404">
        <v>1276</v>
      </c>
      <c r="C435" s="404" t="s">
        <v>2768</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2171</v>
      </c>
      <c r="B436" s="404">
        <v>1380</v>
      </c>
      <c r="C436" s="404" t="s">
        <v>2726</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2172</v>
      </c>
      <c r="B437" s="404">
        <v>1382</v>
      </c>
      <c r="C437" s="404" t="s">
        <v>2732</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2173</v>
      </c>
      <c r="B438" s="404">
        <v>1607</v>
      </c>
      <c r="C438" s="404" t="s">
        <v>2769</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2174</v>
      </c>
      <c r="B439" s="404">
        <v>1245</v>
      </c>
      <c r="C439" s="404" t="s">
        <v>2719</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2175</v>
      </c>
      <c r="B440" s="404">
        <v>1388</v>
      </c>
      <c r="C440" s="404" t="s">
        <v>2708</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2176</v>
      </c>
      <c r="B441" s="404">
        <v>7588</v>
      </c>
      <c r="C441" s="404" t="s">
        <v>2770</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2177</v>
      </c>
      <c r="B442" s="404">
        <v>1384</v>
      </c>
      <c r="C442" s="404" t="s">
        <v>2757</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2178</v>
      </c>
      <c r="B443" s="404">
        <v>1383</v>
      </c>
      <c r="C443" s="404" t="s">
        <v>2718</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2179</v>
      </c>
      <c r="B444" s="404">
        <v>1385</v>
      </c>
      <c r="C444" s="404" t="s">
        <v>2739</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2180</v>
      </c>
      <c r="B445" s="404">
        <v>1398</v>
      </c>
      <c r="C445" s="404" t="s">
        <v>2770</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2181</v>
      </c>
      <c r="B446" s="404">
        <v>3760</v>
      </c>
      <c r="C446" s="404" t="s">
        <v>2740</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2182</v>
      </c>
      <c r="B447" s="404">
        <v>1402</v>
      </c>
      <c r="C447" s="404" t="s">
        <v>2750</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2183</v>
      </c>
      <c r="B448" s="404">
        <v>1396</v>
      </c>
      <c r="C448" s="404" t="s">
        <v>2770</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2184</v>
      </c>
      <c r="B449" s="404">
        <v>1400</v>
      </c>
      <c r="C449" s="404" t="s">
        <v>2710</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2185</v>
      </c>
      <c r="B450" s="404">
        <v>1390</v>
      </c>
      <c r="C450" s="404" t="s">
        <v>2726</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2186</v>
      </c>
      <c r="B451" s="404">
        <v>1392</v>
      </c>
      <c r="C451" s="404" t="s">
        <v>2771</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2187</v>
      </c>
      <c r="B452" s="404">
        <v>1420</v>
      </c>
      <c r="C452" s="404" t="s">
        <v>2772</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2188</v>
      </c>
      <c r="B453" s="404">
        <v>1368</v>
      </c>
      <c r="C453" s="404" t="s">
        <v>2772</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2189</v>
      </c>
      <c r="B454" s="404">
        <v>1426</v>
      </c>
      <c r="C454" s="404" t="s">
        <v>2716</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2190</v>
      </c>
      <c r="B455" s="404">
        <v>1434</v>
      </c>
      <c r="C455" s="404" t="s">
        <v>2719</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2191</v>
      </c>
      <c r="B456" s="404">
        <v>1450</v>
      </c>
      <c r="C456" s="404" t="s">
        <v>2731</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2192</v>
      </c>
      <c r="B457" s="404">
        <v>1454</v>
      </c>
      <c r="C457" s="404" t="s">
        <v>2750</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2193</v>
      </c>
      <c r="B458" s="404">
        <v>1470</v>
      </c>
      <c r="C458" s="404" t="s">
        <v>2725</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2194</v>
      </c>
      <c r="B459" s="404">
        <v>1480</v>
      </c>
      <c r="C459" s="404" t="s">
        <v>2708</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2195</v>
      </c>
      <c r="B460" s="404">
        <v>1488</v>
      </c>
      <c r="C460" s="404" t="s">
        <v>2750</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2196</v>
      </c>
      <c r="B461" s="404">
        <v>1345</v>
      </c>
      <c r="C461" s="404" t="s">
        <v>2710</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2197</v>
      </c>
      <c r="B462" s="404">
        <v>1508</v>
      </c>
      <c r="C462" s="404" t="s">
        <v>2736</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2198</v>
      </c>
      <c r="B463" s="404">
        <v>1510</v>
      </c>
      <c r="C463" s="404" t="s">
        <v>2729</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2199</v>
      </c>
      <c r="B464" s="404">
        <v>1512</v>
      </c>
      <c r="C464" s="404" t="s">
        <v>2712</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2200</v>
      </c>
      <c r="B465" s="404">
        <v>74</v>
      </c>
      <c r="C465" s="404" t="s">
        <v>2713</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2201</v>
      </c>
      <c r="B466" s="404">
        <v>1490</v>
      </c>
      <c r="C466" s="404" t="s">
        <v>2718</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2202</v>
      </c>
      <c r="B467" s="404">
        <v>1503</v>
      </c>
      <c r="C467" s="404" t="s">
        <v>2712</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2203</v>
      </c>
      <c r="B468" s="404">
        <v>1500</v>
      </c>
      <c r="C468" s="404" t="s">
        <v>2757</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2204</v>
      </c>
      <c r="B469" s="404">
        <v>1514</v>
      </c>
      <c r="C469" s="404" t="s">
        <v>2773</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2205</v>
      </c>
      <c r="B470" s="404">
        <v>7694</v>
      </c>
      <c r="C470" s="404" t="s">
        <v>2710</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2206</v>
      </c>
      <c r="B471" s="404">
        <v>1520</v>
      </c>
      <c r="C471" s="404" t="s">
        <v>2731</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2207</v>
      </c>
      <c r="B472" s="404">
        <v>1522</v>
      </c>
      <c r="C472" s="404" t="s">
        <v>2717</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2208</v>
      </c>
      <c r="B473" s="404">
        <v>1528</v>
      </c>
      <c r="C473" s="404" t="s">
        <v>2710</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2209</v>
      </c>
      <c r="B474" s="404">
        <v>1538</v>
      </c>
      <c r="C474" s="404" t="s">
        <v>2774</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2210</v>
      </c>
      <c r="B475" s="404">
        <v>1546</v>
      </c>
      <c r="C475" s="404" t="s">
        <v>2774</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2211</v>
      </c>
      <c r="B476" s="404">
        <v>1548</v>
      </c>
      <c r="C476" s="404" t="s">
        <v>2774</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2212</v>
      </c>
      <c r="B477" s="404">
        <v>2233</v>
      </c>
      <c r="C477" s="404" t="s">
        <v>2712</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2213</v>
      </c>
      <c r="B478" s="404">
        <v>1551</v>
      </c>
      <c r="C478" s="404" t="s">
        <v>2729</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2214</v>
      </c>
      <c r="B479" s="404">
        <v>1556</v>
      </c>
      <c r="C479" s="404" t="s">
        <v>2773</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2215</v>
      </c>
      <c r="B480" s="404">
        <v>1571</v>
      </c>
      <c r="C480" s="404" t="s">
        <v>2729</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2216</v>
      </c>
      <c r="B481" s="404">
        <v>1570</v>
      </c>
      <c r="C481" s="404" t="s">
        <v>2729</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2217</v>
      </c>
      <c r="B482" s="404">
        <v>2576</v>
      </c>
      <c r="C482" s="404" t="s">
        <v>2708</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2218</v>
      </c>
      <c r="B483" s="404">
        <v>1574</v>
      </c>
      <c r="C483" s="404" t="s">
        <v>2729</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2219</v>
      </c>
      <c r="B484" s="404">
        <v>1578</v>
      </c>
      <c r="C484" s="404" t="s">
        <v>2712</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2220</v>
      </c>
      <c r="B485" s="404">
        <v>1582</v>
      </c>
      <c r="C485" s="404" t="s">
        <v>2759</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2221</v>
      </c>
      <c r="B486" s="404">
        <v>1586</v>
      </c>
      <c r="C486" s="404" t="s">
        <v>2759</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2222</v>
      </c>
      <c r="B487" s="404">
        <v>1590</v>
      </c>
      <c r="C487" s="404" t="s">
        <v>2759</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2223</v>
      </c>
      <c r="B488" s="404">
        <v>1588</v>
      </c>
      <c r="C488" s="404" t="s">
        <v>2759</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2224</v>
      </c>
      <c r="B489" s="404">
        <v>1608</v>
      </c>
      <c r="C489" s="404" t="s">
        <v>2775</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2225</v>
      </c>
      <c r="B490" s="404">
        <v>1612</v>
      </c>
      <c r="C490" s="404" t="s">
        <v>2775</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2226</v>
      </c>
      <c r="B491" s="404">
        <v>1610</v>
      </c>
      <c r="C491" s="404" t="s">
        <v>2775</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2227</v>
      </c>
      <c r="B492" s="404">
        <v>1615</v>
      </c>
      <c r="C492" s="404" t="s">
        <v>2713</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2228</v>
      </c>
      <c r="B493" s="404">
        <v>1613</v>
      </c>
      <c r="C493" s="404" t="s">
        <v>2714</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2229</v>
      </c>
      <c r="B494" s="404">
        <v>1619</v>
      </c>
      <c r="C494" s="404" t="s">
        <v>2731</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2230</v>
      </c>
      <c r="B495" s="404">
        <v>1614</v>
      </c>
      <c r="C495" s="404" t="s">
        <v>2729</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2231</v>
      </c>
      <c r="B496" s="404">
        <v>264</v>
      </c>
      <c r="C496" s="404" t="s">
        <v>2712</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2232</v>
      </c>
      <c r="B497" s="404">
        <v>1616</v>
      </c>
      <c r="C497" s="404" t="s">
        <v>2714</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2233</v>
      </c>
      <c r="B498" s="404">
        <v>1622</v>
      </c>
      <c r="C498" s="404" t="s">
        <v>2776</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2234</v>
      </c>
      <c r="B499" s="404">
        <v>1652</v>
      </c>
      <c r="C499" s="404" t="s">
        <v>2773</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2235</v>
      </c>
      <c r="B500" s="404">
        <v>509</v>
      </c>
      <c r="C500" s="404" t="s">
        <v>2715</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2236</v>
      </c>
      <c r="B501" s="404">
        <v>4216</v>
      </c>
      <c r="C501" s="404" t="s">
        <v>2767</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2237</v>
      </c>
      <c r="B502" s="404">
        <v>1660</v>
      </c>
      <c r="C502" s="404" t="s">
        <v>2767</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2238</v>
      </c>
      <c r="B503" s="404">
        <v>265</v>
      </c>
      <c r="C503" s="404" t="s">
        <v>2712</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2239</v>
      </c>
      <c r="B504" s="404">
        <v>1686</v>
      </c>
      <c r="C504" s="404" t="s">
        <v>2731</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2240</v>
      </c>
      <c r="B505" s="404">
        <v>1555</v>
      </c>
      <c r="C505" s="404" t="s">
        <v>2712</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2241</v>
      </c>
      <c r="B506" s="404">
        <v>1720</v>
      </c>
      <c r="C506" s="404" t="s">
        <v>2725</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2242</v>
      </c>
      <c r="B507" s="404">
        <v>1730</v>
      </c>
      <c r="C507" s="404" t="s">
        <v>2717</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2243</v>
      </c>
      <c r="B508" s="404">
        <v>1725</v>
      </c>
      <c r="C508" s="404" t="s">
        <v>2726</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2244</v>
      </c>
      <c r="B509" s="404">
        <v>65</v>
      </c>
      <c r="C509" s="404" t="s">
        <v>2763</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2245</v>
      </c>
      <c r="B510" s="404">
        <v>3194</v>
      </c>
      <c r="C510" s="404" t="s">
        <v>2719</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2246</v>
      </c>
      <c r="B511" s="404">
        <v>1785</v>
      </c>
      <c r="C511" s="404" t="s">
        <v>2710</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2247</v>
      </c>
      <c r="B512" s="404">
        <v>1774</v>
      </c>
      <c r="C512" s="404" t="s">
        <v>2710</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2248</v>
      </c>
      <c r="B513" s="404">
        <v>1788</v>
      </c>
      <c r="C513" s="404" t="s">
        <v>2710</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2249</v>
      </c>
      <c r="B514" s="404">
        <v>7701</v>
      </c>
      <c r="C514" s="404" t="s">
        <v>2717</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2250</v>
      </c>
      <c r="B515" s="404">
        <v>1295</v>
      </c>
      <c r="C515" s="404" t="s">
        <v>2710</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2251</v>
      </c>
      <c r="B516" s="404">
        <v>1901</v>
      </c>
      <c r="C516" s="404" t="s">
        <v>2727</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2252</v>
      </c>
      <c r="B517" s="404">
        <v>1796</v>
      </c>
      <c r="C517" s="404" t="s">
        <v>2715</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2253</v>
      </c>
      <c r="B518" s="404">
        <v>1748</v>
      </c>
      <c r="C518" s="404" t="s">
        <v>2710</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2254</v>
      </c>
      <c r="B519" s="404">
        <v>1877</v>
      </c>
      <c r="C519" s="404" t="s">
        <v>2727</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2255</v>
      </c>
      <c r="B520" s="404">
        <v>9999</v>
      </c>
      <c r="C520" s="404" t="s">
        <v>2777</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2256</v>
      </c>
      <c r="B521" s="404">
        <v>1791</v>
      </c>
      <c r="C521" s="404" t="s">
        <v>2727</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2257</v>
      </c>
      <c r="B522" s="404">
        <v>1795</v>
      </c>
      <c r="C522" s="404" t="s">
        <v>2727</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2258</v>
      </c>
      <c r="B523" s="404">
        <v>1752</v>
      </c>
      <c r="C523" s="404" t="s">
        <v>2708</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2259</v>
      </c>
      <c r="B524" s="404">
        <v>206</v>
      </c>
      <c r="C524" s="404" t="s">
        <v>2773</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2260</v>
      </c>
      <c r="B525" s="404">
        <v>1790</v>
      </c>
      <c r="C525" s="404" t="s">
        <v>2717</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2261</v>
      </c>
      <c r="B526" s="404">
        <v>1798</v>
      </c>
      <c r="C526" s="404" t="s">
        <v>2714</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2262</v>
      </c>
      <c r="B527" s="404">
        <v>1800</v>
      </c>
      <c r="C527" s="404" t="s">
        <v>2725</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2263</v>
      </c>
      <c r="B528" s="404">
        <v>1816</v>
      </c>
      <c r="C528" s="404" t="s">
        <v>2710</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2264</v>
      </c>
      <c r="B529" s="404">
        <v>1828</v>
      </c>
      <c r="C529" s="404" t="s">
        <v>2750</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2265</v>
      </c>
      <c r="B530" s="404">
        <v>1842</v>
      </c>
      <c r="C530" s="404" t="s">
        <v>2726</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2266</v>
      </c>
      <c r="B531" s="404">
        <v>1846</v>
      </c>
      <c r="C531" s="404" t="s">
        <v>2710</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2267</v>
      </c>
      <c r="B532" s="404">
        <v>1850</v>
      </c>
      <c r="C532" s="404" t="s">
        <v>2741</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2268</v>
      </c>
      <c r="B533" s="404">
        <v>1844</v>
      </c>
      <c r="C533" s="404" t="s">
        <v>2719</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2269</v>
      </c>
      <c r="B534" s="404">
        <v>9698</v>
      </c>
      <c r="C534" s="404" t="s">
        <v>2778</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2270</v>
      </c>
      <c r="B535" s="404">
        <v>1864</v>
      </c>
      <c r="C535" s="404" t="s">
        <v>2717</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2271</v>
      </c>
      <c r="B536" s="404">
        <v>1861</v>
      </c>
      <c r="C536" s="404" t="s">
        <v>2717</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2272</v>
      </c>
      <c r="B537" s="404">
        <v>6054</v>
      </c>
      <c r="C537" s="404" t="s">
        <v>2771</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2273</v>
      </c>
      <c r="B538" s="404">
        <v>1882</v>
      </c>
      <c r="C538" s="404" t="s">
        <v>2716</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2274</v>
      </c>
      <c r="B539" s="404">
        <v>1883</v>
      </c>
      <c r="C539" s="404" t="s">
        <v>2726</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2275</v>
      </c>
      <c r="B540" s="404">
        <v>1885</v>
      </c>
      <c r="C540" s="404" t="s">
        <v>2714</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2276</v>
      </c>
      <c r="B541" s="404">
        <v>1872</v>
      </c>
      <c r="C541" s="404" t="s">
        <v>2750</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2277</v>
      </c>
      <c r="B542" s="404">
        <v>1880</v>
      </c>
      <c r="C542" s="404" t="s">
        <v>2717</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2278</v>
      </c>
      <c r="B543" s="404">
        <v>1869</v>
      </c>
      <c r="C543" s="404" t="s">
        <v>2717</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2279</v>
      </c>
      <c r="B544" s="404">
        <v>1886</v>
      </c>
      <c r="C544" s="404" t="s">
        <v>2717</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2280</v>
      </c>
      <c r="B545" s="404">
        <v>4798</v>
      </c>
      <c r="C545" s="404" t="s">
        <v>2717</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2281</v>
      </c>
      <c r="B546" s="404">
        <v>510</v>
      </c>
      <c r="C546" s="404" t="s">
        <v>2739</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2282</v>
      </c>
      <c r="B547" s="404">
        <v>5844</v>
      </c>
      <c r="C547" s="404" t="s">
        <v>2710</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2283</v>
      </c>
      <c r="B548" s="404">
        <v>1899</v>
      </c>
      <c r="C548" s="404" t="s">
        <v>2712</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2284</v>
      </c>
      <c r="B549" s="404">
        <v>1873</v>
      </c>
      <c r="C549" s="404" t="s">
        <v>2712</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2285</v>
      </c>
      <c r="B550" s="404">
        <v>1876</v>
      </c>
      <c r="C550" s="404" t="s">
        <v>2717</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2286</v>
      </c>
      <c r="B551" s="404">
        <v>1870</v>
      </c>
      <c r="C551" s="404" t="s">
        <v>2714</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2287</v>
      </c>
      <c r="B552" s="404">
        <v>1878</v>
      </c>
      <c r="C552" s="404" t="s">
        <v>2708</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2288</v>
      </c>
      <c r="B553" s="404">
        <v>1889</v>
      </c>
      <c r="C553" s="404" t="s">
        <v>2752</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2289</v>
      </c>
      <c r="B554" s="404">
        <v>1888</v>
      </c>
      <c r="C554" s="404" t="s">
        <v>2745</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2290</v>
      </c>
      <c r="B555" s="404">
        <v>2096</v>
      </c>
      <c r="C555" s="404" t="s">
        <v>2750</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2291</v>
      </c>
      <c r="B556" s="404">
        <v>1908</v>
      </c>
      <c r="C556" s="404" t="s">
        <v>2710</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2292</v>
      </c>
      <c r="B557" s="404">
        <v>3220</v>
      </c>
      <c r="C557" s="404" t="s">
        <v>2779</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2293</v>
      </c>
      <c r="B558" s="404">
        <v>3228</v>
      </c>
      <c r="C558" s="404" t="s">
        <v>2779</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2294</v>
      </c>
      <c r="B559" s="404">
        <v>1914</v>
      </c>
      <c r="C559" s="404" t="s">
        <v>2708</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2295</v>
      </c>
      <c r="B560" s="404">
        <v>1916</v>
      </c>
      <c r="C560" s="404" t="s">
        <v>2729</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2296</v>
      </c>
      <c r="B561" s="404">
        <v>1915</v>
      </c>
      <c r="C561" s="404" t="s">
        <v>2771</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2297</v>
      </c>
      <c r="B562" s="404">
        <v>1920</v>
      </c>
      <c r="C562" s="404" t="s">
        <v>2739</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2298</v>
      </c>
      <c r="B563" s="404">
        <v>1925</v>
      </c>
      <c r="C563" s="404" t="s">
        <v>2712</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2299</v>
      </c>
      <c r="B564" s="404">
        <v>1928</v>
      </c>
      <c r="C564" s="404" t="s">
        <v>2710</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2300</v>
      </c>
      <c r="B565" s="404">
        <v>1934</v>
      </c>
      <c r="C565" s="404" t="s">
        <v>2712</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2301</v>
      </c>
      <c r="B566" s="404">
        <v>243</v>
      </c>
      <c r="C566" s="404" t="s">
        <v>2729</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2302</v>
      </c>
      <c r="B567" s="404">
        <v>1937</v>
      </c>
      <c r="C567" s="404" t="s">
        <v>2708</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2303</v>
      </c>
      <c r="B568" s="404">
        <v>2089</v>
      </c>
      <c r="C568" s="404" t="s">
        <v>2739</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2304</v>
      </c>
      <c r="B569" s="404">
        <v>1938</v>
      </c>
      <c r="C569" s="404" t="s">
        <v>2780</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2305</v>
      </c>
      <c r="B570" s="404">
        <v>7532</v>
      </c>
      <c r="C570" s="404" t="s">
        <v>2709</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2306</v>
      </c>
      <c r="B571" s="404">
        <v>1948</v>
      </c>
      <c r="C571" s="404" t="s">
        <v>2725</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2307</v>
      </c>
      <c r="B572" s="404">
        <v>1952</v>
      </c>
      <c r="C572" s="404" t="s">
        <v>3065</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2308</v>
      </c>
      <c r="B573" s="404">
        <v>1966</v>
      </c>
      <c r="C573" s="404" t="s">
        <v>2781</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2309</v>
      </c>
      <c r="B574" s="404">
        <v>1970</v>
      </c>
      <c r="C574" s="404" t="s">
        <v>2729</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2310</v>
      </c>
      <c r="B575" s="404">
        <v>5606</v>
      </c>
      <c r="C575" s="404" t="s">
        <v>2726</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2311</v>
      </c>
      <c r="B576" s="404">
        <v>1976</v>
      </c>
      <c r="C576" s="404" t="s">
        <v>2717</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2312</v>
      </c>
      <c r="B577" s="404">
        <v>9080</v>
      </c>
      <c r="C577" s="404" t="s">
        <v>2782</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2313</v>
      </c>
      <c r="B578" s="404">
        <v>1996</v>
      </c>
      <c r="C578" s="404" t="s">
        <v>2726</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2314</v>
      </c>
      <c r="B579" s="404">
        <v>2006</v>
      </c>
      <c r="C579" s="404" t="s">
        <v>2783</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2315</v>
      </c>
      <c r="B580" s="404">
        <v>2012</v>
      </c>
      <c r="C580" s="404" t="s">
        <v>2712</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2316</v>
      </c>
      <c r="B581" s="404">
        <v>2018</v>
      </c>
      <c r="C581" s="404" t="s">
        <v>2784</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2317</v>
      </c>
      <c r="B582" s="404">
        <v>2024</v>
      </c>
      <c r="C582" s="404" t="s">
        <v>2782</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2318</v>
      </c>
      <c r="B583" s="404">
        <v>2050</v>
      </c>
      <c r="C583" s="404" t="s">
        <v>2785</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2319</v>
      </c>
      <c r="B584" s="404">
        <v>2058</v>
      </c>
      <c r="C584" s="404" t="s">
        <v>2785</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2320</v>
      </c>
      <c r="B585" s="404">
        <v>1967</v>
      </c>
      <c r="C585" s="404" t="s">
        <v>2785</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2321</v>
      </c>
      <c r="B586" s="404">
        <v>2054</v>
      </c>
      <c r="C586" s="404" t="s">
        <v>2785</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2322</v>
      </c>
      <c r="B587" s="404">
        <v>2035</v>
      </c>
      <c r="C587" s="404" t="s">
        <v>2776</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2323</v>
      </c>
      <c r="B588" s="404">
        <v>2063</v>
      </c>
      <c r="C588" s="404" t="s">
        <v>2744</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2324</v>
      </c>
      <c r="B589" s="404">
        <v>2088</v>
      </c>
      <c r="C589" s="404" t="s">
        <v>2786</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2325</v>
      </c>
      <c r="B590" s="404">
        <v>2092</v>
      </c>
      <c r="C590" s="404" t="s">
        <v>2786</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2326</v>
      </c>
      <c r="B591" s="404">
        <v>2091</v>
      </c>
      <c r="C591" s="404" t="s">
        <v>2786</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2327</v>
      </c>
      <c r="B592" s="404">
        <v>5997</v>
      </c>
      <c r="C592" s="404" t="s">
        <v>2712</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2328</v>
      </c>
      <c r="B593" s="404">
        <v>2093</v>
      </c>
      <c r="C593" s="404" t="s">
        <v>2717</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2329</v>
      </c>
      <c r="B594" s="404">
        <v>2094</v>
      </c>
      <c r="C594" s="404" t="s">
        <v>2729</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2330</v>
      </c>
      <c r="B595" s="404">
        <v>2095</v>
      </c>
      <c r="C595" s="404" t="s">
        <v>2725</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2331</v>
      </c>
      <c r="B596" s="404">
        <v>201</v>
      </c>
      <c r="C596" s="404" t="s">
        <v>2712</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2332</v>
      </c>
      <c r="B597" s="404">
        <v>2114</v>
      </c>
      <c r="C597" s="404" t="s">
        <v>2725</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2333</v>
      </c>
      <c r="B598" s="404">
        <v>2205</v>
      </c>
      <c r="C598" s="404" t="s">
        <v>2710</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2334</v>
      </c>
      <c r="B599" s="404">
        <v>2209</v>
      </c>
      <c r="C599" s="404" t="s">
        <v>2710</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2335</v>
      </c>
      <c r="B600" s="404">
        <v>2122</v>
      </c>
      <c r="C600" s="404" t="s">
        <v>2787</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2336</v>
      </c>
      <c r="B601" s="404">
        <v>2126</v>
      </c>
      <c r="C601" s="404" t="s">
        <v>2787</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2337</v>
      </c>
      <c r="B602" s="404">
        <v>8090</v>
      </c>
      <c r="C602" s="404" t="s">
        <v>2717</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2338</v>
      </c>
      <c r="B603" s="404">
        <v>7042</v>
      </c>
      <c r="C603" s="404" t="s">
        <v>2788</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2339</v>
      </c>
      <c r="B604" s="404">
        <v>2130</v>
      </c>
      <c r="C604" s="404" t="s">
        <v>2717</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2340</v>
      </c>
      <c r="B605" s="404">
        <v>2136</v>
      </c>
      <c r="C605" s="404" t="s">
        <v>2789</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2341</v>
      </c>
      <c r="B606" s="404">
        <v>2140</v>
      </c>
      <c r="C606" s="404" t="s">
        <v>2789</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2342</v>
      </c>
      <c r="B607" s="404">
        <v>2150</v>
      </c>
      <c r="C607" s="404" t="s">
        <v>2790</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2343</v>
      </c>
      <c r="B608" s="404">
        <v>2148</v>
      </c>
      <c r="C608" s="404" t="s">
        <v>2790</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2344</v>
      </c>
      <c r="B609" s="404">
        <v>2152</v>
      </c>
      <c r="C609" s="404" t="s">
        <v>3065</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2345</v>
      </c>
      <c r="B610" s="404">
        <v>2155</v>
      </c>
      <c r="C610" s="404" t="s">
        <v>3065</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2346</v>
      </c>
      <c r="B611" s="404">
        <v>2293</v>
      </c>
      <c r="C611" s="404" t="s">
        <v>3065</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2347</v>
      </c>
      <c r="B612" s="404">
        <v>2164</v>
      </c>
      <c r="C612" s="404" t="s">
        <v>3065</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2348</v>
      </c>
      <c r="B613" s="404">
        <v>2160</v>
      </c>
      <c r="C613" s="404" t="s">
        <v>3065</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2349</v>
      </c>
      <c r="B614" s="404">
        <v>2166</v>
      </c>
      <c r="C614" s="404" t="s">
        <v>3065</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2350</v>
      </c>
      <c r="B615" s="404">
        <v>2174</v>
      </c>
      <c r="C615" s="404" t="s">
        <v>2710</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2351</v>
      </c>
      <c r="B616" s="404">
        <v>9432</v>
      </c>
      <c r="C616" s="404" t="s">
        <v>2717</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2352</v>
      </c>
      <c r="B617" s="404">
        <v>2188</v>
      </c>
      <c r="C617" s="404" t="s">
        <v>2710</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2353</v>
      </c>
      <c r="B618" s="404">
        <v>2183</v>
      </c>
      <c r="C618" s="404" t="s">
        <v>2710</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2354</v>
      </c>
      <c r="B619" s="404">
        <v>2125</v>
      </c>
      <c r="C619" s="404" t="s">
        <v>2710</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2355</v>
      </c>
      <c r="B620" s="404">
        <v>2127</v>
      </c>
      <c r="C620" s="404" t="s">
        <v>2710</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2710</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2709</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2717</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2717</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2756</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2713</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2791</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2714</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2792</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2792</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2750</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2792</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2757</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2731</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2712</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2726</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2713</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2710</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2793</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2717</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2729</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2710</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2710</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2710</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2731</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2740</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2717</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2716</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2728</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2717</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2794</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2794</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2794</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2712</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2737</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2719</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2749</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2712</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2737</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2737</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2737</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2729</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2711</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2710</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2708</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2713</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2727</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2732</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2780</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2795</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2710</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2750</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2757</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2725</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2731</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2729</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2751</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2751</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2751</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2796</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2712</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2717</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2797</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2714</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2710</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2797</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2797</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2798</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2713</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2737</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2717</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2726</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2799</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2799</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2712</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2726</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2800</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2800</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2763</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2717</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2725</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2801</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2801</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2801</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2710</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2726</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2710</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2757</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2773</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2773</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2773</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2719</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2719</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2719</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2728</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2710</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2710</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3068</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3068</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3068</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3068</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2732</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2750</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2723</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2742</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2717</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2717</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2717</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2717</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2802</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2715</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2713</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2740</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2710</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2717</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2710</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2776</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2726</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2717</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2729</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2742</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2742</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2742</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2742</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2719</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2708</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2732</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2726</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2796</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2717</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2788</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2803</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2803</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2803</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2719</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2712</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2726</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2804</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2804</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2725</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2725</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2710</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2805</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2728</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2776</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2805</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2726</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2713</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2717</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2710</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2710</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2740</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2728</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2806</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2806</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2741</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2741</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2740</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2717</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2749</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2750</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2711</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2711</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2807</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2807</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2807</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2712</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2729</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2718</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2729</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2776</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2732</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2757</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2712</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2795</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2710</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2719</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2719</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2717</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2750</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2714</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2714</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2805</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2717</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2805</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2791</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2756</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2764</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2757</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2713</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2800</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2712</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2731</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2731</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2731</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2731</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2725</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2709</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2751</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2714</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2766</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2710</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2808</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2739</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3065</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2778</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2725</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2731</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2809</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2809</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2809</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2710</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2767</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2718</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2810</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2811</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2811</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2710</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2710</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2708</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2731</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2717</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2744</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2744</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2744</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2715</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2708</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2725</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2714</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2727</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2727</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2732</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2710</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2759</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2726</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2712</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2717</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2710</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2750</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2717</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2763</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2812</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2812</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2795</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2731</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2795</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2813</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2731</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2747</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2747</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2747</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2731</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2814</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2729</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2714</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2710</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2710</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2757</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2757</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2741</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2717</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2717</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2717</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2710</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2710</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2710</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2729</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2730</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2798</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2783</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2783</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2783</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2783</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2710</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2737</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2737</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2750</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2717</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2738</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2726</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2710</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2710</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2815</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2716</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2739</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2710</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2740</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2776</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2718</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2766</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2736</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2772</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2816</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2816</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2817</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2817</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2817</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2757</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2726</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2757</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2818</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2749</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2714</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2710</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2729</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2712</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2750</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2732</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2719</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2819</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2819</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2776</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2726</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2713</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2729</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2727</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2718</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2710</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2820</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2763</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2732</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2820</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2820</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2750</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2712</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2710</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2729</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2710</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2708</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2725</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2821</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2821</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2821</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3067</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2822</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2729</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2822</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2710</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2714</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2823</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2823</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2823</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2737</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2729</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2712</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2732</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2708</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2729</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2742</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2824</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2726</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3065</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3065</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2714</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2710</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3067</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2808</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2708</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2714</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2708</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2717</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2719</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2825</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2825</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2826</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2826</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2826</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2826</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2826</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2719</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2731</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2729</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2795</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2719</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2729</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2827</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2725</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2740</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2712</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2750</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2776</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2739</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2714</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2714</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2757</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2725</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2750</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2718</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2718</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2718</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2791</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2726</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2791</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2717</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2717</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2717</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2717</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2717</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2717</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2757</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2717</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2828</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2714</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2725</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2757</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2710</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2808</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2749</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2732</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2710</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2771</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2740</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2711</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2776</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2827</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2827</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2829</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2737</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2726</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2710</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2710</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2763</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2830</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2830</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2830</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2763</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2716</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2750</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2714</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2716</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2745</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2717</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2717</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2717</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2831</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2725</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2710</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2832</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2832</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2740</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2714</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2767</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2833</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2833</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2833</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2710</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2710</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2710</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2834</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2834</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2710</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2835</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2726</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2740</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2717</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2710</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2717</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2747</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2768</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2768</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2836</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2836</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2836</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2837</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2837</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1448</v>
      </c>
      <c r="B1086" s="404">
        <v>3791</v>
      </c>
      <c r="C1086" s="404" t="s">
        <v>2740</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1449</v>
      </c>
      <c r="B1087" s="404">
        <v>4874</v>
      </c>
      <c r="C1087" s="404" t="s">
        <v>2726</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1450</v>
      </c>
      <c r="B1088" s="404">
        <v>4899</v>
      </c>
      <c r="C1088" s="404" t="s">
        <v>2838</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1452</v>
      </c>
      <c r="B1089" s="404">
        <v>4904</v>
      </c>
      <c r="C1089" s="404" t="s">
        <v>2839</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1453</v>
      </c>
      <c r="B1090" s="404">
        <v>4901</v>
      </c>
      <c r="C1090" s="404" t="s">
        <v>2839</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1454</v>
      </c>
      <c r="B1091" s="404">
        <v>4908</v>
      </c>
      <c r="C1091" s="404" t="s">
        <v>2798</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1455</v>
      </c>
      <c r="B1092" s="404">
        <v>5255</v>
      </c>
      <c r="C1092" s="404" t="s">
        <v>2710</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1456</v>
      </c>
      <c r="B1093" s="404">
        <v>4910</v>
      </c>
      <c r="C1093" s="404" t="s">
        <v>2710</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1457</v>
      </c>
      <c r="B1094" s="404">
        <v>4942</v>
      </c>
      <c r="C1094" s="404" t="s">
        <v>2717</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1458</v>
      </c>
      <c r="B1095" s="404">
        <v>4960</v>
      </c>
      <c r="C1095" s="404" t="s">
        <v>2724</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1459</v>
      </c>
      <c r="B1096" s="404">
        <v>4956</v>
      </c>
      <c r="C1096" s="404" t="s">
        <v>2724</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1460</v>
      </c>
      <c r="B1097" s="404">
        <v>1962</v>
      </c>
      <c r="C1097" s="404" t="s">
        <v>2781</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1461</v>
      </c>
      <c r="B1098" s="404">
        <v>4950</v>
      </c>
      <c r="C1098" s="404" t="s">
        <v>2749</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1462</v>
      </c>
      <c r="B1099" s="404">
        <v>4970</v>
      </c>
      <c r="C1099" s="404" t="s">
        <v>2725</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1463</v>
      </c>
      <c r="B1100" s="404">
        <v>4973</v>
      </c>
      <c r="C1100" s="404" t="s">
        <v>2725</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1464</v>
      </c>
      <c r="B1101" s="404">
        <v>4975</v>
      </c>
      <c r="C1101" s="404" t="s">
        <v>2729</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1465</v>
      </c>
      <c r="B1102" s="404">
        <v>4980</v>
      </c>
      <c r="C1102" s="404" t="s">
        <v>2712</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1466</v>
      </c>
      <c r="B1103" s="404">
        <v>1812</v>
      </c>
      <c r="C1103" s="404" t="s">
        <v>2829</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1467</v>
      </c>
      <c r="B1104" s="404">
        <v>4990</v>
      </c>
      <c r="C1104" s="404" t="s">
        <v>2829</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1468</v>
      </c>
      <c r="B1105" s="404">
        <v>4986</v>
      </c>
      <c r="C1105" s="404" t="s">
        <v>2829</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1469</v>
      </c>
      <c r="B1106" s="404">
        <v>5004</v>
      </c>
      <c r="C1106" s="404" t="s">
        <v>2717</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1470</v>
      </c>
      <c r="B1107" s="404">
        <v>5014</v>
      </c>
      <c r="C1107" s="404" t="s">
        <v>2740</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1471</v>
      </c>
      <c r="B1108" s="404">
        <v>5018</v>
      </c>
      <c r="C1108" s="404" t="s">
        <v>2739</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1472</v>
      </c>
      <c r="B1109" s="404">
        <v>5024</v>
      </c>
      <c r="C1109" s="404" t="s">
        <v>2717</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1473</v>
      </c>
      <c r="B1110" s="404">
        <v>5036</v>
      </c>
      <c r="C1110" s="404" t="s">
        <v>2717</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1474</v>
      </c>
      <c r="B1111" s="404">
        <v>2572</v>
      </c>
      <c r="C1111" s="404" t="s">
        <v>2800</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1475</v>
      </c>
      <c r="B1112" s="404">
        <v>60</v>
      </c>
      <c r="C1112" s="404" t="s">
        <v>2719</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1476</v>
      </c>
      <c r="B1113" s="404">
        <v>5043</v>
      </c>
      <c r="C1113" s="404" t="s">
        <v>2708</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1477</v>
      </c>
      <c r="B1114" s="404">
        <v>5045</v>
      </c>
      <c r="C1114" s="404" t="s">
        <v>2712</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1478</v>
      </c>
      <c r="B1115" s="404">
        <v>4271</v>
      </c>
      <c r="C1115" s="404" t="s">
        <v>2712</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1479</v>
      </c>
      <c r="B1116" s="404">
        <v>5048</v>
      </c>
      <c r="C1116" s="404" t="s">
        <v>2750</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1480</v>
      </c>
      <c r="B1117" s="404">
        <v>5050</v>
      </c>
      <c r="C1117" s="404" t="s">
        <v>2806</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1481</v>
      </c>
      <c r="B1118" s="404">
        <v>5058</v>
      </c>
      <c r="C1118" s="404" t="s">
        <v>2708</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1482</v>
      </c>
      <c r="B1119" s="404">
        <v>5068</v>
      </c>
      <c r="C1119" s="404" t="s">
        <v>2740</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1483</v>
      </c>
      <c r="B1120" s="404">
        <v>22</v>
      </c>
      <c r="C1120" s="404" t="s">
        <v>2716</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1484</v>
      </c>
      <c r="B1121" s="404">
        <v>5078</v>
      </c>
      <c r="C1121" s="404" t="s">
        <v>2835</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1485</v>
      </c>
      <c r="B1122" s="404">
        <v>5090</v>
      </c>
      <c r="C1122" s="404" t="s">
        <v>2745</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1486</v>
      </c>
      <c r="B1123" s="404">
        <v>5096</v>
      </c>
      <c r="C1123" s="404" t="s">
        <v>2748</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1487</v>
      </c>
      <c r="B1124" s="404">
        <v>5100</v>
      </c>
      <c r="C1124" s="404" t="s">
        <v>2748</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1488</v>
      </c>
      <c r="B1125" s="404">
        <v>5098</v>
      </c>
      <c r="C1125" s="404" t="s">
        <v>2748</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1489</v>
      </c>
      <c r="B1126" s="404">
        <v>5120</v>
      </c>
      <c r="C1126" s="404" t="s">
        <v>2740</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1490</v>
      </c>
      <c r="B1127" s="404">
        <v>5119</v>
      </c>
      <c r="C1127" s="404" t="s">
        <v>2840</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1491</v>
      </c>
      <c r="B1128" s="404">
        <v>5126</v>
      </c>
      <c r="C1128" s="404" t="s">
        <v>2713</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1492</v>
      </c>
      <c r="B1129" s="404">
        <v>5123</v>
      </c>
      <c r="C1129" s="404" t="s">
        <v>2840</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1493</v>
      </c>
      <c r="B1130" s="404">
        <v>18</v>
      </c>
      <c r="C1130" s="404" t="s">
        <v>2729</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1494</v>
      </c>
      <c r="B1131" s="404">
        <v>5146</v>
      </c>
      <c r="C1131" s="404" t="s">
        <v>2714</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1495</v>
      </c>
      <c r="B1132" s="404">
        <v>5129</v>
      </c>
      <c r="C1132" s="404" t="s">
        <v>2710</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1496</v>
      </c>
      <c r="B1133" s="404">
        <v>5132</v>
      </c>
      <c r="C1133" s="404" t="s">
        <v>2841</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1497</v>
      </c>
      <c r="B1134" s="404">
        <v>5136</v>
      </c>
      <c r="C1134" s="404" t="s">
        <v>2841</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1498</v>
      </c>
      <c r="B1135" s="404">
        <v>5145</v>
      </c>
      <c r="C1135" s="404" t="s">
        <v>2717</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1499</v>
      </c>
      <c r="B1136" s="404">
        <v>5166</v>
      </c>
      <c r="C1136" s="404" t="s">
        <v>2766</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1500</v>
      </c>
      <c r="B1137" s="404">
        <v>5162</v>
      </c>
      <c r="C1137" s="404" t="s">
        <v>2714</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1501</v>
      </c>
      <c r="B1138" s="404">
        <v>5154</v>
      </c>
      <c r="C1138" s="404" t="s">
        <v>3065</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1502</v>
      </c>
      <c r="B1139" s="404">
        <v>5158</v>
      </c>
      <c r="C1139" s="404" t="s">
        <v>2710</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1503</v>
      </c>
      <c r="B1140" s="404">
        <v>5190</v>
      </c>
      <c r="C1140" s="404" t="s">
        <v>2724</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1504</v>
      </c>
      <c r="B1141" s="404">
        <v>5170</v>
      </c>
      <c r="C1141" s="404" t="s">
        <v>2739</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1505</v>
      </c>
      <c r="B1142" s="404">
        <v>5180</v>
      </c>
      <c r="C1142" s="404" t="s">
        <v>2741</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1506</v>
      </c>
      <c r="B1143" s="404">
        <v>5168</v>
      </c>
      <c r="C1143" s="404" t="s">
        <v>2740</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1507</v>
      </c>
      <c r="B1144" s="404">
        <v>5210</v>
      </c>
      <c r="C1144" s="404" t="s">
        <v>2731</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1508</v>
      </c>
      <c r="B1145" s="404">
        <v>4084</v>
      </c>
      <c r="C1145" s="404" t="s">
        <v>2731</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1509</v>
      </c>
      <c r="B1146" s="404">
        <v>5196</v>
      </c>
      <c r="C1146" s="404" t="s">
        <v>2740</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1510</v>
      </c>
      <c r="B1147" s="404">
        <v>5222</v>
      </c>
      <c r="C1147" s="404" t="s">
        <v>2717</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1511</v>
      </c>
      <c r="B1148" s="404">
        <v>5221</v>
      </c>
      <c r="C1148" s="404" t="s">
        <v>2831</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1512</v>
      </c>
      <c r="B1149" s="404">
        <v>5229</v>
      </c>
      <c r="C1149" s="404" t="s">
        <v>2732</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1513</v>
      </c>
      <c r="B1150" s="404">
        <v>5224</v>
      </c>
      <c r="C1150" s="404" t="s">
        <v>2732</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1514</v>
      </c>
      <c r="B1151" s="404">
        <v>5233</v>
      </c>
      <c r="C1151" s="404" t="s">
        <v>2732</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1515</v>
      </c>
      <c r="B1152" s="404">
        <v>5234</v>
      </c>
      <c r="C1152" s="404" t="s">
        <v>2740</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1516</v>
      </c>
      <c r="B1153" s="404">
        <v>3090</v>
      </c>
      <c r="C1153" s="404" t="s">
        <v>3067</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1517</v>
      </c>
      <c r="B1154" s="404">
        <v>5236</v>
      </c>
      <c r="C1154" s="404" t="s">
        <v>2732</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1518</v>
      </c>
      <c r="B1155" s="404">
        <v>5244</v>
      </c>
      <c r="C1155" s="404" t="s">
        <v>2731</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1519</v>
      </c>
      <c r="B1156" s="404">
        <v>5246</v>
      </c>
      <c r="C1156" s="404" t="s">
        <v>2719</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1520</v>
      </c>
      <c r="B1157" s="404">
        <v>5254</v>
      </c>
      <c r="C1157" s="404" t="s">
        <v>2842</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1521</v>
      </c>
      <c r="B1158" s="404">
        <v>5238</v>
      </c>
      <c r="C1158" s="404" t="s">
        <v>2842</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1522</v>
      </c>
      <c r="B1159" s="404">
        <v>5258</v>
      </c>
      <c r="C1159" s="404" t="s">
        <v>2842</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1523</v>
      </c>
      <c r="B1160" s="404">
        <v>5843</v>
      </c>
      <c r="C1160" s="404" t="s">
        <v>2712</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1524</v>
      </c>
      <c r="B1161" s="404">
        <v>5268</v>
      </c>
      <c r="C1161" s="404" t="s">
        <v>2824</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1525</v>
      </c>
      <c r="B1162" s="404">
        <v>5284</v>
      </c>
      <c r="C1162" s="404" t="s">
        <v>2719</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1526</v>
      </c>
      <c r="B1163" s="404">
        <v>5282</v>
      </c>
      <c r="C1163" s="404" t="s">
        <v>2719</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1527</v>
      </c>
      <c r="B1164" s="404">
        <v>5288</v>
      </c>
      <c r="C1164" s="404" t="s">
        <v>2719</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1528</v>
      </c>
      <c r="B1165" s="404">
        <v>5623</v>
      </c>
      <c r="C1165" s="404" t="s">
        <v>2717</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1529</v>
      </c>
      <c r="B1166" s="404">
        <v>5292</v>
      </c>
      <c r="C1166" s="404" t="s">
        <v>2740</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1530</v>
      </c>
      <c r="B1167" s="404">
        <v>203</v>
      </c>
      <c r="C1167" s="404" t="s">
        <v>2711</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1531</v>
      </c>
      <c r="B1168" s="404">
        <v>5298</v>
      </c>
      <c r="C1168" s="404" t="s">
        <v>2725</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1532</v>
      </c>
      <c r="B1169" s="404">
        <v>5302</v>
      </c>
      <c r="C1169" s="404" t="s">
        <v>2726</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1533</v>
      </c>
      <c r="B1170" s="404">
        <v>5306</v>
      </c>
      <c r="C1170" s="404" t="s">
        <v>2726</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1534</v>
      </c>
      <c r="B1171" s="404">
        <v>5235</v>
      </c>
      <c r="C1171" s="404" t="s">
        <v>2843</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1535</v>
      </c>
      <c r="B1172" s="404">
        <v>5316</v>
      </c>
      <c r="C1172" s="404" t="s">
        <v>2739</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1536</v>
      </c>
      <c r="B1173" s="404">
        <v>5342</v>
      </c>
      <c r="C1173" s="404" t="s">
        <v>2710</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1537</v>
      </c>
      <c r="B1174" s="404">
        <v>5335</v>
      </c>
      <c r="C1174" s="404" t="s">
        <v>2739</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1538</v>
      </c>
      <c r="B1175" s="404">
        <v>5350</v>
      </c>
      <c r="C1175" s="404" t="s">
        <v>2717</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1539</v>
      </c>
      <c r="B1176" s="404">
        <v>5354</v>
      </c>
      <c r="C1176" s="404" t="s">
        <v>2717</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1540</v>
      </c>
      <c r="B1177" s="404">
        <v>5361</v>
      </c>
      <c r="C1177" s="404" t="s">
        <v>2725</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1541</v>
      </c>
      <c r="B1178" s="404">
        <v>5364</v>
      </c>
      <c r="C1178" s="404" t="s">
        <v>2719</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1542</v>
      </c>
      <c r="B1179" s="404">
        <v>5368</v>
      </c>
      <c r="C1179" s="404" t="s">
        <v>2719</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1543</v>
      </c>
      <c r="B1180" s="404">
        <v>5388</v>
      </c>
      <c r="C1180" s="404" t="s">
        <v>2776</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1544</v>
      </c>
      <c r="B1181" s="404">
        <v>5404</v>
      </c>
      <c r="C1181" s="404" t="s">
        <v>2714</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1545</v>
      </c>
      <c r="B1182" s="404">
        <v>5412</v>
      </c>
      <c r="C1182" s="404" t="s">
        <v>2757</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1546</v>
      </c>
      <c r="B1183" s="404">
        <v>5414</v>
      </c>
      <c r="C1183" s="404" t="s">
        <v>2766</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1547</v>
      </c>
      <c r="B1184" s="404">
        <v>5418</v>
      </c>
      <c r="C1184" s="404" t="s">
        <v>2708</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1548</v>
      </c>
      <c r="B1185" s="404">
        <v>2952</v>
      </c>
      <c r="C1185" s="404" t="s">
        <v>2712</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1549</v>
      </c>
      <c r="B1186" s="404">
        <v>5422</v>
      </c>
      <c r="C1186" s="404" t="s">
        <v>2768</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1550</v>
      </c>
      <c r="B1187" s="404">
        <v>5436</v>
      </c>
      <c r="C1187" s="404" t="s">
        <v>2745</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1551</v>
      </c>
      <c r="B1188" s="404">
        <v>5446</v>
      </c>
      <c r="C1188" s="404" t="s">
        <v>2844</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1552</v>
      </c>
      <c r="B1189" s="404">
        <v>5452</v>
      </c>
      <c r="C1189" s="404" t="s">
        <v>2844</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1553</v>
      </c>
      <c r="B1190" s="404">
        <v>5450</v>
      </c>
      <c r="C1190" s="404" t="s">
        <v>2844</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1554</v>
      </c>
      <c r="B1191" s="404">
        <v>5454</v>
      </c>
      <c r="C1191" s="404" t="s">
        <v>2717</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1555</v>
      </c>
      <c r="B1192" s="404">
        <v>1136</v>
      </c>
      <c r="C1192" s="404" t="s">
        <v>2726</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1556</v>
      </c>
      <c r="B1193" s="404">
        <v>5460</v>
      </c>
      <c r="C1193" s="404" t="s">
        <v>2845</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1557</v>
      </c>
      <c r="B1194" s="404">
        <v>5468</v>
      </c>
      <c r="C1194" s="404" t="s">
        <v>2845</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1558</v>
      </c>
      <c r="B1195" s="404">
        <v>5464</v>
      </c>
      <c r="C1195" s="404" t="s">
        <v>2845</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1559</v>
      </c>
      <c r="B1196" s="404">
        <v>4090</v>
      </c>
      <c r="C1196" s="404" t="s">
        <v>2714</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1560</v>
      </c>
      <c r="B1197" s="404">
        <v>5472</v>
      </c>
      <c r="C1197" s="404" t="s">
        <v>2717</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1561</v>
      </c>
      <c r="B1198" s="404">
        <v>5430</v>
      </c>
      <c r="C1198" s="404" t="s">
        <v>2710</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1562</v>
      </c>
      <c r="B1199" s="404">
        <v>5448</v>
      </c>
      <c r="C1199" s="404" t="s">
        <v>2710</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1563</v>
      </c>
      <c r="B1200" s="404">
        <v>5498</v>
      </c>
      <c r="C1200" s="404" t="s">
        <v>2846</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1564</v>
      </c>
      <c r="B1201" s="404">
        <v>5506</v>
      </c>
      <c r="C1201" s="404" t="s">
        <v>2846</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1565</v>
      </c>
      <c r="B1202" s="404">
        <v>5524</v>
      </c>
      <c r="C1202" s="404" t="s">
        <v>2717</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1566</v>
      </c>
      <c r="B1203" s="404">
        <v>212</v>
      </c>
      <c r="C1203" s="404" t="s">
        <v>2715</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1567</v>
      </c>
      <c r="B1204" s="404">
        <v>187</v>
      </c>
      <c r="C1204" s="404" t="s">
        <v>2715</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1568</v>
      </c>
      <c r="B1205" s="404">
        <v>5620</v>
      </c>
      <c r="C1205" s="404" t="s">
        <v>2757</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1569</v>
      </c>
      <c r="B1206" s="404">
        <v>5577</v>
      </c>
      <c r="C1206" s="404" t="s">
        <v>2783</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1570</v>
      </c>
      <c r="B1207" s="404">
        <v>5578</v>
      </c>
      <c r="C1207" s="404" t="s">
        <v>2710</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1571</v>
      </c>
      <c r="B1208" s="404">
        <v>5579</v>
      </c>
      <c r="C1208" s="404" t="s">
        <v>2754</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1572</v>
      </c>
      <c r="B1209" s="404">
        <v>5580</v>
      </c>
      <c r="C1209" s="404" t="s">
        <v>2717</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1573</v>
      </c>
      <c r="B1210" s="404">
        <v>5596</v>
      </c>
      <c r="C1210" s="404" t="s">
        <v>2717</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1574</v>
      </c>
      <c r="B1211" s="404">
        <v>5602</v>
      </c>
      <c r="C1211" s="404" t="s">
        <v>2791</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1575</v>
      </c>
      <c r="B1212" s="404">
        <v>5605</v>
      </c>
      <c r="C1212" s="404" t="s">
        <v>2710</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1576</v>
      </c>
      <c r="B1213" s="404">
        <v>5610</v>
      </c>
      <c r="C1213" s="404" t="s">
        <v>2714</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1577</v>
      </c>
      <c r="B1214" s="404">
        <v>6774</v>
      </c>
      <c r="C1214" s="404" t="s">
        <v>2757</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1578</v>
      </c>
      <c r="B1215" s="404">
        <v>890</v>
      </c>
      <c r="C1215" s="404" t="s">
        <v>2739</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1579</v>
      </c>
      <c r="B1216" s="404">
        <v>5615</v>
      </c>
      <c r="C1216" s="404" t="s">
        <v>2749</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1580</v>
      </c>
      <c r="B1217" s="404">
        <v>5608</v>
      </c>
      <c r="C1217" s="404" t="s">
        <v>2710</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1581</v>
      </c>
      <c r="B1218" s="404">
        <v>5644</v>
      </c>
      <c r="C1218" s="404" t="s">
        <v>2710</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1582</v>
      </c>
      <c r="B1219" s="404">
        <v>5656</v>
      </c>
      <c r="C1219" s="404" t="s">
        <v>2780</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1583</v>
      </c>
      <c r="B1220" s="404">
        <v>5666</v>
      </c>
      <c r="C1220" s="404" t="s">
        <v>2847</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1584</v>
      </c>
      <c r="B1221" s="404">
        <v>5670</v>
      </c>
      <c r="C1221" s="404" t="s">
        <v>2847</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1585</v>
      </c>
      <c r="B1222" s="404">
        <v>5706</v>
      </c>
      <c r="C1222" s="404" t="s">
        <v>2708</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1586</v>
      </c>
      <c r="B1223" s="404">
        <v>5685</v>
      </c>
      <c r="C1223" s="404" t="s">
        <v>2710</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1587</v>
      </c>
      <c r="B1224" s="404">
        <v>5702</v>
      </c>
      <c r="C1224" s="404" t="s">
        <v>2710</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1588</v>
      </c>
      <c r="B1225" s="404">
        <v>34</v>
      </c>
      <c r="C1225" s="404" t="s">
        <v>2717</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1589</v>
      </c>
      <c r="B1226" s="404">
        <v>33</v>
      </c>
      <c r="C1226" s="404" t="s">
        <v>2717</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1590</v>
      </c>
      <c r="B1227" s="404">
        <v>5716</v>
      </c>
      <c r="C1227" s="404" t="s">
        <v>2710</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1591</v>
      </c>
      <c r="B1228" s="404">
        <v>1625</v>
      </c>
      <c r="C1228" s="404" t="s">
        <v>2714</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1592</v>
      </c>
      <c r="B1229" s="404">
        <v>5660</v>
      </c>
      <c r="C1229" s="404" t="s">
        <v>2757</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1593</v>
      </c>
      <c r="B1230" s="404">
        <v>5688</v>
      </c>
      <c r="C1230" s="404" t="s">
        <v>2740</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1594</v>
      </c>
      <c r="B1231" s="404">
        <v>5704</v>
      </c>
      <c r="C1231" s="404" t="s">
        <v>2766</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1595</v>
      </c>
      <c r="B1232" s="404">
        <v>5726</v>
      </c>
      <c r="C1232" s="404" t="s">
        <v>2719</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1596</v>
      </c>
      <c r="B1233" s="404">
        <v>5722</v>
      </c>
      <c r="C1233" s="404" t="s">
        <v>2719</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1597</v>
      </c>
      <c r="B1234" s="404">
        <v>5730</v>
      </c>
      <c r="C1234" s="404" t="s">
        <v>2719</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1598</v>
      </c>
      <c r="B1235" s="404">
        <v>502</v>
      </c>
      <c r="C1235" s="404" t="s">
        <v>2715</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1599</v>
      </c>
      <c r="B1236" s="404">
        <v>5744</v>
      </c>
      <c r="C1236" s="404" t="s">
        <v>2729</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1600</v>
      </c>
      <c r="B1237" s="404">
        <v>5745</v>
      </c>
      <c r="C1237" s="404" t="s">
        <v>2712</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1601</v>
      </c>
      <c r="B1238" s="404">
        <v>5751</v>
      </c>
      <c r="C1238" s="404" t="s">
        <v>2725</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1602</v>
      </c>
      <c r="B1239" s="404">
        <v>5752</v>
      </c>
      <c r="C1239" s="404" t="s">
        <v>2757</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1603</v>
      </c>
      <c r="B1240" s="404">
        <v>5750</v>
      </c>
      <c r="C1240" s="404" t="s">
        <v>2743</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1604</v>
      </c>
      <c r="B1241" s="404">
        <v>5762</v>
      </c>
      <c r="C1241" s="404" t="s">
        <v>2743</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1605</v>
      </c>
      <c r="B1242" s="404">
        <v>5758</v>
      </c>
      <c r="C1242" s="404" t="s">
        <v>2717</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1606</v>
      </c>
      <c r="B1243" s="404">
        <v>5777</v>
      </c>
      <c r="C1243" s="404" t="s">
        <v>2724</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1607</v>
      </c>
      <c r="B1244" s="404">
        <v>59</v>
      </c>
      <c r="C1244" s="404" t="s">
        <v>2708</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1608</v>
      </c>
      <c r="B1245" s="404">
        <v>5779</v>
      </c>
      <c r="C1245" s="404" t="s">
        <v>2742</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1609</v>
      </c>
      <c r="B1246" s="404">
        <v>5802</v>
      </c>
      <c r="C1246" s="404" t="s">
        <v>2848</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1610</v>
      </c>
      <c r="B1247" s="404">
        <v>5806</v>
      </c>
      <c r="C1247" s="404" t="s">
        <v>2848</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1611</v>
      </c>
      <c r="B1248" s="404">
        <v>5826</v>
      </c>
      <c r="C1248" s="404" t="s">
        <v>2710</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1612</v>
      </c>
      <c r="B1249" s="404">
        <v>5838</v>
      </c>
      <c r="C1249" s="404" t="s">
        <v>2726</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1613</v>
      </c>
      <c r="B1250" s="404">
        <v>5840</v>
      </c>
      <c r="C1250" s="404" t="s">
        <v>2790</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1614</v>
      </c>
      <c r="B1251" s="404">
        <v>3108</v>
      </c>
      <c r="C1251" s="404" t="s">
        <v>2711</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1615</v>
      </c>
      <c r="B1252" s="404">
        <v>5836</v>
      </c>
      <c r="C1252" s="404" t="s">
        <v>2745</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1616</v>
      </c>
      <c r="B1253" s="404">
        <v>5834</v>
      </c>
      <c r="C1253" s="404" t="s">
        <v>2776</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1617</v>
      </c>
      <c r="B1254" s="404">
        <v>267</v>
      </c>
      <c r="C1254" s="404" t="s">
        <v>2712</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1618</v>
      </c>
      <c r="B1255" s="404">
        <v>5841</v>
      </c>
      <c r="C1255" s="404" t="s">
        <v>2791</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1619</v>
      </c>
      <c r="B1256" s="404">
        <v>5828</v>
      </c>
      <c r="C1256" s="404" t="s">
        <v>2731</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1620</v>
      </c>
      <c r="B1257" s="404">
        <v>5842</v>
      </c>
      <c r="C1257" s="404" t="s">
        <v>2731</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1621</v>
      </c>
      <c r="B1258" s="404">
        <v>5850</v>
      </c>
      <c r="C1258" s="404" t="s">
        <v>2849</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1622</v>
      </c>
      <c r="B1259" s="404">
        <v>5870</v>
      </c>
      <c r="C1259" s="404" t="s">
        <v>2849</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1623</v>
      </c>
      <c r="B1260" s="404">
        <v>5854</v>
      </c>
      <c r="C1260" s="404" t="s">
        <v>2849</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1624</v>
      </c>
      <c r="B1261" s="404">
        <v>5864</v>
      </c>
      <c r="C1261" s="404" t="s">
        <v>2795</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1625</v>
      </c>
      <c r="B1262" s="404">
        <v>5878</v>
      </c>
      <c r="C1262" s="404" t="s">
        <v>2714</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1626</v>
      </c>
      <c r="B1263" s="404">
        <v>5888</v>
      </c>
      <c r="C1263" s="404" t="s">
        <v>2728</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1627</v>
      </c>
      <c r="B1264" s="404">
        <v>5892</v>
      </c>
      <c r="C1264" s="404" t="s">
        <v>2717</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1628</v>
      </c>
      <c r="B1265" s="404">
        <v>5896</v>
      </c>
      <c r="C1265" s="404" t="s">
        <v>2835</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1629</v>
      </c>
      <c r="B1266" s="404">
        <v>5902</v>
      </c>
      <c r="C1266" s="404" t="s">
        <v>2835</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1630</v>
      </c>
      <c r="B1267" s="404">
        <v>5916</v>
      </c>
      <c r="C1267" s="404" t="s">
        <v>2750</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1631</v>
      </c>
      <c r="B1268" s="404">
        <v>5930</v>
      </c>
      <c r="C1268" s="404" t="s">
        <v>2737</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1632</v>
      </c>
      <c r="B1269" s="404">
        <v>5934</v>
      </c>
      <c r="C1269" s="404" t="s">
        <v>2729</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1633</v>
      </c>
      <c r="B1270" s="404">
        <v>5944</v>
      </c>
      <c r="C1270" s="404" t="s">
        <v>2717</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1634</v>
      </c>
      <c r="B1271" s="404">
        <v>5948</v>
      </c>
      <c r="C1271" s="404" t="s">
        <v>2714</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1635</v>
      </c>
      <c r="B1272" s="404">
        <v>5962</v>
      </c>
      <c r="C1272" s="404" t="s">
        <v>2780</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1636</v>
      </c>
      <c r="B1273" s="404">
        <v>5954</v>
      </c>
      <c r="C1273" s="404" t="s">
        <v>2784</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1637</v>
      </c>
      <c r="B1274" s="404">
        <v>5956</v>
      </c>
      <c r="C1274" s="404" t="s">
        <v>2784</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1638</v>
      </c>
      <c r="B1275" s="404">
        <v>5958</v>
      </c>
      <c r="C1275" s="404" t="s">
        <v>2784</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1639</v>
      </c>
      <c r="B1276" s="404">
        <v>5972</v>
      </c>
      <c r="C1276" s="404" t="s">
        <v>2717</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1640</v>
      </c>
      <c r="B1277" s="404">
        <v>5982</v>
      </c>
      <c r="C1277" s="404" t="s">
        <v>2716</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1641</v>
      </c>
      <c r="B1278" s="404">
        <v>5999</v>
      </c>
      <c r="C1278" s="404" t="s">
        <v>2726</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1642</v>
      </c>
      <c r="B1279" s="404">
        <v>6000</v>
      </c>
      <c r="C1279" s="404" t="s">
        <v>2726</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1643</v>
      </c>
      <c r="B1280" s="404">
        <v>5985</v>
      </c>
      <c r="C1280" s="404" t="s">
        <v>2757</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1644</v>
      </c>
      <c r="B1281" s="404">
        <v>5988</v>
      </c>
      <c r="C1281" s="404" t="s">
        <v>2714</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1645</v>
      </c>
      <c r="B1282" s="404">
        <v>5992</v>
      </c>
      <c r="C1282" s="404" t="s">
        <v>2739</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1646</v>
      </c>
      <c r="B1283" s="404">
        <v>5995</v>
      </c>
      <c r="C1283" s="404" t="s">
        <v>2710</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1647</v>
      </c>
      <c r="B1284" s="404">
        <v>6002</v>
      </c>
      <c r="C1284" s="404" t="s">
        <v>2710</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1648</v>
      </c>
      <c r="B1285" s="404">
        <v>6044</v>
      </c>
      <c r="C1285" s="404" t="s">
        <v>2754</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1649</v>
      </c>
      <c r="B1286" s="404">
        <v>6520</v>
      </c>
      <c r="C1286" s="404" t="s">
        <v>2754</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1650</v>
      </c>
      <c r="B1287" s="404">
        <v>6046</v>
      </c>
      <c r="C1287" s="404" t="s">
        <v>2754</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1651</v>
      </c>
      <c r="B1288" s="404">
        <v>501</v>
      </c>
      <c r="C1288" s="404" t="s">
        <v>2715</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1652</v>
      </c>
      <c r="B1289" s="404">
        <v>6018</v>
      </c>
      <c r="C1289" s="404" t="s">
        <v>2718</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1653</v>
      </c>
      <c r="B1290" s="404">
        <v>5994</v>
      </c>
      <c r="C1290" s="404" t="s">
        <v>2717</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1654</v>
      </c>
      <c r="B1291" s="404">
        <v>6026</v>
      </c>
      <c r="C1291" s="404" t="s">
        <v>2745</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1655</v>
      </c>
      <c r="B1292" s="404">
        <v>6058</v>
      </c>
      <c r="C1292" s="404" t="s">
        <v>2771</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1656</v>
      </c>
      <c r="B1293" s="404">
        <v>6068</v>
      </c>
      <c r="C1293" s="404" t="s">
        <v>2725</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1657</v>
      </c>
      <c r="B1294" s="404">
        <v>5093</v>
      </c>
      <c r="C1294" s="404" t="s">
        <v>2748</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1658</v>
      </c>
      <c r="B1295" s="404">
        <v>8064</v>
      </c>
      <c r="C1295" s="404" t="s">
        <v>2732</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1659</v>
      </c>
      <c r="B1296" s="404">
        <v>6088</v>
      </c>
      <c r="C1296" s="404" t="s">
        <v>2710</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1660</v>
      </c>
      <c r="B1297" s="404">
        <v>6090</v>
      </c>
      <c r="C1297" s="404" t="s">
        <v>2717</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1661</v>
      </c>
      <c r="B1298" s="404">
        <v>6098</v>
      </c>
      <c r="C1298" s="404" t="s">
        <v>2710</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1662</v>
      </c>
      <c r="B1299" s="404">
        <v>6133</v>
      </c>
      <c r="C1299" s="404" t="s">
        <v>2717</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1663</v>
      </c>
      <c r="B1300" s="404">
        <v>6132</v>
      </c>
      <c r="C1300" s="404" t="s">
        <v>2750</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1664</v>
      </c>
      <c r="B1301" s="404">
        <v>6135</v>
      </c>
      <c r="C1301" s="404" t="s">
        <v>2717</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1665</v>
      </c>
      <c r="B1302" s="404">
        <v>6166</v>
      </c>
      <c r="C1302" s="404" t="s">
        <v>2731</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1666</v>
      </c>
      <c r="B1303" s="404">
        <v>6752</v>
      </c>
      <c r="C1303" s="404" t="s">
        <v>2766</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1667</v>
      </c>
      <c r="B1304" s="404">
        <v>5453</v>
      </c>
      <c r="C1304" s="404" t="s">
        <v>2727</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1668</v>
      </c>
      <c r="B1305" s="404">
        <v>6139</v>
      </c>
      <c r="C1305" s="404" t="s">
        <v>2717</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1669</v>
      </c>
      <c r="B1306" s="404">
        <v>6060</v>
      </c>
      <c r="C1306" s="404" t="s">
        <v>2708</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1670</v>
      </c>
      <c r="B1307" s="404">
        <v>6140</v>
      </c>
      <c r="C1307" s="404" t="s">
        <v>2713</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1671</v>
      </c>
      <c r="B1308" s="404">
        <v>6164</v>
      </c>
      <c r="C1308" s="404" t="s">
        <v>2712</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1672</v>
      </c>
      <c r="B1309" s="404">
        <v>6142</v>
      </c>
      <c r="C1309" s="404" t="s">
        <v>2850</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1673</v>
      </c>
      <c r="B1310" s="404">
        <v>6144</v>
      </c>
      <c r="C1310" s="404" t="s">
        <v>2850</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1674</v>
      </c>
      <c r="B1311" s="404">
        <v>6146</v>
      </c>
      <c r="C1311" s="404" t="s">
        <v>2850</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1675</v>
      </c>
      <c r="B1312" s="404">
        <v>6158</v>
      </c>
      <c r="C1312" s="404" t="s">
        <v>2713</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1676</v>
      </c>
      <c r="B1313" s="404">
        <v>6150</v>
      </c>
      <c r="C1313" s="404" t="s">
        <v>2708</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1677</v>
      </c>
      <c r="B1314" s="404">
        <v>6152</v>
      </c>
      <c r="C1314" s="404" t="s">
        <v>2712</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1678</v>
      </c>
      <c r="B1315" s="404">
        <v>6156</v>
      </c>
      <c r="C1315" s="404" t="s">
        <v>2719</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1679</v>
      </c>
      <c r="B1316" s="404">
        <v>6750</v>
      </c>
      <c r="C1316" s="404" t="s">
        <v>2814</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1680</v>
      </c>
      <c r="B1317" s="404">
        <v>6163</v>
      </c>
      <c r="C1317" s="404" t="s">
        <v>2739</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1681</v>
      </c>
      <c r="B1318" s="404">
        <v>6162</v>
      </c>
      <c r="C1318" s="404" t="s">
        <v>2718</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1682</v>
      </c>
      <c r="B1319" s="404">
        <v>6165</v>
      </c>
      <c r="C1319" s="404" t="s">
        <v>2712</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1683</v>
      </c>
      <c r="B1320" s="404">
        <v>6138</v>
      </c>
      <c r="C1320" s="404" t="s">
        <v>2711</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1684</v>
      </c>
      <c r="B1321" s="404">
        <v>6160</v>
      </c>
      <c r="C1321" s="404" t="s">
        <v>2725</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1685</v>
      </c>
      <c r="B1322" s="404">
        <v>6188</v>
      </c>
      <c r="C1322" s="404" t="s">
        <v>2710</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1686</v>
      </c>
      <c r="B1323" s="404">
        <v>6189</v>
      </c>
      <c r="C1323" s="404" t="s">
        <v>2725</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1687</v>
      </c>
      <c r="B1324" s="404">
        <v>6194</v>
      </c>
      <c r="C1324" s="404" t="s">
        <v>2739</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1688</v>
      </c>
      <c r="B1325" s="404">
        <v>6196</v>
      </c>
      <c r="C1325" s="404" t="s">
        <v>2851</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1689</v>
      </c>
      <c r="B1326" s="404">
        <v>6208</v>
      </c>
      <c r="C1326" s="404" t="s">
        <v>2726</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1690</v>
      </c>
      <c r="B1327" s="404">
        <v>6212</v>
      </c>
      <c r="C1327" s="404" t="s">
        <v>2726</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1691</v>
      </c>
      <c r="B1328" s="404">
        <v>6222</v>
      </c>
      <c r="C1328" s="404" t="s">
        <v>2728</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1692</v>
      </c>
      <c r="B1329" s="404">
        <v>6224</v>
      </c>
      <c r="C1329" s="404" t="s">
        <v>2726</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1693</v>
      </c>
      <c r="B1330" s="404">
        <v>6238</v>
      </c>
      <c r="C1330" s="404" t="s">
        <v>2737</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1694</v>
      </c>
      <c r="B1331" s="404">
        <v>6219</v>
      </c>
      <c r="C1331" s="404" t="s">
        <v>2725</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1695</v>
      </c>
      <c r="B1332" s="404">
        <v>6237</v>
      </c>
      <c r="C1332" s="404" t="s">
        <v>2717</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1696</v>
      </c>
      <c r="B1333" s="404">
        <v>2724</v>
      </c>
      <c r="C1333" s="404" t="s">
        <v>2731</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1697</v>
      </c>
      <c r="B1334" s="404">
        <v>6244</v>
      </c>
      <c r="C1334" s="404" t="s">
        <v>2718</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1698</v>
      </c>
      <c r="B1335" s="404">
        <v>6220</v>
      </c>
      <c r="C1335" s="404" t="s">
        <v>2739</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1699</v>
      </c>
      <c r="B1336" s="404">
        <v>6195</v>
      </c>
      <c r="C1336" s="404" t="s">
        <v>2726</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1700</v>
      </c>
      <c r="B1337" s="404">
        <v>6254</v>
      </c>
      <c r="C1337" s="404" t="s">
        <v>2710</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1701</v>
      </c>
      <c r="B1338" s="404">
        <v>4316</v>
      </c>
      <c r="C1338" s="404" t="s">
        <v>2732</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1702</v>
      </c>
      <c r="B1339" s="404">
        <v>2528</v>
      </c>
      <c r="C1339" s="404" t="s">
        <v>2714</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1703</v>
      </c>
      <c r="B1340" s="404">
        <v>6264</v>
      </c>
      <c r="C1340" s="404" t="s">
        <v>2731</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1704</v>
      </c>
      <c r="B1341" s="404">
        <v>6830</v>
      </c>
      <c r="C1341" s="404" t="s">
        <v>2708</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1705</v>
      </c>
      <c r="B1342" s="404">
        <v>6274</v>
      </c>
      <c r="C1342" s="404" t="s">
        <v>2719</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1706</v>
      </c>
      <c r="B1343" s="404">
        <v>6276</v>
      </c>
      <c r="C1343" s="404" t="s">
        <v>2719</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1707</v>
      </c>
      <c r="B1344" s="404">
        <v>6239</v>
      </c>
      <c r="C1344" s="404" t="s">
        <v>2710</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1708</v>
      </c>
      <c r="B1345" s="404">
        <v>6784</v>
      </c>
      <c r="C1345" s="404" t="s">
        <v>2710</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1709</v>
      </c>
      <c r="B1346" s="404">
        <v>6286</v>
      </c>
      <c r="C1346" s="404" t="s">
        <v>2717</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1710</v>
      </c>
      <c r="B1347" s="404">
        <v>6330</v>
      </c>
      <c r="C1347" s="404" t="s">
        <v>2717</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1711</v>
      </c>
      <c r="B1348" s="404">
        <v>6294</v>
      </c>
      <c r="C1348" s="404" t="s">
        <v>2749</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1712</v>
      </c>
      <c r="B1349" s="404">
        <v>6362</v>
      </c>
      <c r="C1349" s="404" t="s">
        <v>2791</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1713</v>
      </c>
      <c r="B1350" s="404">
        <v>6298</v>
      </c>
      <c r="C1350" s="404" t="s">
        <v>3065</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1714</v>
      </c>
      <c r="B1351" s="404">
        <v>9146</v>
      </c>
      <c r="C1351" s="404" t="s">
        <v>3065</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1715</v>
      </c>
      <c r="B1352" s="404">
        <v>6314</v>
      </c>
      <c r="C1352" s="404" t="s">
        <v>2710</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1716</v>
      </c>
      <c r="B1353" s="404">
        <v>6354</v>
      </c>
      <c r="C1353" s="404" t="s">
        <v>2709</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1717</v>
      </c>
      <c r="B1354" s="404">
        <v>6306</v>
      </c>
      <c r="C1354" s="404" t="s">
        <v>2714</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1718</v>
      </c>
      <c r="B1355" s="404">
        <v>6310</v>
      </c>
      <c r="C1355" s="404" t="s">
        <v>2725</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1719</v>
      </c>
      <c r="B1356" s="404">
        <v>6355</v>
      </c>
      <c r="C1356" s="404" t="s">
        <v>2708</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1720</v>
      </c>
      <c r="B1357" s="404">
        <v>6358</v>
      </c>
      <c r="C1357" s="404" t="s">
        <v>2852</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1721</v>
      </c>
      <c r="B1358" s="404">
        <v>6363</v>
      </c>
      <c r="C1358" s="404" t="s">
        <v>2853</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1722</v>
      </c>
      <c r="B1359" s="404">
        <v>1579</v>
      </c>
      <c r="C1359" s="404" t="s">
        <v>2712</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1723</v>
      </c>
      <c r="B1360" s="404">
        <v>6376</v>
      </c>
      <c r="C1360" s="404" t="s">
        <v>2708</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1724</v>
      </c>
      <c r="B1361" s="404">
        <v>4854</v>
      </c>
      <c r="C1361" s="404" t="s">
        <v>2810</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1725</v>
      </c>
      <c r="B1362" s="404">
        <v>6315</v>
      </c>
      <c r="C1362" s="404" t="s">
        <v>2715</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1726</v>
      </c>
      <c r="B1363" s="404">
        <v>6394</v>
      </c>
      <c r="C1363" s="404" t="s">
        <v>2710</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1727</v>
      </c>
      <c r="B1364" s="404">
        <v>6395</v>
      </c>
      <c r="C1364" s="404" t="s">
        <v>2749</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1728</v>
      </c>
      <c r="B1365" s="404">
        <v>6396</v>
      </c>
      <c r="C1365" s="404" t="s">
        <v>2712</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1729</v>
      </c>
      <c r="B1366" s="404">
        <v>6402</v>
      </c>
      <c r="C1366" s="404" t="s">
        <v>2708</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1730</v>
      </c>
      <c r="B1367" s="404">
        <v>6398</v>
      </c>
      <c r="C1367" s="404" t="s">
        <v>2708</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1731</v>
      </c>
      <c r="B1368" s="404">
        <v>6406</v>
      </c>
      <c r="C1368" s="404" t="s">
        <v>2712</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1732</v>
      </c>
      <c r="B1369" s="404">
        <v>6404</v>
      </c>
      <c r="C1369" s="404" t="s">
        <v>2719</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1733</v>
      </c>
      <c r="B1370" s="404">
        <v>6364</v>
      </c>
      <c r="C1370" s="404" t="s">
        <v>2757</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1734</v>
      </c>
      <c r="B1371" s="404">
        <v>6366</v>
      </c>
      <c r="C1371" s="404" t="s">
        <v>2771</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1735</v>
      </c>
      <c r="B1372" s="404">
        <v>6418</v>
      </c>
      <c r="C1372" s="404" t="s">
        <v>2854</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1736</v>
      </c>
      <c r="B1373" s="404">
        <v>6422</v>
      </c>
      <c r="C1373" s="404" t="s">
        <v>2854</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1737</v>
      </c>
      <c r="B1374" s="404">
        <v>6436</v>
      </c>
      <c r="C1374" s="404" t="s">
        <v>2851</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1738</v>
      </c>
      <c r="B1375" s="404">
        <v>6460</v>
      </c>
      <c r="C1375" s="404" t="s">
        <v>2718</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1739</v>
      </c>
      <c r="B1376" s="404">
        <v>6466</v>
      </c>
      <c r="C1376" s="404" t="s">
        <v>2771</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1740</v>
      </c>
      <c r="B1377" s="404">
        <v>5998</v>
      </c>
      <c r="C1377" s="404" t="s">
        <v>2710</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1741</v>
      </c>
      <c r="B1378" s="404">
        <v>6470</v>
      </c>
      <c r="C1378" s="404" t="s">
        <v>2717</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1742</v>
      </c>
      <c r="B1379" s="404">
        <v>6474</v>
      </c>
      <c r="C1379" s="404" t="s">
        <v>2717</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1743</v>
      </c>
      <c r="B1380" s="404">
        <v>6476</v>
      </c>
      <c r="C1380" s="404" t="s">
        <v>2740</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1744</v>
      </c>
      <c r="B1381" s="404">
        <v>6479</v>
      </c>
      <c r="C1381" s="404" t="s">
        <v>2710</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1745</v>
      </c>
      <c r="B1382" s="404">
        <v>6483</v>
      </c>
      <c r="C1382" s="404" t="s">
        <v>2742</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1746</v>
      </c>
      <c r="B1383" s="404">
        <v>6482</v>
      </c>
      <c r="C1383" s="404" t="s">
        <v>2740</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1747</v>
      </c>
      <c r="B1384" s="404">
        <v>6486</v>
      </c>
      <c r="C1384" s="404" t="s">
        <v>2771</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1748</v>
      </c>
      <c r="B1385" s="404">
        <v>6494</v>
      </c>
      <c r="C1385" s="404" t="s">
        <v>2771</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1749</v>
      </c>
      <c r="B1386" s="404">
        <v>6490</v>
      </c>
      <c r="C1386" s="404" t="s">
        <v>2771</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1750</v>
      </c>
      <c r="B1387" s="404">
        <v>6498</v>
      </c>
      <c r="C1387" s="404" t="s">
        <v>2719</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1751</v>
      </c>
      <c r="B1388" s="404">
        <v>6504</v>
      </c>
      <c r="C1388" s="404" t="s">
        <v>2750</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1752</v>
      </c>
      <c r="B1389" s="404">
        <v>6508</v>
      </c>
      <c r="C1389" s="404" t="s">
        <v>2710</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1753</v>
      </c>
      <c r="B1390" s="404">
        <v>6509</v>
      </c>
      <c r="C1390" s="404" t="s">
        <v>2710</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1754</v>
      </c>
      <c r="B1391" s="404">
        <v>6546</v>
      </c>
      <c r="C1391" s="404" t="s">
        <v>2725</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1755</v>
      </c>
      <c r="B1392" s="404">
        <v>6554</v>
      </c>
      <c r="C1392" s="404" t="s">
        <v>2731</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1756</v>
      </c>
      <c r="B1393" s="404">
        <v>6562</v>
      </c>
      <c r="C1393" s="404" t="s">
        <v>2731</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1757</v>
      </c>
      <c r="B1394" s="404">
        <v>114</v>
      </c>
      <c r="C1394" s="404" t="s">
        <v>2723</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1758</v>
      </c>
      <c r="B1395" s="404">
        <v>6578</v>
      </c>
      <c r="C1395" s="404" t="s">
        <v>2718</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1759</v>
      </c>
      <c r="B1396" s="404">
        <v>6702</v>
      </c>
      <c r="C1396" s="404" t="s">
        <v>2749</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1760</v>
      </c>
      <c r="B1397" s="404">
        <v>6582</v>
      </c>
      <c r="C1397" s="404" t="s">
        <v>2855</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1761</v>
      </c>
      <c r="B1398" s="404">
        <v>6586</v>
      </c>
      <c r="C1398" s="404" t="s">
        <v>2855</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1762</v>
      </c>
      <c r="B1399" s="404">
        <v>6596</v>
      </c>
      <c r="C1399" s="404" t="s">
        <v>2856</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1763</v>
      </c>
      <c r="B1400" s="404">
        <v>6598</v>
      </c>
      <c r="C1400" s="404" t="s">
        <v>2856</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1764</v>
      </c>
      <c r="B1401" s="404">
        <v>6600</v>
      </c>
      <c r="C1401" s="404" t="s">
        <v>2856</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1765</v>
      </c>
      <c r="B1402" s="404">
        <v>6625</v>
      </c>
      <c r="C1402" s="404" t="s">
        <v>2729</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1766</v>
      </c>
      <c r="B1403" s="404">
        <v>6638</v>
      </c>
      <c r="C1403" s="404" t="s">
        <v>2749</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1767</v>
      </c>
      <c r="B1404" s="404">
        <v>7163</v>
      </c>
      <c r="C1404" s="404" t="s">
        <v>2710</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1768</v>
      </c>
      <c r="B1405" s="404">
        <v>7199</v>
      </c>
      <c r="C1405" s="404" t="s">
        <v>2710</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1769</v>
      </c>
      <c r="B1406" s="404">
        <v>6652</v>
      </c>
      <c r="C1406" s="404" t="s">
        <v>2733</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1770</v>
      </c>
      <c r="B1407" s="404">
        <v>6658</v>
      </c>
      <c r="C1407" s="404" t="s">
        <v>2733</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1771</v>
      </c>
      <c r="B1408" s="404">
        <v>6657</v>
      </c>
      <c r="C1408" s="404" t="s">
        <v>2733</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1772</v>
      </c>
      <c r="B1409" s="404">
        <v>6666</v>
      </c>
      <c r="C1409" s="404" t="s">
        <v>2731</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1773</v>
      </c>
      <c r="B1410" s="404">
        <v>6676</v>
      </c>
      <c r="C1410" s="404" t="s">
        <v>2710</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1774</v>
      </c>
      <c r="B1411" s="404">
        <v>6680</v>
      </c>
      <c r="C1411" s="404" t="s">
        <v>2714</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1775</v>
      </c>
      <c r="B1412" s="404">
        <v>6682</v>
      </c>
      <c r="C1412" s="404" t="s">
        <v>2748</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1776</v>
      </c>
      <c r="B1413" s="404">
        <v>6678</v>
      </c>
      <c r="C1413" s="404" t="s">
        <v>2748</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1777</v>
      </c>
      <c r="B1414" s="404">
        <v>6686</v>
      </c>
      <c r="C1414" s="404" t="s">
        <v>2718</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1778</v>
      </c>
      <c r="B1415" s="404">
        <v>6700</v>
      </c>
      <c r="C1415" s="404" t="s">
        <v>3065</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1779</v>
      </c>
      <c r="B1416" s="404">
        <v>6708</v>
      </c>
      <c r="C1416" s="404" t="s">
        <v>3065</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1780</v>
      </c>
      <c r="B1417" s="404">
        <v>6718</v>
      </c>
      <c r="C1417" s="404" t="s">
        <v>2851</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1781</v>
      </c>
      <c r="B1418" s="404">
        <v>6728</v>
      </c>
      <c r="C1418" s="404" t="s">
        <v>2725</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1782</v>
      </c>
      <c r="B1419" s="404">
        <v>6738</v>
      </c>
      <c r="C1419" s="404" t="s">
        <v>2728</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1783</v>
      </c>
      <c r="B1420" s="404">
        <v>6754</v>
      </c>
      <c r="C1420" s="404" t="s">
        <v>2710</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1784</v>
      </c>
      <c r="B1421" s="404">
        <v>6758</v>
      </c>
      <c r="C1421" s="404" t="s">
        <v>2725</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1785</v>
      </c>
      <c r="B1422" s="404">
        <v>6770</v>
      </c>
      <c r="C1422" s="404" t="s">
        <v>2750</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1786</v>
      </c>
      <c r="B1423" s="404">
        <v>6794</v>
      </c>
      <c r="C1423" s="404" t="s">
        <v>2724</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1787</v>
      </c>
      <c r="B1424" s="404">
        <v>7268</v>
      </c>
      <c r="C1424" s="404" t="s">
        <v>2857</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1788</v>
      </c>
      <c r="B1425" s="404">
        <v>6804</v>
      </c>
      <c r="C1425" s="404" t="s">
        <v>2717</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1789</v>
      </c>
      <c r="B1426" s="404">
        <v>6806</v>
      </c>
      <c r="C1426" s="404" t="s">
        <v>2717</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1790</v>
      </c>
      <c r="B1427" s="404">
        <v>6807</v>
      </c>
      <c r="C1427" s="404" t="s">
        <v>2771</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1791</v>
      </c>
      <c r="B1428" s="404">
        <v>6338</v>
      </c>
      <c r="C1428" s="404" t="s">
        <v>2711</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1792</v>
      </c>
      <c r="B1429" s="404">
        <v>6810</v>
      </c>
      <c r="C1429" s="404" t="s">
        <v>2742</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1793</v>
      </c>
      <c r="B1430" s="404">
        <v>6808</v>
      </c>
      <c r="C1430" s="404" t="s">
        <v>2717</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1794</v>
      </c>
      <c r="B1431" s="404">
        <v>3672</v>
      </c>
      <c r="C1431" s="404" t="s">
        <v>2858</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1795</v>
      </c>
      <c r="B1432" s="404">
        <v>6812</v>
      </c>
      <c r="C1432" s="404" t="s">
        <v>2858</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1796</v>
      </c>
      <c r="B1433" s="404">
        <v>6814</v>
      </c>
      <c r="C1433" s="404" t="s">
        <v>2732</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1797</v>
      </c>
      <c r="B1434" s="404">
        <v>6816</v>
      </c>
      <c r="C1434" s="404" t="s">
        <v>2726</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1798</v>
      </c>
      <c r="B1435" s="404">
        <v>6262</v>
      </c>
      <c r="C1435" s="404" t="s">
        <v>2771</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1799</v>
      </c>
      <c r="B1436" s="404">
        <v>6820</v>
      </c>
      <c r="C1436" s="404" t="s">
        <v>2729</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1800</v>
      </c>
      <c r="B1437" s="404">
        <v>63</v>
      </c>
      <c r="C1437" s="404" t="s">
        <v>2808</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1801</v>
      </c>
      <c r="B1438" s="404">
        <v>363</v>
      </c>
      <c r="C1438" s="404" t="s">
        <v>2731</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1802</v>
      </c>
      <c r="B1439" s="404">
        <v>6828</v>
      </c>
      <c r="C1439" s="404" t="s">
        <v>2717</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1803</v>
      </c>
      <c r="B1440" s="404">
        <v>6834</v>
      </c>
      <c r="C1440" s="404" t="s">
        <v>2859</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1804</v>
      </c>
      <c r="B1441" s="404">
        <v>6838</v>
      </c>
      <c r="C1441" s="404" t="s">
        <v>2859</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1805</v>
      </c>
      <c r="B1442" s="404">
        <v>6844</v>
      </c>
      <c r="C1442" s="404" t="s">
        <v>2717</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1806</v>
      </c>
      <c r="B1443" s="404">
        <v>6848</v>
      </c>
      <c r="C1443" s="404" t="s">
        <v>2717</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1807</v>
      </c>
      <c r="B1444" s="404">
        <v>6856</v>
      </c>
      <c r="C1444" s="404" t="s">
        <v>2714</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1808</v>
      </c>
      <c r="B1445" s="404">
        <v>6858</v>
      </c>
      <c r="C1445" s="404" t="s">
        <v>2805</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1809</v>
      </c>
      <c r="B1446" s="404">
        <v>6869</v>
      </c>
      <c r="C1446" s="404" t="s">
        <v>2725</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1810</v>
      </c>
      <c r="B1447" s="404">
        <v>4852</v>
      </c>
      <c r="C1447" s="404" t="s">
        <v>2810</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1811</v>
      </c>
      <c r="B1448" s="404">
        <v>6898</v>
      </c>
      <c r="C1448" s="404" t="s">
        <v>2860</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1812</v>
      </c>
      <c r="B1449" s="404">
        <v>6902</v>
      </c>
      <c r="C1449" s="404" t="s">
        <v>2860</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1813</v>
      </c>
      <c r="B1450" s="404">
        <v>6936</v>
      </c>
      <c r="C1450" s="404" t="s">
        <v>2718</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1814</v>
      </c>
      <c r="B1451" s="404">
        <v>8929</v>
      </c>
      <c r="C1451" s="404" t="s">
        <v>2727</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1815</v>
      </c>
      <c r="B1452" s="404">
        <v>6935</v>
      </c>
      <c r="C1452" s="404" t="s">
        <v>2742</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1816</v>
      </c>
      <c r="B1453" s="404">
        <v>6937</v>
      </c>
      <c r="C1453" s="404" t="s">
        <v>2713</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1817</v>
      </c>
      <c r="B1454" s="404">
        <v>6938</v>
      </c>
      <c r="C1454" s="404" t="s">
        <v>2712</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1818</v>
      </c>
      <c r="B1455" s="404">
        <v>6940</v>
      </c>
      <c r="C1455" s="404" t="s">
        <v>2712</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1819</v>
      </c>
      <c r="B1456" s="404">
        <v>6955</v>
      </c>
      <c r="C1456" s="404" t="s">
        <v>2729</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1820</v>
      </c>
      <c r="B1457" s="404">
        <v>6952</v>
      </c>
      <c r="C1457" s="404" t="s">
        <v>2791</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1821</v>
      </c>
      <c r="B1458" s="404">
        <v>6953</v>
      </c>
      <c r="C1458" s="404" t="s">
        <v>2759</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1822</v>
      </c>
      <c r="B1459" s="404">
        <v>6962</v>
      </c>
      <c r="C1459" s="404" t="s">
        <v>2726</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1823</v>
      </c>
      <c r="B1460" s="404">
        <v>6957</v>
      </c>
      <c r="C1460" s="404" t="s">
        <v>2710</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1824</v>
      </c>
      <c r="B1461" s="404">
        <v>6960</v>
      </c>
      <c r="C1461" s="404" t="s">
        <v>2713</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1825</v>
      </c>
      <c r="B1462" s="404">
        <v>6961</v>
      </c>
      <c r="C1462" s="404" t="s">
        <v>2712</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1826</v>
      </c>
      <c r="B1463" s="404">
        <v>6954</v>
      </c>
      <c r="C1463" s="404" t="s">
        <v>2741</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1827</v>
      </c>
      <c r="B1464" s="404">
        <v>6963</v>
      </c>
      <c r="C1464" s="404" t="s">
        <v>2835</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1828</v>
      </c>
      <c r="B1465" s="404">
        <v>6970</v>
      </c>
      <c r="C1465" s="404" t="s">
        <v>2710</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1829</v>
      </c>
      <c r="B1466" s="404">
        <v>7045</v>
      </c>
      <c r="C1466" s="404" t="s">
        <v>2710</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1830</v>
      </c>
      <c r="B1467" s="404">
        <v>6992</v>
      </c>
      <c r="C1467" s="404" t="s">
        <v>2861</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1831</v>
      </c>
      <c r="B1468" s="404">
        <v>7009</v>
      </c>
      <c r="C1468" s="404" t="s">
        <v>2861</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1832</v>
      </c>
      <c r="B1469" s="404">
        <v>7024</v>
      </c>
      <c r="C1469" s="404" t="s">
        <v>2813</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1833</v>
      </c>
      <c r="B1470" s="404">
        <v>7032</v>
      </c>
      <c r="C1470" s="404" t="s">
        <v>2813</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1834</v>
      </c>
      <c r="B1471" s="404">
        <v>7028</v>
      </c>
      <c r="C1471" s="404" t="s">
        <v>2813</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1835</v>
      </c>
      <c r="B1472" s="404">
        <v>7046</v>
      </c>
      <c r="C1472" s="404" t="s">
        <v>2788</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1836</v>
      </c>
      <c r="B1473" s="404">
        <v>7047</v>
      </c>
      <c r="C1473" s="404" t="s">
        <v>2712</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1837</v>
      </c>
      <c r="B1474" s="404">
        <v>7050</v>
      </c>
      <c r="C1474" s="404" t="s">
        <v>2862</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1838</v>
      </c>
      <c r="B1475" s="404">
        <v>7052</v>
      </c>
      <c r="C1475" s="404" t="s">
        <v>2863</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1839</v>
      </c>
      <c r="B1476" s="404">
        <v>4670</v>
      </c>
      <c r="C1476" s="404" t="s">
        <v>2863</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1840</v>
      </c>
      <c r="B1477" s="404">
        <v>7054</v>
      </c>
      <c r="C1477" s="404" t="s">
        <v>2863</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1841</v>
      </c>
      <c r="B1478" s="404">
        <v>7056</v>
      </c>
      <c r="C1478" s="404" t="s">
        <v>2810</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1842</v>
      </c>
      <c r="B1479" s="404">
        <v>7078</v>
      </c>
      <c r="C1479" s="404" t="s">
        <v>2717</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1843</v>
      </c>
      <c r="B1480" s="404">
        <v>7082</v>
      </c>
      <c r="C1480" s="404" t="s">
        <v>2745</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1844</v>
      </c>
      <c r="B1481" s="404">
        <v>7086</v>
      </c>
      <c r="C1481" s="404" t="s">
        <v>2709</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1845</v>
      </c>
      <c r="B1482" s="404">
        <v>2027</v>
      </c>
      <c r="C1482" s="404" t="s">
        <v>2710</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1846</v>
      </c>
      <c r="B1483" s="404">
        <v>7104</v>
      </c>
      <c r="C1483" s="404" t="s">
        <v>2740</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1847</v>
      </c>
      <c r="B1484" s="404">
        <v>7102</v>
      </c>
      <c r="C1484" s="404" t="s">
        <v>2729</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1848</v>
      </c>
      <c r="B1485" s="404">
        <v>7110</v>
      </c>
      <c r="C1485" s="404" t="s">
        <v>2731</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1849</v>
      </c>
      <c r="B1486" s="404">
        <v>7106</v>
      </c>
      <c r="C1486" s="404" t="s">
        <v>2771</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1850</v>
      </c>
      <c r="B1487" s="404">
        <v>7114</v>
      </c>
      <c r="C1487" s="404" t="s">
        <v>2717</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1851</v>
      </c>
      <c r="B1488" s="404">
        <v>7113</v>
      </c>
      <c r="C1488" s="404" t="s">
        <v>2739</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1852</v>
      </c>
      <c r="B1489" s="404">
        <v>7116</v>
      </c>
      <c r="C1489" s="404" t="s">
        <v>2729</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1853</v>
      </c>
      <c r="B1490" s="404">
        <v>7118</v>
      </c>
      <c r="C1490" s="404" t="s">
        <v>2712</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1854</v>
      </c>
      <c r="B1491" s="404">
        <v>7127</v>
      </c>
      <c r="C1491" s="404" t="s">
        <v>2740</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1855</v>
      </c>
      <c r="B1492" s="404">
        <v>7124</v>
      </c>
      <c r="C1492" s="404" t="s">
        <v>2740</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1856</v>
      </c>
      <c r="B1493" s="404">
        <v>7128</v>
      </c>
      <c r="C1493" s="404" t="s">
        <v>2717</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1857</v>
      </c>
      <c r="B1494" s="404">
        <v>7133</v>
      </c>
      <c r="C1494" s="404" t="s">
        <v>2818</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1858</v>
      </c>
      <c r="B1495" s="404">
        <v>7134</v>
      </c>
      <c r="C1495" s="404" t="s">
        <v>2712</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1859</v>
      </c>
      <c r="B1496" s="404">
        <v>7154</v>
      </c>
      <c r="C1496" s="404" t="s">
        <v>2864</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1860</v>
      </c>
      <c r="B1497" s="404">
        <v>6701</v>
      </c>
      <c r="C1497" s="404" t="s">
        <v>2815</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1861</v>
      </c>
      <c r="B1498" s="404">
        <v>7159</v>
      </c>
      <c r="C1498" s="404" t="s">
        <v>2713</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1862</v>
      </c>
      <c r="B1499" s="404">
        <v>7155</v>
      </c>
      <c r="C1499" s="404" t="s">
        <v>2708</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1863</v>
      </c>
      <c r="B1500" s="404">
        <v>7156</v>
      </c>
      <c r="C1500" s="404" t="s">
        <v>2864</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1864</v>
      </c>
      <c r="B1501" s="404">
        <v>7158</v>
      </c>
      <c r="C1501" s="404" t="s">
        <v>2729</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1865</v>
      </c>
      <c r="B1502" s="404">
        <v>7157</v>
      </c>
      <c r="C1502" s="404" t="s">
        <v>2719</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1866</v>
      </c>
      <c r="B1503" s="404">
        <v>7129</v>
      </c>
      <c r="C1503" s="404" t="s">
        <v>2749</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1867</v>
      </c>
      <c r="B1504" s="404">
        <v>7131</v>
      </c>
      <c r="C1504" s="404" t="s">
        <v>2749</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1868</v>
      </c>
      <c r="B1505" s="404">
        <v>7165</v>
      </c>
      <c r="C1505" s="404" t="s">
        <v>2748</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1869</v>
      </c>
      <c r="B1506" s="404">
        <v>7153</v>
      </c>
      <c r="C1506" s="404" t="s">
        <v>2709</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1870</v>
      </c>
      <c r="B1507" s="404">
        <v>7161</v>
      </c>
      <c r="C1507" s="404" t="s">
        <v>2740</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1871</v>
      </c>
      <c r="B1508" s="404">
        <v>7160</v>
      </c>
      <c r="C1508" s="404" t="s">
        <v>2865</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1872</v>
      </c>
      <c r="B1509" s="404">
        <v>7164</v>
      </c>
      <c r="C1509" s="404" t="s">
        <v>2865</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1873</v>
      </c>
      <c r="B1510" s="404">
        <v>7174</v>
      </c>
      <c r="C1510" s="404" t="s">
        <v>2866</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1874</v>
      </c>
      <c r="B1511" s="404">
        <v>7180</v>
      </c>
      <c r="C1511" s="404" t="s">
        <v>2866</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1875</v>
      </c>
      <c r="B1512" s="404">
        <v>7176</v>
      </c>
      <c r="C1512" s="404" t="s">
        <v>2866</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1876</v>
      </c>
      <c r="B1513" s="404">
        <v>6136</v>
      </c>
      <c r="C1513" s="404" t="s">
        <v>2867</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1877</v>
      </c>
      <c r="B1514" s="404">
        <v>6802</v>
      </c>
      <c r="C1514" s="404" t="s">
        <v>2708</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1878</v>
      </c>
      <c r="B1515" s="404">
        <v>7190</v>
      </c>
      <c r="C1515" s="404" t="s">
        <v>2717</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1879</v>
      </c>
      <c r="B1516" s="404">
        <v>7198</v>
      </c>
      <c r="C1516" s="404" t="s">
        <v>2740</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1880</v>
      </c>
      <c r="B1517" s="404">
        <v>7209</v>
      </c>
      <c r="C1517" s="404" t="s">
        <v>2750</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1881</v>
      </c>
      <c r="B1518" s="404">
        <v>7208</v>
      </c>
      <c r="C1518" s="404" t="s">
        <v>2709</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1882</v>
      </c>
      <c r="B1519" s="404">
        <v>7210</v>
      </c>
      <c r="C1519" s="404" t="s">
        <v>2709</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1883</v>
      </c>
      <c r="B1520" s="404">
        <v>7214</v>
      </c>
      <c r="C1520" s="404" t="s">
        <v>2709</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1884</v>
      </c>
      <c r="B1521" s="404">
        <v>7212</v>
      </c>
      <c r="C1521" s="404" t="s">
        <v>2709</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1885</v>
      </c>
      <c r="B1522" s="404">
        <v>7218</v>
      </c>
      <c r="C1522" s="404" t="s">
        <v>2740</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1886</v>
      </c>
      <c r="B1523" s="404">
        <v>7228</v>
      </c>
      <c r="C1523" s="404" t="s">
        <v>2714</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1887</v>
      </c>
      <c r="B1524" s="404">
        <v>7236</v>
      </c>
      <c r="C1524" s="404" t="s">
        <v>2731</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1888</v>
      </c>
      <c r="B1525" s="404">
        <v>7238</v>
      </c>
      <c r="C1525" s="404" t="s">
        <v>2717</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1889</v>
      </c>
      <c r="B1526" s="404">
        <v>7239</v>
      </c>
      <c r="C1526" s="404" t="s">
        <v>2717</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1890</v>
      </c>
      <c r="B1527" s="404">
        <v>7240</v>
      </c>
      <c r="C1527" s="404" t="s">
        <v>2713</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1891</v>
      </c>
      <c r="B1528" s="404">
        <v>7247</v>
      </c>
      <c r="C1528" s="404" t="s">
        <v>2713</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1892</v>
      </c>
      <c r="B1529" s="404">
        <v>7245</v>
      </c>
      <c r="C1529" s="404" t="s">
        <v>2712</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1893</v>
      </c>
      <c r="B1530" s="404">
        <v>8459</v>
      </c>
      <c r="C1530" s="404" t="s">
        <v>2814</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1894</v>
      </c>
      <c r="B1531" s="404">
        <v>7276</v>
      </c>
      <c r="C1531" s="404" t="s">
        <v>2857</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1895</v>
      </c>
      <c r="B1532" s="404">
        <v>7250</v>
      </c>
      <c r="C1532" s="404" t="s">
        <v>2725</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1896</v>
      </c>
      <c r="B1533" s="404">
        <v>4686</v>
      </c>
      <c r="C1533" s="404" t="s">
        <v>2748</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1897</v>
      </c>
      <c r="B1534" s="404">
        <v>205</v>
      </c>
      <c r="C1534" s="404" t="s">
        <v>2737</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1898</v>
      </c>
      <c r="B1535" s="404">
        <v>7290</v>
      </c>
      <c r="C1535" s="404" t="s">
        <v>2740</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1899</v>
      </c>
      <c r="B1536" s="404">
        <v>5181</v>
      </c>
      <c r="C1536" s="404" t="s">
        <v>2719</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1900</v>
      </c>
      <c r="B1537" s="404">
        <v>7277</v>
      </c>
      <c r="C1537" s="404" t="s">
        <v>2729</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1901</v>
      </c>
      <c r="B1538" s="404">
        <v>37</v>
      </c>
      <c r="C1538" s="404" t="s">
        <v>2737</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1902</v>
      </c>
      <c r="B1539" s="404">
        <v>7282</v>
      </c>
      <c r="C1539" s="404" t="s">
        <v>2717</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1903</v>
      </c>
      <c r="B1540" s="404">
        <v>7296</v>
      </c>
      <c r="C1540" s="404" t="s">
        <v>2737</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1904</v>
      </c>
      <c r="B1541" s="404">
        <v>7285</v>
      </c>
      <c r="C1541" s="404" t="s">
        <v>2737</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1905</v>
      </c>
      <c r="B1542" s="404">
        <v>7281</v>
      </c>
      <c r="C1542" s="404" t="s">
        <v>2731</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1906</v>
      </c>
      <c r="B1543" s="404">
        <v>7297</v>
      </c>
      <c r="C1543" s="404" t="s">
        <v>2712</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1907</v>
      </c>
      <c r="B1544" s="404">
        <v>7317</v>
      </c>
      <c r="C1544" s="404" t="s">
        <v>2742</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1908</v>
      </c>
      <c r="B1545" s="404">
        <v>7319</v>
      </c>
      <c r="C1545" s="404" t="s">
        <v>2712</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1909</v>
      </c>
      <c r="B1546" s="404">
        <v>7322</v>
      </c>
      <c r="C1546" s="404" t="s">
        <v>2862</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1910</v>
      </c>
      <c r="B1547" s="404">
        <v>7278</v>
      </c>
      <c r="C1547" s="404" t="s">
        <v>2727</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1911</v>
      </c>
      <c r="B1548" s="404">
        <v>7325</v>
      </c>
      <c r="C1548" s="404" t="s">
        <v>2740</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1912</v>
      </c>
      <c r="B1549" s="404">
        <v>50</v>
      </c>
      <c r="C1549" s="404" t="s">
        <v>2793</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1913</v>
      </c>
      <c r="B1550" s="404">
        <v>40</v>
      </c>
      <c r="C1550" s="404" t="s">
        <v>2710</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1914</v>
      </c>
      <c r="B1551" s="404">
        <v>146</v>
      </c>
      <c r="C1551" s="404" t="s">
        <v>2740</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1915</v>
      </c>
      <c r="B1552" s="404">
        <v>7339</v>
      </c>
      <c r="C1552" s="404" t="s">
        <v>2742</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1916</v>
      </c>
      <c r="B1553" s="404">
        <v>7338</v>
      </c>
      <c r="C1553" s="404" t="s">
        <v>2780</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1917</v>
      </c>
      <c r="B1554" s="404">
        <v>7342</v>
      </c>
      <c r="C1554" s="404" t="s">
        <v>2868</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1918</v>
      </c>
      <c r="B1555" s="404">
        <v>7346</v>
      </c>
      <c r="C1555" s="404" t="s">
        <v>2868</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1919</v>
      </c>
      <c r="B1556" s="404">
        <v>7344</v>
      </c>
      <c r="C1556" s="404" t="s">
        <v>2868</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1920</v>
      </c>
      <c r="B1557" s="404">
        <v>7350</v>
      </c>
      <c r="C1557" s="404" t="s">
        <v>2740</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1921</v>
      </c>
      <c r="B1558" s="404">
        <v>7360</v>
      </c>
      <c r="C1558" s="404" t="s">
        <v>2763</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1922</v>
      </c>
      <c r="B1559" s="404">
        <v>7356</v>
      </c>
      <c r="C1559" s="404" t="s">
        <v>2763</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2731</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904</v>
      </c>
      <c r="B1561" s="404">
        <v>7370</v>
      </c>
      <c r="C1561" s="404" t="s">
        <v>2710</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905</v>
      </c>
      <c r="B1562" s="404">
        <v>2584</v>
      </c>
      <c r="C1562" s="404" t="s">
        <v>2708</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906</v>
      </c>
      <c r="B1563" s="404">
        <v>7388</v>
      </c>
      <c r="C1563" s="404" t="s">
        <v>2763</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907</v>
      </c>
      <c r="B1564" s="404">
        <v>7402</v>
      </c>
      <c r="C1564" s="404" t="s">
        <v>2728</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908</v>
      </c>
      <c r="B1565" s="404">
        <v>7422</v>
      </c>
      <c r="C1565" s="404" t="s">
        <v>2744</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909</v>
      </c>
      <c r="B1566" s="404">
        <v>7435</v>
      </c>
      <c r="C1566" s="404" t="s">
        <v>2712</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910</v>
      </c>
      <c r="B1567" s="404">
        <v>2232</v>
      </c>
      <c r="C1567" s="404" t="s">
        <v>2712</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911</v>
      </c>
      <c r="B1568" s="404">
        <v>7460</v>
      </c>
      <c r="C1568" s="404" t="s">
        <v>2713</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912</v>
      </c>
      <c r="B1569" s="404">
        <v>7442</v>
      </c>
      <c r="C1569" s="404" t="s">
        <v>2828</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913</v>
      </c>
      <c r="B1570" s="404">
        <v>7448</v>
      </c>
      <c r="C1570" s="404" t="s">
        <v>2712</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914</v>
      </c>
      <c r="B1571" s="404">
        <v>7462</v>
      </c>
      <c r="C1571" s="404" t="s">
        <v>2717</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915</v>
      </c>
      <c r="B1572" s="404">
        <v>7463</v>
      </c>
      <c r="C1572" s="404" t="s">
        <v>2742</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916</v>
      </c>
      <c r="B1573" s="404">
        <v>5415</v>
      </c>
      <c r="C1573" s="404" t="s">
        <v>2717</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917</v>
      </c>
      <c r="B1574" s="404">
        <v>2582</v>
      </c>
      <c r="C1574" s="404" t="s">
        <v>2708</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918</v>
      </c>
      <c r="B1575" s="404">
        <v>7467</v>
      </c>
      <c r="C1575" s="404" t="s">
        <v>2731</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919</v>
      </c>
      <c r="B1576" s="404">
        <v>7464</v>
      </c>
      <c r="C1576" s="404" t="s">
        <v>2719</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920</v>
      </c>
      <c r="B1577" s="404">
        <v>7470</v>
      </c>
      <c r="C1577" s="404" t="s">
        <v>2740</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921</v>
      </c>
      <c r="B1578" s="404">
        <v>57</v>
      </c>
      <c r="C1578" s="404" t="s">
        <v>2708</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922</v>
      </c>
      <c r="B1579" s="404">
        <v>9618</v>
      </c>
      <c r="C1579" s="404" t="s">
        <v>2714</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923</v>
      </c>
      <c r="B1580" s="404">
        <v>7476</v>
      </c>
      <c r="C1580" s="404" t="s">
        <v>2729</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924</v>
      </c>
      <c r="B1581" s="404">
        <v>54</v>
      </c>
      <c r="C1581" s="404" t="s">
        <v>2757</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925</v>
      </c>
      <c r="B1582" s="404">
        <v>7481</v>
      </c>
      <c r="C1582" s="404" t="s">
        <v>2750</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926</v>
      </c>
      <c r="B1583" s="404">
        <v>7483</v>
      </c>
      <c r="C1583" s="404" t="s">
        <v>2717</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927</v>
      </c>
      <c r="B1584" s="404">
        <v>7482</v>
      </c>
      <c r="C1584" s="404" t="s">
        <v>2714</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928</v>
      </c>
      <c r="B1585" s="404">
        <v>7490</v>
      </c>
      <c r="C1585" s="404" t="s">
        <v>2835</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929</v>
      </c>
      <c r="B1586" s="404">
        <v>7500</v>
      </c>
      <c r="C1586" s="404" t="s">
        <v>2716</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930</v>
      </c>
      <c r="B1587" s="404">
        <v>7512</v>
      </c>
      <c r="C1587" s="404" t="s">
        <v>2727</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931</v>
      </c>
      <c r="B1588" s="404">
        <v>7096</v>
      </c>
      <c r="C1588" s="404" t="s">
        <v>2712</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932</v>
      </c>
      <c r="B1589" s="404">
        <v>2954</v>
      </c>
      <c r="C1589" s="404" t="s">
        <v>2712</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933</v>
      </c>
      <c r="B1590" s="404">
        <v>7513</v>
      </c>
      <c r="C1590" s="404" t="s">
        <v>2714</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934</v>
      </c>
      <c r="B1591" s="404">
        <v>7517</v>
      </c>
      <c r="C1591" s="404" t="s">
        <v>2800</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935</v>
      </c>
      <c r="B1592" s="404">
        <v>7518</v>
      </c>
      <c r="C1592" s="404" t="s">
        <v>2732</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936</v>
      </c>
      <c r="B1593" s="404">
        <v>7523</v>
      </c>
      <c r="C1593" s="404" t="s">
        <v>2714</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937</v>
      </c>
      <c r="B1594" s="404">
        <v>7528</v>
      </c>
      <c r="C1594" s="404" t="s">
        <v>2726</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938</v>
      </c>
      <c r="B1595" s="404">
        <v>7529</v>
      </c>
      <c r="C1595" s="404" t="s">
        <v>2717</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939</v>
      </c>
      <c r="B1596" s="404">
        <v>7530</v>
      </c>
      <c r="C1596" s="404" t="s">
        <v>2709</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940</v>
      </c>
      <c r="B1597" s="404">
        <v>7534</v>
      </c>
      <c r="C1597" s="404" t="s">
        <v>2709</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941</v>
      </c>
      <c r="B1598" s="404">
        <v>7556</v>
      </c>
      <c r="C1598" s="404" t="s">
        <v>2714</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942</v>
      </c>
      <c r="B1599" s="404">
        <v>7554</v>
      </c>
      <c r="C1599" s="404" t="s">
        <v>2710</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943</v>
      </c>
      <c r="B1600" s="404">
        <v>7558</v>
      </c>
      <c r="C1600" s="404" t="s">
        <v>2725</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944</v>
      </c>
      <c r="B1601" s="404">
        <v>7562</v>
      </c>
      <c r="C1601" s="404" t="s">
        <v>2712</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945</v>
      </c>
      <c r="B1602" s="404">
        <v>5607</v>
      </c>
      <c r="C1602" s="404" t="s">
        <v>2712</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946</v>
      </c>
      <c r="B1603" s="404">
        <v>7559</v>
      </c>
      <c r="C1603" s="404" t="s">
        <v>2729</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947</v>
      </c>
      <c r="B1604" s="404">
        <v>6772</v>
      </c>
      <c r="C1604" s="404" t="s">
        <v>2712</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948</v>
      </c>
      <c r="B1605" s="404">
        <v>7568</v>
      </c>
      <c r="C1605" s="404" t="s">
        <v>2824</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949</v>
      </c>
      <c r="B1606" s="404">
        <v>4680</v>
      </c>
      <c r="C1606" s="404" t="s">
        <v>2824</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950</v>
      </c>
      <c r="B1607" s="404">
        <v>7578</v>
      </c>
      <c r="C1607" s="404" t="s">
        <v>2710</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951</v>
      </c>
      <c r="B1608" s="404">
        <v>7584</v>
      </c>
      <c r="C1608" s="404" t="s">
        <v>2719</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952</v>
      </c>
      <c r="B1609" s="404">
        <v>7592</v>
      </c>
      <c r="C1609" s="404" t="s">
        <v>2726</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953</v>
      </c>
      <c r="B1610" s="404">
        <v>7610</v>
      </c>
      <c r="C1610" s="404" t="s">
        <v>2712</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954</v>
      </c>
      <c r="B1611" s="404">
        <v>7611</v>
      </c>
      <c r="C1611" s="404" t="s">
        <v>2718</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955</v>
      </c>
      <c r="B1612" s="404">
        <v>7613</v>
      </c>
      <c r="C1612" s="404" t="s">
        <v>2742</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956</v>
      </c>
      <c r="B1613" s="404">
        <v>7606</v>
      </c>
      <c r="C1613" s="404" t="s">
        <v>2732</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957</v>
      </c>
      <c r="B1614" s="404">
        <v>1936</v>
      </c>
      <c r="C1614" s="404" t="s">
        <v>2780</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958</v>
      </c>
      <c r="B1615" s="404">
        <v>7612</v>
      </c>
      <c r="C1615" s="404" t="s">
        <v>2869</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959</v>
      </c>
      <c r="B1616" s="404">
        <v>7616</v>
      </c>
      <c r="C1616" s="404" t="s">
        <v>2869</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960</v>
      </c>
      <c r="B1617" s="404">
        <v>7626</v>
      </c>
      <c r="C1617" s="404" t="s">
        <v>2870</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961</v>
      </c>
      <c r="B1618" s="404">
        <v>7630</v>
      </c>
      <c r="C1618" s="404" t="s">
        <v>2870</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962</v>
      </c>
      <c r="B1619" s="404">
        <v>7640</v>
      </c>
      <c r="C1619" s="404" t="s">
        <v>2739</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963</v>
      </c>
      <c r="B1620" s="404">
        <v>7660</v>
      </c>
      <c r="C1620" s="404" t="s">
        <v>2871</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964</v>
      </c>
      <c r="B1621" s="404">
        <v>7668</v>
      </c>
      <c r="C1621" s="404" t="s">
        <v>2871</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965</v>
      </c>
      <c r="B1622" s="404">
        <v>7664</v>
      </c>
      <c r="C1622" s="404" t="s">
        <v>2871</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966</v>
      </c>
      <c r="B1623" s="404">
        <v>9434</v>
      </c>
      <c r="C1623" s="404" t="s">
        <v>2731</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967</v>
      </c>
      <c r="B1624" s="404">
        <v>7698</v>
      </c>
      <c r="C1624" s="404" t="s">
        <v>2710</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968</v>
      </c>
      <c r="B1625" s="404">
        <v>1376</v>
      </c>
      <c r="C1625" s="404" t="s">
        <v>2727</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969</v>
      </c>
      <c r="B1626" s="404">
        <v>7705</v>
      </c>
      <c r="C1626" s="404" t="s">
        <v>2714</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970</v>
      </c>
      <c r="B1627" s="404">
        <v>7700</v>
      </c>
      <c r="C1627" s="404" t="s">
        <v>2757</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971</v>
      </c>
      <c r="B1628" s="404">
        <v>7725</v>
      </c>
      <c r="C1628" s="404" t="s">
        <v>2749</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972</v>
      </c>
      <c r="B1629" s="404">
        <v>7714</v>
      </c>
      <c r="C1629" s="404" t="s">
        <v>2749</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973</v>
      </c>
      <c r="B1630" s="404">
        <v>7708</v>
      </c>
      <c r="C1630" s="404" t="s">
        <v>2717</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974</v>
      </c>
      <c r="B1631" s="404">
        <v>7718</v>
      </c>
      <c r="C1631" s="404" t="s">
        <v>2712</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975</v>
      </c>
      <c r="B1632" s="404">
        <v>7753</v>
      </c>
      <c r="C1632" s="404" t="s">
        <v>2717</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976</v>
      </c>
      <c r="B1633" s="404">
        <v>7764</v>
      </c>
      <c r="C1633" s="404" t="s">
        <v>2793</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977</v>
      </c>
      <c r="B1634" s="404">
        <v>7755</v>
      </c>
      <c r="C1634" s="404" t="s">
        <v>2814</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978</v>
      </c>
      <c r="B1635" s="404">
        <v>6342</v>
      </c>
      <c r="C1635" s="404" t="s">
        <v>2708</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979</v>
      </c>
      <c r="B1636" s="404">
        <v>7780</v>
      </c>
      <c r="C1636" s="404" t="s">
        <v>2717</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980</v>
      </c>
      <c r="B1637" s="404">
        <v>7794</v>
      </c>
      <c r="C1637" s="404" t="s">
        <v>2822</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981</v>
      </c>
      <c r="B1638" s="404">
        <v>7812</v>
      </c>
      <c r="C1638" s="404" t="s">
        <v>2776</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982</v>
      </c>
      <c r="B1639" s="404">
        <v>7814</v>
      </c>
      <c r="C1639" s="404" t="s">
        <v>2757</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983</v>
      </c>
      <c r="B1640" s="404">
        <v>7832</v>
      </c>
      <c r="C1640" s="404" t="s">
        <v>2731</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984</v>
      </c>
      <c r="B1641" s="404">
        <v>7833</v>
      </c>
      <c r="C1641" s="404" t="s">
        <v>2717</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985</v>
      </c>
      <c r="B1642" s="404">
        <v>7834</v>
      </c>
      <c r="C1642" s="404" t="s">
        <v>2740</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986</v>
      </c>
      <c r="B1643" s="404">
        <v>3054</v>
      </c>
      <c r="C1643" s="404" t="s">
        <v>2872</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987</v>
      </c>
      <c r="B1644" s="404">
        <v>4478</v>
      </c>
      <c r="C1644" s="404" t="s">
        <v>2717</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988</v>
      </c>
      <c r="B1645" s="404">
        <v>7842</v>
      </c>
      <c r="C1645" s="404" t="s">
        <v>2872</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989</v>
      </c>
      <c r="B1646" s="404">
        <v>7837</v>
      </c>
      <c r="C1646" s="404" t="s">
        <v>2872</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990</v>
      </c>
      <c r="B1647" s="404">
        <v>7860</v>
      </c>
      <c r="C1647" s="404" t="s">
        <v>2776</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991</v>
      </c>
      <c r="B1648" s="404">
        <v>7865</v>
      </c>
      <c r="C1648" s="404" t="s">
        <v>2725</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992</v>
      </c>
      <c r="B1649" s="404">
        <v>7870</v>
      </c>
      <c r="C1649" s="404" t="s">
        <v>2717</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993</v>
      </c>
      <c r="B1650" s="404">
        <v>7876</v>
      </c>
      <c r="C1650" s="404" t="s">
        <v>2873</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994</v>
      </c>
      <c r="B1651" s="404">
        <v>7878</v>
      </c>
      <c r="C1651" s="404" t="s">
        <v>2873</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995</v>
      </c>
      <c r="B1652" s="404">
        <v>7880</v>
      </c>
      <c r="C1652" s="404" t="s">
        <v>2873</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996</v>
      </c>
      <c r="B1653" s="404">
        <v>7882</v>
      </c>
      <c r="C1653" s="404" t="s">
        <v>2718</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997</v>
      </c>
      <c r="B1654" s="404">
        <v>6773</v>
      </c>
      <c r="C1654" s="404" t="s">
        <v>2712</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998</v>
      </c>
      <c r="B1655" s="404">
        <v>7886</v>
      </c>
      <c r="C1655" s="404" t="s">
        <v>2709</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999</v>
      </c>
      <c r="B1656" s="404">
        <v>7795</v>
      </c>
      <c r="C1656" s="404" t="s">
        <v>2708</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1000</v>
      </c>
      <c r="B1657" s="404">
        <v>7789</v>
      </c>
      <c r="C1657" s="404" t="s">
        <v>2719</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1001</v>
      </c>
      <c r="B1658" s="404">
        <v>4187</v>
      </c>
      <c r="C1658" s="404" t="s">
        <v>2708</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1002</v>
      </c>
      <c r="B1659" s="404">
        <v>7891</v>
      </c>
      <c r="C1659" s="404" t="s">
        <v>2798</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1003</v>
      </c>
      <c r="B1660" s="404">
        <v>8376</v>
      </c>
      <c r="C1660" s="404" t="s">
        <v>2756</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1004</v>
      </c>
      <c r="B1661" s="404">
        <v>7900</v>
      </c>
      <c r="C1661" s="404" t="s">
        <v>2874</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1005</v>
      </c>
      <c r="B1662" s="404">
        <v>7904</v>
      </c>
      <c r="C1662" s="404" t="s">
        <v>2874</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1006</v>
      </c>
      <c r="B1663" s="404">
        <v>7902</v>
      </c>
      <c r="C1663" s="404" t="s">
        <v>2874</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1007</v>
      </c>
      <c r="B1664" s="404">
        <v>7914</v>
      </c>
      <c r="C1664" s="404" t="s">
        <v>2875</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1008</v>
      </c>
      <c r="B1665" s="404">
        <v>7922</v>
      </c>
      <c r="C1665" s="404" t="s">
        <v>2875</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1009</v>
      </c>
      <c r="B1666" s="404">
        <v>7918</v>
      </c>
      <c r="C1666" s="404" t="s">
        <v>2875</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1010</v>
      </c>
      <c r="B1667" s="404">
        <v>7925</v>
      </c>
      <c r="C1667" s="404" t="s">
        <v>2800</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1011</v>
      </c>
      <c r="B1668" s="404">
        <v>7924</v>
      </c>
      <c r="C1668" s="404" t="s">
        <v>2800</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1012</v>
      </c>
      <c r="B1669" s="404">
        <v>7932</v>
      </c>
      <c r="C1669" s="404" t="s">
        <v>2725</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1013</v>
      </c>
      <c r="B1670" s="404">
        <v>7942</v>
      </c>
      <c r="C1670" s="404" t="s">
        <v>2710</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1014</v>
      </c>
      <c r="B1671" s="404">
        <v>1416</v>
      </c>
      <c r="C1671" s="404" t="s">
        <v>2772</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1015</v>
      </c>
      <c r="B1672" s="404">
        <v>25</v>
      </c>
      <c r="C1672" s="404" t="s">
        <v>2709</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1016</v>
      </c>
      <c r="B1673" s="404">
        <v>141</v>
      </c>
      <c r="C1673" s="404" t="s">
        <v>2729</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1017</v>
      </c>
      <c r="B1674" s="404">
        <v>7950</v>
      </c>
      <c r="C1674" s="404" t="s">
        <v>2766</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1018</v>
      </c>
      <c r="B1675" s="404">
        <v>7954</v>
      </c>
      <c r="C1675" s="404" t="s">
        <v>2719</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1019</v>
      </c>
      <c r="B1676" s="404">
        <v>7952</v>
      </c>
      <c r="C1676" s="404" t="s">
        <v>2776</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1020</v>
      </c>
      <c r="B1677" s="404">
        <v>6365</v>
      </c>
      <c r="C1677" s="404" t="s">
        <v>2712</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1021</v>
      </c>
      <c r="B1678" s="404">
        <v>2578</v>
      </c>
      <c r="C1678" s="404" t="s">
        <v>2708</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1022</v>
      </c>
      <c r="B1679" s="404">
        <v>7958</v>
      </c>
      <c r="C1679" s="404" t="s">
        <v>2814</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1023</v>
      </c>
      <c r="B1680" s="404">
        <v>7960</v>
      </c>
      <c r="C1680" s="404" t="s">
        <v>2742</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1024</v>
      </c>
      <c r="B1681" s="404">
        <v>1604</v>
      </c>
      <c r="C1681" s="404" t="s">
        <v>2759</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1025</v>
      </c>
      <c r="B1682" s="404">
        <v>7962</v>
      </c>
      <c r="C1682" s="404" t="s">
        <v>2717</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1026</v>
      </c>
      <c r="B1683" s="404">
        <v>7972</v>
      </c>
      <c r="C1683" s="404" t="s">
        <v>2710</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1027</v>
      </c>
      <c r="B1684" s="404">
        <v>7992</v>
      </c>
      <c r="C1684" s="404" t="s">
        <v>2710</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1028</v>
      </c>
      <c r="B1685" s="404">
        <v>8006</v>
      </c>
      <c r="C1685" s="404" t="s">
        <v>2710</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1029</v>
      </c>
      <c r="B1686" s="404">
        <v>202</v>
      </c>
      <c r="C1686" s="404" t="s">
        <v>2738</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1030</v>
      </c>
      <c r="B1687" s="404">
        <v>8020</v>
      </c>
      <c r="C1687" s="404" t="s">
        <v>2729</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1031</v>
      </c>
      <c r="B1688" s="404">
        <v>8375</v>
      </c>
      <c r="C1688" s="404" t="s">
        <v>2756</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1032</v>
      </c>
      <c r="B1689" s="404">
        <v>8131</v>
      </c>
      <c r="C1689" s="404" t="s">
        <v>2710</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1033</v>
      </c>
      <c r="B1690" s="404">
        <v>8053</v>
      </c>
      <c r="C1690" s="404" t="s">
        <v>2710</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1034</v>
      </c>
      <c r="B1691" s="404">
        <v>8034</v>
      </c>
      <c r="C1691" s="404" t="s">
        <v>2718</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1035</v>
      </c>
      <c r="B1692" s="404">
        <v>8106</v>
      </c>
      <c r="C1692" s="404" t="s">
        <v>2712</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1036</v>
      </c>
      <c r="B1693" s="404">
        <v>8036</v>
      </c>
      <c r="C1693" s="404" t="s">
        <v>2717</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1037</v>
      </c>
      <c r="B1694" s="404">
        <v>8208</v>
      </c>
      <c r="C1694" s="404" t="s">
        <v>2853</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1038</v>
      </c>
      <c r="B1695" s="404">
        <v>8030</v>
      </c>
      <c r="C1695" s="404" t="s">
        <v>2750</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1039</v>
      </c>
      <c r="B1696" s="404">
        <v>8038</v>
      </c>
      <c r="C1696" s="404" t="s">
        <v>2744</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1040</v>
      </c>
      <c r="B1697" s="404">
        <v>8050</v>
      </c>
      <c r="C1697" s="404" t="s">
        <v>2876</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1041</v>
      </c>
      <c r="B1698" s="404">
        <v>8048</v>
      </c>
      <c r="C1698" s="404" t="s">
        <v>2876</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1042</v>
      </c>
      <c r="B1699" s="404">
        <v>8060</v>
      </c>
      <c r="C1699" s="404" t="s">
        <v>2749</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1043</v>
      </c>
      <c r="B1700" s="404">
        <v>8086</v>
      </c>
      <c r="C1700" s="404" t="s">
        <v>2710</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1044</v>
      </c>
      <c r="B1701" s="404">
        <v>8082</v>
      </c>
      <c r="C1701" s="404" t="s">
        <v>2750</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1045</v>
      </c>
      <c r="B1702" s="404">
        <v>8102</v>
      </c>
      <c r="C1702" s="404" t="s">
        <v>2717</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1046</v>
      </c>
      <c r="B1703" s="404">
        <v>8110</v>
      </c>
      <c r="C1703" s="404" t="s">
        <v>2709</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1047</v>
      </c>
      <c r="B1704" s="404">
        <v>8078</v>
      </c>
      <c r="C1704" s="404" t="s">
        <v>2725</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1048</v>
      </c>
      <c r="B1705" s="404">
        <v>8116</v>
      </c>
      <c r="C1705" s="404" t="s">
        <v>2750</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1049</v>
      </c>
      <c r="B1706" s="404">
        <v>8118</v>
      </c>
      <c r="C1706" s="404" t="s">
        <v>2798</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1050</v>
      </c>
      <c r="B1707" s="404">
        <v>8126</v>
      </c>
      <c r="C1707" s="404" t="s">
        <v>2712</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1051</v>
      </c>
      <c r="B1708" s="404">
        <v>8119</v>
      </c>
      <c r="C1708" s="404" t="s">
        <v>2876</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1052</v>
      </c>
      <c r="B1709" s="404">
        <v>8120</v>
      </c>
      <c r="C1709" s="404" t="s">
        <v>2876</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1053</v>
      </c>
      <c r="B1710" s="404">
        <v>7058</v>
      </c>
      <c r="C1710" s="404" t="s">
        <v>2810</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1054</v>
      </c>
      <c r="B1711" s="404">
        <v>8130</v>
      </c>
      <c r="C1711" s="404" t="s">
        <v>2749</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1055</v>
      </c>
      <c r="B1712" s="404">
        <v>7879</v>
      </c>
      <c r="C1712" s="404" t="s">
        <v>2709</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1056</v>
      </c>
      <c r="B1713" s="404">
        <v>8135</v>
      </c>
      <c r="C1713" s="404" t="s">
        <v>2726</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1057</v>
      </c>
      <c r="B1714" s="404">
        <v>8138</v>
      </c>
      <c r="C1714" s="404" t="s">
        <v>2710</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1058</v>
      </c>
      <c r="B1715" s="404">
        <v>8121</v>
      </c>
      <c r="C1715" s="404" t="s">
        <v>2877</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1059</v>
      </c>
      <c r="B1716" s="404">
        <v>8132</v>
      </c>
      <c r="C1716" s="404" t="s">
        <v>2710</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1060</v>
      </c>
      <c r="B1717" s="404">
        <v>8133</v>
      </c>
      <c r="C1717" s="404" t="s">
        <v>2745</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1061</v>
      </c>
      <c r="B1718" s="404">
        <v>8359</v>
      </c>
      <c r="C1718" s="404" t="s">
        <v>2714</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1062</v>
      </c>
      <c r="B1719" s="404">
        <v>8140</v>
      </c>
      <c r="C1719" s="404" t="s">
        <v>2719</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1063</v>
      </c>
      <c r="B1720" s="404">
        <v>8143</v>
      </c>
      <c r="C1720" s="404" t="s">
        <v>2750</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1064</v>
      </c>
      <c r="B1721" s="404">
        <v>8160</v>
      </c>
      <c r="C1721" s="404" t="s">
        <v>2878</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1065</v>
      </c>
      <c r="B1722" s="404">
        <v>8168</v>
      </c>
      <c r="C1722" s="404" t="s">
        <v>2878</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1066</v>
      </c>
      <c r="B1723" s="404">
        <v>8164</v>
      </c>
      <c r="C1723" s="404" t="s">
        <v>2878</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1067</v>
      </c>
      <c r="B1724" s="404">
        <v>8010</v>
      </c>
      <c r="C1724" s="404" t="s">
        <v>2742</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1068</v>
      </c>
      <c r="B1725" s="404">
        <v>8178</v>
      </c>
      <c r="C1725" s="404" t="s">
        <v>2791</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1069</v>
      </c>
      <c r="B1726" s="404">
        <v>7565</v>
      </c>
      <c r="C1726" s="404" t="s">
        <v>2719</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1070</v>
      </c>
      <c r="B1727" s="404">
        <v>7839</v>
      </c>
      <c r="C1727" s="404" t="s">
        <v>2719</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1071</v>
      </c>
      <c r="B1728" s="404">
        <v>8209</v>
      </c>
      <c r="C1728" s="404" t="s">
        <v>2717</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1072</v>
      </c>
      <c r="B1729" s="404">
        <v>7650</v>
      </c>
      <c r="C1729" s="404" t="s">
        <v>2739</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1073</v>
      </c>
      <c r="B1730" s="404">
        <v>1519</v>
      </c>
      <c r="C1730" s="404" t="s">
        <v>2708</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1074</v>
      </c>
      <c r="B1731" s="404">
        <v>124</v>
      </c>
      <c r="C1731" s="404" t="s">
        <v>2716</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1075</v>
      </c>
      <c r="B1732" s="404">
        <v>8212</v>
      </c>
      <c r="C1732" s="404" t="s">
        <v>2853</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1076</v>
      </c>
      <c r="B1733" s="404">
        <v>8210</v>
      </c>
      <c r="C1733" s="404" t="s">
        <v>2853</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1077</v>
      </c>
      <c r="B1734" s="404">
        <v>8222</v>
      </c>
      <c r="C1734" s="404" t="s">
        <v>2710</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1078</v>
      </c>
      <c r="B1735" s="404">
        <v>8232</v>
      </c>
      <c r="C1735" s="404" t="s">
        <v>2710</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1079</v>
      </c>
      <c r="B1736" s="404">
        <v>8246</v>
      </c>
      <c r="C1736" s="404" t="s">
        <v>2714</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1080</v>
      </c>
      <c r="B1737" s="404">
        <v>8242</v>
      </c>
      <c r="C1737" s="404" t="s">
        <v>2710</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1081</v>
      </c>
      <c r="B1738" s="404">
        <v>8248</v>
      </c>
      <c r="C1738" s="404" t="s">
        <v>2717</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1082</v>
      </c>
      <c r="B1739" s="404">
        <v>8225</v>
      </c>
      <c r="C1739" s="404" t="s">
        <v>2708</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1083</v>
      </c>
      <c r="B1740" s="404">
        <v>5259</v>
      </c>
      <c r="C1740" s="404" t="s">
        <v>2712</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1084</v>
      </c>
      <c r="B1741" s="404">
        <v>8275</v>
      </c>
      <c r="C1741" s="404" t="s">
        <v>2708</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1085</v>
      </c>
      <c r="B1742" s="404">
        <v>8149</v>
      </c>
      <c r="C1742" s="404" t="s">
        <v>2710</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1086</v>
      </c>
      <c r="B1743" s="404">
        <v>8260</v>
      </c>
      <c r="C1743" s="404" t="s">
        <v>2738</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1087</v>
      </c>
      <c r="B1744" s="404">
        <v>8256</v>
      </c>
      <c r="C1744" s="404" t="s">
        <v>2738</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1088</v>
      </c>
      <c r="B1745" s="404">
        <v>8266</v>
      </c>
      <c r="C1745" s="404" t="s">
        <v>2742</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1089</v>
      </c>
      <c r="B1746" s="404">
        <v>8223</v>
      </c>
      <c r="C1746" s="404" t="s">
        <v>2717</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1089</v>
      </c>
      <c r="B1747" s="404">
        <v>8272</v>
      </c>
      <c r="C1747" s="404" t="s">
        <v>2717</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1090</v>
      </c>
      <c r="B1748" s="404">
        <v>8276</v>
      </c>
      <c r="C1748" s="404" t="s">
        <v>2717</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1091</v>
      </c>
      <c r="B1749" s="404">
        <v>653</v>
      </c>
      <c r="C1749" s="404" t="s">
        <v>2727</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1092</v>
      </c>
      <c r="B1750" s="404">
        <v>2953</v>
      </c>
      <c r="C1750" s="404" t="s">
        <v>2712</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1093</v>
      </c>
      <c r="B1751" s="404">
        <v>8280</v>
      </c>
      <c r="C1751" s="404" t="s">
        <v>2717</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1094</v>
      </c>
      <c r="B1752" s="404">
        <v>8300</v>
      </c>
      <c r="C1752" s="404" t="s">
        <v>2717</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1095</v>
      </c>
      <c r="B1753" s="404">
        <v>8318</v>
      </c>
      <c r="C1753" s="404" t="s">
        <v>2740</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1096</v>
      </c>
      <c r="B1754" s="404">
        <v>8328</v>
      </c>
      <c r="C1754" s="404" t="s">
        <v>2818</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1097</v>
      </c>
      <c r="B1755" s="404">
        <v>8334</v>
      </c>
      <c r="C1755" s="404" t="s">
        <v>2818</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1098</v>
      </c>
      <c r="B1756" s="404">
        <v>8337</v>
      </c>
      <c r="C1756" s="404" t="s">
        <v>2718</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1099</v>
      </c>
      <c r="B1757" s="404">
        <v>8346</v>
      </c>
      <c r="C1757" s="404" t="s">
        <v>2714</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1100</v>
      </c>
      <c r="B1758" s="404">
        <v>8342</v>
      </c>
      <c r="C1758" s="404" t="s">
        <v>2879</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1101</v>
      </c>
      <c r="B1759" s="404">
        <v>8350</v>
      </c>
      <c r="C1759" s="404" t="s">
        <v>2718</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1102</v>
      </c>
      <c r="B1760" s="404">
        <v>8351</v>
      </c>
      <c r="C1760" s="404" t="s">
        <v>2879</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1103</v>
      </c>
      <c r="B1761" s="404">
        <v>8354</v>
      </c>
      <c r="C1761" s="404" t="s">
        <v>2879</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1104</v>
      </c>
      <c r="B1762" s="404">
        <v>8358</v>
      </c>
      <c r="C1762" s="404" t="s">
        <v>2853</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1105</v>
      </c>
      <c r="B1763" s="404">
        <v>8361</v>
      </c>
      <c r="C1763" s="404" t="s">
        <v>2708</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1106</v>
      </c>
      <c r="B1764" s="404">
        <v>8145</v>
      </c>
      <c r="C1764" s="404" t="s">
        <v>2710</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1107</v>
      </c>
      <c r="B1765" s="404">
        <v>8385</v>
      </c>
      <c r="C1765" s="404" t="s">
        <v>2756</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1108</v>
      </c>
      <c r="B1766" s="404">
        <v>8380</v>
      </c>
      <c r="C1766" s="404" t="s">
        <v>2729</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1109</v>
      </c>
      <c r="B1767" s="404">
        <v>8379</v>
      </c>
      <c r="C1767" s="404" t="s">
        <v>2778</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1110</v>
      </c>
      <c r="B1768" s="404">
        <v>8378</v>
      </c>
      <c r="C1768" s="404" t="s">
        <v>2756</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1111</v>
      </c>
      <c r="B1769" s="404">
        <v>8387</v>
      </c>
      <c r="C1769" s="404" t="s">
        <v>2726</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1112</v>
      </c>
      <c r="B1770" s="404">
        <v>8377</v>
      </c>
      <c r="C1770" s="404" t="s">
        <v>2756</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1113</v>
      </c>
      <c r="B1771" s="404">
        <v>8381</v>
      </c>
      <c r="C1771" s="404" t="s">
        <v>2717</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1114</v>
      </c>
      <c r="B1772" s="404">
        <v>8382</v>
      </c>
      <c r="C1772" s="404" t="s">
        <v>2712</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1115</v>
      </c>
      <c r="B1773" s="404">
        <v>8388</v>
      </c>
      <c r="C1773" s="404" t="s">
        <v>2728</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1116</v>
      </c>
      <c r="B1774" s="404">
        <v>8394</v>
      </c>
      <c r="C1774" s="404" t="s">
        <v>2729</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1117</v>
      </c>
      <c r="B1775" s="404">
        <v>8392</v>
      </c>
      <c r="C1775" s="404" t="s">
        <v>2791</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1118</v>
      </c>
      <c r="B1776" s="404">
        <v>8398</v>
      </c>
      <c r="C1776" s="404" t="s">
        <v>2780</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1119</v>
      </c>
      <c r="B1777" s="404">
        <v>5286</v>
      </c>
      <c r="C1777" s="404" t="s">
        <v>2719</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1120</v>
      </c>
      <c r="B1778" s="404">
        <v>8402</v>
      </c>
      <c r="C1778" s="404" t="s">
        <v>2750</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1121</v>
      </c>
      <c r="B1779" s="404">
        <v>8406</v>
      </c>
      <c r="C1779" s="404" t="s">
        <v>2776</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1122</v>
      </c>
      <c r="B1780" s="404">
        <v>8418</v>
      </c>
      <c r="C1780" s="404" t="s">
        <v>2726</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1123</v>
      </c>
      <c r="B1781" s="404">
        <v>8419</v>
      </c>
      <c r="C1781" s="404" t="s">
        <v>3065</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1124</v>
      </c>
      <c r="B1782" s="404">
        <v>8420</v>
      </c>
      <c r="C1782" s="404" t="s">
        <v>2709</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1125</v>
      </c>
      <c r="B1783" s="404">
        <v>8422</v>
      </c>
      <c r="C1783" s="404" t="s">
        <v>2710</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1126</v>
      </c>
      <c r="B1784" s="404">
        <v>8432</v>
      </c>
      <c r="C1784" s="404" t="s">
        <v>2717</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1127</v>
      </c>
      <c r="B1785" s="404">
        <v>8453</v>
      </c>
      <c r="C1785" s="404" t="s">
        <v>2710</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1128</v>
      </c>
      <c r="B1786" s="404">
        <v>8452</v>
      </c>
      <c r="C1786" s="404" t="s">
        <v>2880</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1129</v>
      </c>
      <c r="B1787" s="404">
        <v>8456</v>
      </c>
      <c r="C1787" s="404" t="s">
        <v>2880</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1130</v>
      </c>
      <c r="B1788" s="404">
        <v>657</v>
      </c>
      <c r="C1788" s="404" t="s">
        <v>2727</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1131</v>
      </c>
      <c r="B1789" s="404">
        <v>4346</v>
      </c>
      <c r="C1789" s="404" t="s">
        <v>2791</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1132</v>
      </c>
      <c r="B1790" s="404">
        <v>2410</v>
      </c>
      <c r="C1790" s="404" t="s">
        <v>2708</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1133</v>
      </c>
      <c r="B1791" s="404">
        <v>8460</v>
      </c>
      <c r="C1791" s="404" t="s">
        <v>2740</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1134</v>
      </c>
      <c r="B1792" s="404">
        <v>8466</v>
      </c>
      <c r="C1792" s="404" t="s">
        <v>2714</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1135</v>
      </c>
      <c r="B1793" s="404">
        <v>8462</v>
      </c>
      <c r="C1793" s="404" t="s">
        <v>2731</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1136</v>
      </c>
      <c r="B1794" s="404">
        <v>8779</v>
      </c>
      <c r="C1794" s="404" t="s">
        <v>2713</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1137</v>
      </c>
      <c r="B1795" s="404">
        <v>8776</v>
      </c>
      <c r="C1795" s="404" t="s">
        <v>2710</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1138</v>
      </c>
      <c r="B1796" s="404">
        <v>8786</v>
      </c>
      <c r="C1796" s="404" t="s">
        <v>2881</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1139</v>
      </c>
      <c r="B1797" s="404">
        <v>8794</v>
      </c>
      <c r="C1797" s="404" t="s">
        <v>2881</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1140</v>
      </c>
      <c r="B1798" s="404">
        <v>8790</v>
      </c>
      <c r="C1798" s="404" t="s">
        <v>2881</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1141</v>
      </c>
      <c r="B1799" s="404">
        <v>8798</v>
      </c>
      <c r="C1799" s="404" t="s">
        <v>2776</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1142</v>
      </c>
      <c r="B1800" s="404">
        <v>51</v>
      </c>
      <c r="C1800" s="404" t="s">
        <v>2772</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1143</v>
      </c>
      <c r="B1801" s="404">
        <v>871</v>
      </c>
      <c r="C1801" s="404" t="s">
        <v>2714</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1144</v>
      </c>
      <c r="B1802" s="404">
        <v>1627</v>
      </c>
      <c r="C1802" s="404" t="s">
        <v>2713</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1145</v>
      </c>
      <c r="B1803" s="404">
        <v>1630</v>
      </c>
      <c r="C1803" s="404" t="s">
        <v>2713</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1146</v>
      </c>
      <c r="B1804" s="404">
        <v>1629</v>
      </c>
      <c r="C1804" s="404" t="s">
        <v>2713</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1147</v>
      </c>
      <c r="B1805" s="404">
        <v>8810</v>
      </c>
      <c r="C1805" s="404" t="s">
        <v>2709</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1148</v>
      </c>
      <c r="B1806" s="404">
        <v>8813</v>
      </c>
      <c r="C1806" s="404" t="s">
        <v>2713</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1149</v>
      </c>
      <c r="B1807" s="404">
        <v>4251</v>
      </c>
      <c r="C1807" s="404" t="s">
        <v>2742</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1150</v>
      </c>
      <c r="B1808" s="404">
        <v>4699</v>
      </c>
      <c r="C1808" s="404" t="s">
        <v>2715</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1151</v>
      </c>
      <c r="B1809" s="404">
        <v>654</v>
      </c>
      <c r="C1809" s="404" t="s">
        <v>2727</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1152</v>
      </c>
      <c r="B1810" s="404">
        <v>6914</v>
      </c>
      <c r="C1810" s="404" t="s">
        <v>2727</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1153</v>
      </c>
      <c r="B1811" s="404">
        <v>6913</v>
      </c>
      <c r="C1811" s="404" t="s">
        <v>2727</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1154</v>
      </c>
      <c r="B1812" s="404">
        <v>8211</v>
      </c>
      <c r="C1812" s="404" t="s">
        <v>2708</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1155</v>
      </c>
      <c r="B1813" s="404">
        <v>9057</v>
      </c>
      <c r="C1813" s="404" t="s">
        <v>2727</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1155</v>
      </c>
      <c r="B1814" s="404">
        <v>9051</v>
      </c>
      <c r="C1814" s="404" t="s">
        <v>2727</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1156</v>
      </c>
      <c r="B1815" s="404">
        <v>8822</v>
      </c>
      <c r="C1815" s="404" t="s">
        <v>2710</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1157</v>
      </c>
      <c r="B1816" s="404">
        <v>8825</v>
      </c>
      <c r="C1816" s="404" t="s">
        <v>2727</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1158</v>
      </c>
      <c r="B1817" s="404">
        <v>5393</v>
      </c>
      <c r="C1817" s="404" t="s">
        <v>2843</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1159</v>
      </c>
      <c r="B1818" s="404">
        <v>8855</v>
      </c>
      <c r="C1818" s="404" t="s">
        <v>2739</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1160</v>
      </c>
      <c r="B1819" s="404">
        <v>8824</v>
      </c>
      <c r="C1819" s="404" t="s">
        <v>2739</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1161</v>
      </c>
      <c r="B1820" s="404">
        <v>8834</v>
      </c>
      <c r="C1820" s="404" t="s">
        <v>2717</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1162</v>
      </c>
      <c r="B1821" s="404">
        <v>8832</v>
      </c>
      <c r="C1821" s="404" t="s">
        <v>3066</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1163</v>
      </c>
      <c r="B1822" s="404">
        <v>8842</v>
      </c>
      <c r="C1822" s="404" t="s">
        <v>2708</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1164</v>
      </c>
      <c r="B1823" s="404">
        <v>5816</v>
      </c>
      <c r="C1823" s="404" t="s">
        <v>2708</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1165</v>
      </c>
      <c r="B1824" s="404">
        <v>5814</v>
      </c>
      <c r="C1824" s="404" t="s">
        <v>2708</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1166</v>
      </c>
      <c r="B1825" s="404">
        <v>8846</v>
      </c>
      <c r="C1825" s="404" t="s">
        <v>2731</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1167</v>
      </c>
      <c r="B1826" s="404">
        <v>8848</v>
      </c>
      <c r="C1826" s="404" t="s">
        <v>2729</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1168</v>
      </c>
      <c r="B1827" s="404">
        <v>8847</v>
      </c>
      <c r="C1827" s="404" t="s">
        <v>2712</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1169</v>
      </c>
      <c r="B1828" s="404">
        <v>8853</v>
      </c>
      <c r="C1828" s="404" t="s">
        <v>2712</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1170</v>
      </c>
      <c r="B1829" s="404">
        <v>8850</v>
      </c>
      <c r="C1829" s="404" t="s">
        <v>2729</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1171</v>
      </c>
      <c r="B1830" s="404">
        <v>8851</v>
      </c>
      <c r="C1830" s="404" t="s">
        <v>2713</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1172</v>
      </c>
      <c r="B1831" s="404">
        <v>8852</v>
      </c>
      <c r="C1831" s="404" t="s">
        <v>2740</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1173</v>
      </c>
      <c r="B1832" s="404">
        <v>8858</v>
      </c>
      <c r="C1832" s="404" t="s">
        <v>2725</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1174</v>
      </c>
      <c r="B1833" s="404">
        <v>8876</v>
      </c>
      <c r="C1833" s="404" t="s">
        <v>2731</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1175</v>
      </c>
      <c r="B1834" s="404">
        <v>8886</v>
      </c>
      <c r="C1834" s="404" t="s">
        <v>2814</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1176</v>
      </c>
      <c r="B1835" s="404">
        <v>8903</v>
      </c>
      <c r="C1835" s="404" t="s">
        <v>2719</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1177</v>
      </c>
      <c r="B1836" s="404">
        <v>8902</v>
      </c>
      <c r="C1836" s="404" t="s">
        <v>2714</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1178</v>
      </c>
      <c r="B1837" s="404">
        <v>8897</v>
      </c>
      <c r="C1837" s="404" t="s">
        <v>2712</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1179</v>
      </c>
      <c r="B1838" s="404">
        <v>8887</v>
      </c>
      <c r="C1838" s="404" t="s">
        <v>2729</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1180</v>
      </c>
      <c r="B1839" s="404">
        <v>9251</v>
      </c>
      <c r="C1839" s="404" t="s">
        <v>2740</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1181</v>
      </c>
      <c r="B1840" s="404">
        <v>8888</v>
      </c>
      <c r="C1840" s="404" t="s">
        <v>2710</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1182</v>
      </c>
      <c r="B1841" s="404">
        <v>8909</v>
      </c>
      <c r="C1841" s="404" t="s">
        <v>2710</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1183</v>
      </c>
      <c r="B1842" s="404">
        <v>8906</v>
      </c>
      <c r="C1842" s="404" t="s">
        <v>2796</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1184</v>
      </c>
      <c r="B1843" s="404">
        <v>1386</v>
      </c>
      <c r="C1843" s="404" t="s">
        <v>2796</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1185</v>
      </c>
      <c r="B1844" s="404">
        <v>8918</v>
      </c>
      <c r="C1844" s="404" t="s">
        <v>2739</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1186</v>
      </c>
      <c r="B1845" s="404">
        <v>8923</v>
      </c>
      <c r="C1845" s="404" t="s">
        <v>2718</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1187</v>
      </c>
      <c r="B1846" s="404">
        <v>8820</v>
      </c>
      <c r="C1846" s="404" t="s">
        <v>2749</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1188</v>
      </c>
      <c r="B1847" s="404">
        <v>8925</v>
      </c>
      <c r="C1847" s="404" t="s">
        <v>2739</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1189</v>
      </c>
      <c r="B1848" s="404">
        <v>5576</v>
      </c>
      <c r="C1848" s="404" t="s">
        <v>2714</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1190</v>
      </c>
      <c r="B1849" s="404">
        <v>5574</v>
      </c>
      <c r="C1849" s="404" t="s">
        <v>2732</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1191</v>
      </c>
      <c r="B1850" s="404">
        <v>8927</v>
      </c>
      <c r="C1850" s="404" t="s">
        <v>2719</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1192</v>
      </c>
      <c r="B1851" s="404">
        <v>8793</v>
      </c>
      <c r="C1851" s="404" t="s">
        <v>2717</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1193</v>
      </c>
      <c r="B1852" s="404">
        <v>8930</v>
      </c>
      <c r="C1852" s="404" t="s">
        <v>2806</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1194</v>
      </c>
      <c r="B1853" s="404">
        <v>8960</v>
      </c>
      <c r="C1853" s="404" t="s">
        <v>2790</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1195</v>
      </c>
      <c r="B1854" s="404">
        <v>8965</v>
      </c>
      <c r="C1854" s="404" t="s">
        <v>2757</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1196</v>
      </c>
      <c r="B1855" s="404">
        <v>8978</v>
      </c>
      <c r="C1855" s="404" t="s">
        <v>2726</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1197</v>
      </c>
      <c r="B1856" s="404">
        <v>8970</v>
      </c>
      <c r="C1856" s="404" t="s">
        <v>2710</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1198</v>
      </c>
      <c r="B1857" s="404">
        <v>8945</v>
      </c>
      <c r="C1857" s="404" t="s">
        <v>2710</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1199</v>
      </c>
      <c r="B1858" s="404">
        <v>2850</v>
      </c>
      <c r="C1858" s="404" t="s">
        <v>2757</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1200</v>
      </c>
      <c r="B1859" s="404">
        <v>8993</v>
      </c>
      <c r="C1859" s="404" t="s">
        <v>2756</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1201</v>
      </c>
      <c r="B1860" s="404">
        <v>9008</v>
      </c>
      <c r="C1860" s="404" t="s">
        <v>2717</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1202</v>
      </c>
      <c r="B1861" s="404">
        <v>9010</v>
      </c>
      <c r="C1861" s="404" t="s">
        <v>2845</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1203</v>
      </c>
      <c r="B1862" s="404">
        <v>9085</v>
      </c>
      <c r="C1862" s="404" t="s">
        <v>2882</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1204</v>
      </c>
      <c r="B1863" s="404">
        <v>9061</v>
      </c>
      <c r="C1863" s="404" t="s">
        <v>2737</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1205</v>
      </c>
      <c r="B1864" s="404">
        <v>408</v>
      </c>
      <c r="C1864" s="404" t="s">
        <v>2710</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1206</v>
      </c>
      <c r="B1865" s="404">
        <v>9032</v>
      </c>
      <c r="C1865" s="404" t="s">
        <v>2810</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1207</v>
      </c>
      <c r="B1866" s="404">
        <v>9036</v>
      </c>
      <c r="C1866" s="404" t="s">
        <v>2715</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1208</v>
      </c>
      <c r="B1867" s="404">
        <v>9050</v>
      </c>
      <c r="C1867" s="404" t="s">
        <v>2710</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1209</v>
      </c>
      <c r="B1868" s="404">
        <v>9052</v>
      </c>
      <c r="C1868" s="404" t="s">
        <v>2717</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1210</v>
      </c>
      <c r="B1869" s="404">
        <v>9055</v>
      </c>
      <c r="C1869" s="404" t="s">
        <v>2739</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1211</v>
      </c>
      <c r="B1870" s="404">
        <v>9058</v>
      </c>
      <c r="C1870" s="404" t="s">
        <v>2717</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1212</v>
      </c>
      <c r="B1871" s="404">
        <v>9056</v>
      </c>
      <c r="C1871" s="404" t="s">
        <v>2725</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1213</v>
      </c>
      <c r="B1872" s="404">
        <v>210</v>
      </c>
      <c r="C1872" s="404" t="s">
        <v>2708</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1214</v>
      </c>
      <c r="B1873" s="404">
        <v>9059</v>
      </c>
      <c r="C1873" s="404" t="s">
        <v>2725</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1215</v>
      </c>
      <c r="B1874" s="404">
        <v>9060</v>
      </c>
      <c r="C1874" s="404" t="s">
        <v>2725</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1216</v>
      </c>
      <c r="B1875" s="404">
        <v>8122</v>
      </c>
      <c r="C1875" s="404" t="s">
        <v>2791</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1217</v>
      </c>
      <c r="B1876" s="404">
        <v>2755</v>
      </c>
      <c r="C1876" s="404" t="s">
        <v>2710</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1218</v>
      </c>
      <c r="B1877" s="404">
        <v>9230</v>
      </c>
      <c r="C1877" s="404" t="s">
        <v>2749</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1219</v>
      </c>
      <c r="B1878" s="404">
        <v>9090</v>
      </c>
      <c r="C1878" s="404" t="s">
        <v>2882</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1220</v>
      </c>
      <c r="B1879" s="404">
        <v>9100</v>
      </c>
      <c r="C1879" s="404" t="s">
        <v>2882</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1221</v>
      </c>
      <c r="B1880" s="404">
        <v>9108</v>
      </c>
      <c r="C1880" s="404" t="s">
        <v>2729</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1222</v>
      </c>
      <c r="B1881" s="404">
        <v>9130</v>
      </c>
      <c r="C1881" s="404" t="s">
        <v>2709</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1223</v>
      </c>
      <c r="B1882" s="404">
        <v>9134</v>
      </c>
      <c r="C1882" s="404" t="s">
        <v>2709</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1224</v>
      </c>
      <c r="B1883" s="404">
        <v>9140</v>
      </c>
      <c r="C1883" s="404" t="s">
        <v>2725</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1225</v>
      </c>
      <c r="B1884" s="404">
        <v>8995</v>
      </c>
      <c r="C1884" s="404" t="s">
        <v>2710</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1226</v>
      </c>
      <c r="B1885" s="404">
        <v>9149</v>
      </c>
      <c r="C1885" s="404" t="s">
        <v>2771</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1227</v>
      </c>
      <c r="B1886" s="404">
        <v>9125</v>
      </c>
      <c r="C1886" s="404" t="s">
        <v>2725</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1228</v>
      </c>
      <c r="B1887" s="404">
        <v>9083</v>
      </c>
      <c r="C1887" s="404" t="s">
        <v>2725</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1229</v>
      </c>
      <c r="B1888" s="404">
        <v>8791</v>
      </c>
      <c r="C1888" s="404" t="s">
        <v>2742</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1230</v>
      </c>
      <c r="B1889" s="404">
        <v>9154</v>
      </c>
      <c r="C1889" s="404" t="s">
        <v>2717</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1231</v>
      </c>
      <c r="B1890" s="404">
        <v>9188</v>
      </c>
      <c r="C1890" s="404" t="s">
        <v>2750</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1232</v>
      </c>
      <c r="B1891" s="404">
        <v>9198</v>
      </c>
      <c r="C1891" s="404" t="s">
        <v>2852</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1233</v>
      </c>
      <c r="B1892" s="404">
        <v>9200</v>
      </c>
      <c r="C1892" s="404" t="s">
        <v>2729</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1234</v>
      </c>
      <c r="B1893" s="404">
        <v>9222</v>
      </c>
      <c r="C1893" s="404" t="s">
        <v>2883</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1235</v>
      </c>
      <c r="B1894" s="404">
        <v>9226</v>
      </c>
      <c r="C1894" s="404" t="s">
        <v>2883</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1236</v>
      </c>
      <c r="B1895" s="404">
        <v>9228</v>
      </c>
      <c r="C1895" s="404" t="s">
        <v>2739</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1237</v>
      </c>
      <c r="B1896" s="404">
        <v>9231</v>
      </c>
      <c r="C1896" s="404" t="s">
        <v>2763</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1238</v>
      </c>
      <c r="B1897" s="404">
        <v>9232</v>
      </c>
      <c r="C1897" s="404" t="s">
        <v>2717</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1239</v>
      </c>
      <c r="B1898" s="404">
        <v>9234</v>
      </c>
      <c r="C1898" s="404" t="s">
        <v>2717</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1240</v>
      </c>
      <c r="B1899" s="404">
        <v>9245</v>
      </c>
      <c r="C1899" s="404" t="s">
        <v>2717</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1241</v>
      </c>
      <c r="B1900" s="404">
        <v>9248</v>
      </c>
      <c r="C1900" s="404" t="s">
        <v>2766</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1242</v>
      </c>
      <c r="B1901" s="404">
        <v>9268</v>
      </c>
      <c r="C1901" s="404" t="s">
        <v>2724</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1243</v>
      </c>
      <c r="B1902" s="404">
        <v>9264</v>
      </c>
      <c r="C1902" s="404" t="s">
        <v>2828</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1244</v>
      </c>
      <c r="B1903" s="404">
        <v>9298</v>
      </c>
      <c r="C1903" s="404" t="s">
        <v>2714</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1245</v>
      </c>
      <c r="B1904" s="404">
        <v>9294</v>
      </c>
      <c r="C1904" s="404" t="s">
        <v>2791</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1246</v>
      </c>
      <c r="B1905" s="404">
        <v>9299</v>
      </c>
      <c r="C1905" s="404" t="s">
        <v>2717</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1247</v>
      </c>
      <c r="B1906" s="404">
        <v>9330</v>
      </c>
      <c r="C1906" s="404" t="s">
        <v>2740</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1248</v>
      </c>
      <c r="B1907" s="404">
        <v>9328</v>
      </c>
      <c r="C1907" s="404" t="s">
        <v>2717</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1249</v>
      </c>
      <c r="B1908" s="404">
        <v>9334</v>
      </c>
      <c r="C1908" s="404" t="s">
        <v>2791</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1250</v>
      </c>
      <c r="B1909" s="404">
        <v>9610</v>
      </c>
      <c r="C1909" s="404" t="s">
        <v>2711</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1251</v>
      </c>
      <c r="B1910" s="404">
        <v>504</v>
      </c>
      <c r="C1910" s="404" t="s">
        <v>2715</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1252</v>
      </c>
      <c r="B1911" s="404">
        <v>9342</v>
      </c>
      <c r="C1911" s="404" t="s">
        <v>2717</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1253</v>
      </c>
      <c r="B1912" s="404">
        <v>9347</v>
      </c>
      <c r="C1912" s="404" t="s">
        <v>3067</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1254</v>
      </c>
      <c r="B1913" s="404">
        <v>1446</v>
      </c>
      <c r="C1913" s="404" t="s">
        <v>3067</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1255</v>
      </c>
      <c r="B1914" s="404">
        <v>9352</v>
      </c>
      <c r="C1914" s="404" t="s">
        <v>3069</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1256</v>
      </c>
      <c r="B1915" s="404">
        <v>9360</v>
      </c>
      <c r="C1915" s="404" t="s">
        <v>3069</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1257</v>
      </c>
      <c r="B1916" s="404">
        <v>9356</v>
      </c>
      <c r="C1916" s="404" t="s">
        <v>3069</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1258</v>
      </c>
      <c r="B1917" s="404">
        <v>9374</v>
      </c>
      <c r="C1917" s="404" t="s">
        <v>2740</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1259</v>
      </c>
      <c r="B1918" s="404">
        <v>9380</v>
      </c>
      <c r="C1918" s="404" t="s">
        <v>2740</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1260</v>
      </c>
      <c r="B1919" s="404">
        <v>9336</v>
      </c>
      <c r="C1919" s="404" t="s">
        <v>2710</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1261</v>
      </c>
      <c r="B1920" s="404">
        <v>9390</v>
      </c>
      <c r="C1920" s="404" t="s">
        <v>2710</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1262</v>
      </c>
      <c r="B1921" s="404">
        <v>8085</v>
      </c>
      <c r="C1921" s="404" t="s">
        <v>2710</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1263</v>
      </c>
      <c r="B1922" s="404">
        <v>9389</v>
      </c>
      <c r="C1922" s="404" t="s">
        <v>2710</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1264</v>
      </c>
      <c r="B1923" s="404">
        <v>9445</v>
      </c>
      <c r="C1923" s="404" t="s">
        <v>2714</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1265</v>
      </c>
      <c r="B1924" s="404">
        <v>9416</v>
      </c>
      <c r="C1924" s="404" t="s">
        <v>2884</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1266</v>
      </c>
      <c r="B1925" s="404">
        <v>9420</v>
      </c>
      <c r="C1925" s="404" t="s">
        <v>2884</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1267</v>
      </c>
      <c r="B1926" s="404">
        <v>9422</v>
      </c>
      <c r="C1926" s="404" t="s">
        <v>2884</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1268</v>
      </c>
      <c r="B1927" s="404">
        <v>9408</v>
      </c>
      <c r="C1927" s="404" t="s">
        <v>2710</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1269</v>
      </c>
      <c r="B1928" s="404">
        <v>9404</v>
      </c>
      <c r="C1928" s="404" t="s">
        <v>2714</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1270</v>
      </c>
      <c r="B1929" s="404">
        <v>9424</v>
      </c>
      <c r="C1929" s="404" t="s">
        <v>2717</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1271</v>
      </c>
      <c r="B1930" s="404">
        <v>9428</v>
      </c>
      <c r="C1930" s="404" t="s">
        <v>2717</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1272</v>
      </c>
      <c r="B1931" s="404">
        <v>1568</v>
      </c>
      <c r="C1931" s="404" t="s">
        <v>2729</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1273</v>
      </c>
      <c r="B1932" s="404">
        <v>9406</v>
      </c>
      <c r="C1932" s="404" t="s">
        <v>2731</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1274</v>
      </c>
      <c r="B1933" s="404">
        <v>9611</v>
      </c>
      <c r="C1933" s="404" t="s">
        <v>2757</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1275</v>
      </c>
      <c r="B1934" s="404">
        <v>9426</v>
      </c>
      <c r="C1934" s="404" t="s">
        <v>2749</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1276</v>
      </c>
      <c r="B1935" s="404">
        <v>9429</v>
      </c>
      <c r="C1935" s="404" t="s">
        <v>2717</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1277</v>
      </c>
      <c r="B1936" s="404">
        <v>9425</v>
      </c>
      <c r="C1936" s="404" t="s">
        <v>2710</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1278</v>
      </c>
      <c r="B1937" s="404">
        <v>9431</v>
      </c>
      <c r="C1937" s="404" t="s">
        <v>2708</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1279</v>
      </c>
      <c r="B1938" s="404">
        <v>9412</v>
      </c>
      <c r="C1938" s="404" t="s">
        <v>2717</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1280</v>
      </c>
      <c r="B1939" s="404">
        <v>9444</v>
      </c>
      <c r="C1939" s="404" t="s">
        <v>2708</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1281</v>
      </c>
      <c r="B1940" s="404">
        <v>9462</v>
      </c>
      <c r="C1940" s="404" t="s">
        <v>2776</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1282</v>
      </c>
      <c r="B1941" s="404">
        <v>9466</v>
      </c>
      <c r="C1941" s="404" t="s">
        <v>2776</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1283</v>
      </c>
      <c r="B1942" s="404">
        <v>9486</v>
      </c>
      <c r="C1942" s="404" t="s">
        <v>2839</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1284</v>
      </c>
      <c r="B1943" s="404">
        <v>9490</v>
      </c>
      <c r="C1943" s="404" t="s">
        <v>2717</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1285</v>
      </c>
      <c r="B1944" s="404">
        <v>9494</v>
      </c>
      <c r="C1944" s="404" t="s">
        <v>2708</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1286</v>
      </c>
      <c r="B1945" s="404">
        <v>9430</v>
      </c>
      <c r="C1945" s="404" t="s">
        <v>2719</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1287</v>
      </c>
      <c r="B1946" s="404">
        <v>9515</v>
      </c>
      <c r="C1946" s="404" t="s">
        <v>2717</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1288</v>
      </c>
      <c r="B1947" s="404">
        <v>9510</v>
      </c>
      <c r="C1947" s="404" t="s">
        <v>2717</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1289</v>
      </c>
      <c r="B1948" s="404">
        <v>9506</v>
      </c>
      <c r="C1948" s="404" t="s">
        <v>2717</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1290</v>
      </c>
      <c r="B1949" s="404">
        <v>9514</v>
      </c>
      <c r="C1949" s="404" t="s">
        <v>2725</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1291</v>
      </c>
      <c r="B1950" s="404">
        <v>9544</v>
      </c>
      <c r="C1950" s="404" t="s">
        <v>2726</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1292</v>
      </c>
      <c r="B1951" s="404">
        <v>9548</v>
      </c>
      <c r="C1951" s="404" t="s">
        <v>2710</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1293</v>
      </c>
      <c r="B1952" s="404">
        <v>9562</v>
      </c>
      <c r="C1952" s="404" t="s">
        <v>2791</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1294</v>
      </c>
      <c r="B1953" s="404">
        <v>9566</v>
      </c>
      <c r="C1953" s="404" t="s">
        <v>2791</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1295</v>
      </c>
      <c r="B1954" s="404">
        <v>9576</v>
      </c>
      <c r="C1954" s="404" t="s">
        <v>3070</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1296</v>
      </c>
      <c r="B1955" s="404">
        <v>9582</v>
      </c>
      <c r="C1955" s="404" t="s">
        <v>3070</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1297</v>
      </c>
      <c r="B1956" s="404">
        <v>9263</v>
      </c>
      <c r="C1956" s="404" t="s">
        <v>3070</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1298</v>
      </c>
      <c r="B1957" s="404">
        <v>9592</v>
      </c>
      <c r="C1957" s="404" t="s">
        <v>2712</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1299</v>
      </c>
      <c r="B1958" s="404">
        <v>9600</v>
      </c>
      <c r="C1958" s="404" t="s">
        <v>2732</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1300</v>
      </c>
      <c r="B1959" s="404">
        <v>9602</v>
      </c>
      <c r="C1959" s="404" t="s">
        <v>2718</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1301</v>
      </c>
      <c r="B1960" s="404">
        <v>9604</v>
      </c>
      <c r="C1960" s="404" t="s">
        <v>2885</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1302</v>
      </c>
      <c r="B1961" s="404">
        <v>9608</v>
      </c>
      <c r="C1961" s="404" t="s">
        <v>2885</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1303</v>
      </c>
      <c r="B1962" s="404">
        <v>9623</v>
      </c>
      <c r="C1962" s="404" t="s">
        <v>2710</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1304</v>
      </c>
      <c r="B1963" s="404">
        <v>8356</v>
      </c>
      <c r="C1963" s="404" t="s">
        <v>2725</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1305</v>
      </c>
      <c r="B1964" s="404">
        <v>9624</v>
      </c>
      <c r="C1964" s="404" t="s">
        <v>2729</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1306</v>
      </c>
      <c r="B1965" s="404">
        <v>9638</v>
      </c>
      <c r="C1965" s="404" t="s">
        <v>2717</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1307</v>
      </c>
      <c r="B1966" s="404">
        <v>9648</v>
      </c>
      <c r="C1966" s="404" t="s">
        <v>2717</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1308</v>
      </c>
      <c r="B1967" s="404">
        <v>9660</v>
      </c>
      <c r="C1967" s="404" t="s">
        <v>2714</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1309</v>
      </c>
      <c r="B1968" s="404">
        <v>9665</v>
      </c>
      <c r="C1968" s="404" t="s">
        <v>2814</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1310</v>
      </c>
      <c r="B1969" s="404">
        <v>9672</v>
      </c>
      <c r="C1969" s="404" t="s">
        <v>2814</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1311</v>
      </c>
      <c r="B1970" s="404">
        <v>9670</v>
      </c>
      <c r="C1970" s="404" t="s">
        <v>2814</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1312</v>
      </c>
      <c r="B1971" s="404">
        <v>9673</v>
      </c>
      <c r="C1971" s="404" t="s">
        <v>2731</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1313</v>
      </c>
      <c r="B1972" s="404">
        <v>53</v>
      </c>
      <c r="C1972" s="404" t="s">
        <v>2757</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1314</v>
      </c>
      <c r="B1973" s="404">
        <v>9674</v>
      </c>
      <c r="C1973" s="404" t="s">
        <v>2739</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1315</v>
      </c>
      <c r="B1974" s="404">
        <v>9678</v>
      </c>
      <c r="C1974" s="404" t="s">
        <v>2717</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1316</v>
      </c>
      <c r="B1975" s="404">
        <v>9620</v>
      </c>
      <c r="C1975" s="404" t="s">
        <v>2773</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1317</v>
      </c>
      <c r="B1976" s="404">
        <v>9682</v>
      </c>
      <c r="C1976" s="404" t="s">
        <v>2708</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1318</v>
      </c>
      <c r="B1977" s="404">
        <v>9696</v>
      </c>
      <c r="C1977" s="404" t="s">
        <v>2778</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1319</v>
      </c>
      <c r="B1978" s="404">
        <v>9694</v>
      </c>
      <c r="C1978" s="404" t="s">
        <v>2778</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1320</v>
      </c>
      <c r="B1979" s="404">
        <v>9700</v>
      </c>
      <c r="C1979" s="404" t="s">
        <v>2886</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1321</v>
      </c>
      <c r="B1980" s="404">
        <v>9704</v>
      </c>
      <c r="C1980" s="404" t="s">
        <v>2886</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1322</v>
      </c>
      <c r="B1981" s="404">
        <v>9706</v>
      </c>
      <c r="C1981" s="404" t="s">
        <v>2742</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1323</v>
      </c>
      <c r="B1982" s="404">
        <v>9714</v>
      </c>
      <c r="C1982" s="404" t="s">
        <v>2713</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1324</v>
      </c>
      <c r="B1983" s="404">
        <v>9427</v>
      </c>
      <c r="C1983" s="404" t="s">
        <v>2717</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1325</v>
      </c>
      <c r="B1984" s="404">
        <v>9701</v>
      </c>
      <c r="C1984" s="404" t="s">
        <v>2737</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1326</v>
      </c>
      <c r="B1985" s="404">
        <v>9725</v>
      </c>
      <c r="C1985" s="404" t="s">
        <v>2760</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1327</v>
      </c>
      <c r="B1986" s="404">
        <v>9733</v>
      </c>
      <c r="C1986" s="404" t="s">
        <v>2760</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1328</v>
      </c>
      <c r="B1987" s="404">
        <v>9739</v>
      </c>
      <c r="C1987" s="404" t="s">
        <v>2710</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1329</v>
      </c>
      <c r="B1988" s="404">
        <v>9756</v>
      </c>
      <c r="C1988" s="404" t="s">
        <v>2725</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1330</v>
      </c>
      <c r="B1989" s="404">
        <v>9757</v>
      </c>
      <c r="C1989" s="404" t="s">
        <v>2853</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1331</v>
      </c>
      <c r="B1990" s="404">
        <v>6134</v>
      </c>
      <c r="C1990" s="404" t="s">
        <v>2867</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1332</v>
      </c>
      <c r="B1991" s="404">
        <v>9797</v>
      </c>
      <c r="C1991" s="404" t="s">
        <v>2867</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1333</v>
      </c>
      <c r="B1992" s="404">
        <v>503</v>
      </c>
      <c r="C1992" s="404" t="s">
        <v>2715</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1334</v>
      </c>
      <c r="B1993" s="404">
        <v>9785</v>
      </c>
      <c r="C1993" s="404" t="s">
        <v>2750</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1335</v>
      </c>
      <c r="B1994" s="404">
        <v>9799</v>
      </c>
      <c r="C1994" s="404" t="s">
        <v>2831</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1336</v>
      </c>
      <c r="B1995" s="404">
        <v>9791</v>
      </c>
      <c r="C1995" s="404" t="s">
        <v>2831</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1337</v>
      </c>
      <c r="B1996" s="404">
        <v>477</v>
      </c>
      <c r="C1996" s="404" t="s">
        <v>2740</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1338</v>
      </c>
      <c r="B1997" s="404">
        <v>9800</v>
      </c>
      <c r="C1997" s="404" t="s">
        <v>2717</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2887</v>
      </c>
      <c r="B2000" s="404" t="s">
        <v>2708</v>
      </c>
      <c r="C2000" s="404" t="s">
        <v>2888</v>
      </c>
      <c r="D2000" s="404" t="s">
        <v>2889</v>
      </c>
      <c r="E2000" s="404" t="s">
        <v>2890</v>
      </c>
      <c r="F2000" s="404" t="s">
        <v>2891</v>
      </c>
      <c r="G2000" s="404" t="s">
        <v>2892</v>
      </c>
      <c r="H2000" s="404" t="s">
        <v>2893</v>
      </c>
      <c r="I2000" s="404" t="s">
        <v>2894</v>
      </c>
      <c r="J2000" s="404" t="s">
        <v>2895</v>
      </c>
      <c r="K2000" s="404" t="s">
        <v>2896</v>
      </c>
      <c r="L2000" s="404" t="s">
        <v>2897</v>
      </c>
      <c r="M2000" s="404" t="s">
        <v>2898</v>
      </c>
      <c r="N2000" s="404" t="s">
        <v>2899</v>
      </c>
      <c r="O2000" s="404" t="s">
        <v>2900</v>
      </c>
      <c r="P2000" s="404" t="s">
        <v>2901</v>
      </c>
      <c r="Q2000" s="404" t="s">
        <v>2902</v>
      </c>
      <c r="R2000" s="404" t="s">
        <v>2903</v>
      </c>
      <c r="S2000" s="404" t="s">
        <v>2904</v>
      </c>
      <c r="T2000" s="404" t="s">
        <v>2905</v>
      </c>
      <c r="U2000" s="404" t="s">
        <v>2906</v>
      </c>
      <c r="V2000" s="404" t="s">
        <v>3071</v>
      </c>
      <c r="W2000" s="404" t="s">
        <v>2907</v>
      </c>
      <c r="X2000" s="404" t="s">
        <v>2908</v>
      </c>
      <c r="Y2000" s="404" t="s">
        <v>2909</v>
      </c>
      <c r="Z2000" s="404" t="s">
        <v>2910</v>
      </c>
      <c r="AA2000" s="404" t="s">
        <v>2911</v>
      </c>
      <c r="AB2000" s="404" t="s">
        <v>2912</v>
      </c>
      <c r="AC2000" s="404" t="s">
        <v>2913</v>
      </c>
      <c r="AD2000" s="404" t="s">
        <v>2914</v>
      </c>
      <c r="AE2000" s="404" t="s">
        <v>2915</v>
      </c>
      <c r="AF2000" s="404" t="s">
        <v>2916</v>
      </c>
      <c r="AG2000" s="404" t="s">
        <v>2917</v>
      </c>
      <c r="AH2000" s="404" t="s">
        <v>2918</v>
      </c>
      <c r="AI2000" s="404" t="s">
        <v>2919</v>
      </c>
      <c r="AJ2000" s="404" t="s">
        <v>2920</v>
      </c>
      <c r="AK2000" s="404" t="s">
        <v>2921</v>
      </c>
      <c r="AL2000" s="404" t="s">
        <v>2922</v>
      </c>
      <c r="AM2000" s="404" t="s">
        <v>2777</v>
      </c>
      <c r="AN2000" s="404" t="s">
        <v>2923</v>
      </c>
      <c r="AO2000" s="404" t="s">
        <v>2924</v>
      </c>
      <c r="AP2000" s="404" t="s">
        <v>2925</v>
      </c>
      <c r="AQ2000" s="404" t="s">
        <v>2926</v>
      </c>
      <c r="AR2000" s="404" t="s">
        <v>2927</v>
      </c>
      <c r="AS2000" s="404" t="s">
        <v>2786</v>
      </c>
      <c r="AT2000" s="404" t="s">
        <v>2928</v>
      </c>
      <c r="AU2000" s="404" t="s">
        <v>2929</v>
      </c>
      <c r="AV2000" s="404" t="s">
        <v>2930</v>
      </c>
      <c r="AW2000" s="404" t="s">
        <v>3072</v>
      </c>
      <c r="AX2000" s="404" t="s">
        <v>2931</v>
      </c>
      <c r="AY2000" s="404" t="s">
        <v>2932</v>
      </c>
      <c r="AZ2000" s="404" t="s">
        <v>2933</v>
      </c>
      <c r="BA2000" s="404" t="s">
        <v>2934</v>
      </c>
      <c r="BB2000" s="404" t="s">
        <v>2935</v>
      </c>
      <c r="BC2000" s="404" t="s">
        <v>2936</v>
      </c>
      <c r="BD2000" s="404" t="s">
        <v>2937</v>
      </c>
      <c r="BE2000" s="404" t="s">
        <v>2938</v>
      </c>
      <c r="BF2000" s="404" t="s">
        <v>2939</v>
      </c>
      <c r="BG2000" s="404" t="s">
        <v>2940</v>
      </c>
      <c r="BH2000" s="404" t="s">
        <v>2941</v>
      </c>
      <c r="BI2000" s="404" t="s">
        <v>2942</v>
      </c>
      <c r="BJ2000" s="404" t="s">
        <v>2943</v>
      </c>
      <c r="BK2000" s="404" t="s">
        <v>2944</v>
      </c>
      <c r="BL2000" s="404" t="s">
        <v>2945</v>
      </c>
      <c r="BM2000" s="404" t="s">
        <v>2946</v>
      </c>
      <c r="BN2000" s="404" t="s">
        <v>2947</v>
      </c>
      <c r="BO2000" s="404" t="s">
        <v>2948</v>
      </c>
      <c r="BP2000" s="404" t="s">
        <v>2949</v>
      </c>
      <c r="BQ2000" s="404" t="s">
        <v>2950</v>
      </c>
      <c r="BR2000" s="404" t="s">
        <v>2951</v>
      </c>
      <c r="BS2000" s="404" t="s">
        <v>2952</v>
      </c>
      <c r="BT2000" s="404" t="s">
        <v>2953</v>
      </c>
      <c r="BU2000" s="404" t="s">
        <v>2954</v>
      </c>
      <c r="BV2000" s="404" t="s">
        <v>2955</v>
      </c>
      <c r="BW2000" s="404" t="s">
        <v>2956</v>
      </c>
      <c r="BX2000" s="404" t="s">
        <v>2957</v>
      </c>
      <c r="BY2000" s="404" t="s">
        <v>2958</v>
      </c>
      <c r="BZ2000" s="404" t="s">
        <v>2959</v>
      </c>
      <c r="CA2000" s="404" t="s">
        <v>2960</v>
      </c>
      <c r="CB2000" s="404" t="s">
        <v>2961</v>
      </c>
      <c r="CC2000" s="404" t="s">
        <v>2962</v>
      </c>
      <c r="CD2000" s="404" t="s">
        <v>2963</v>
      </c>
      <c r="CE2000" s="404" t="s">
        <v>2964</v>
      </c>
      <c r="CF2000" s="404" t="s">
        <v>2965</v>
      </c>
      <c r="CG2000" s="404" t="s">
        <v>2966</v>
      </c>
      <c r="CH2000" s="404" t="s">
        <v>2967</v>
      </c>
      <c r="CI2000" s="404" t="s">
        <v>2968</v>
      </c>
      <c r="CJ2000" s="404" t="s">
        <v>2969</v>
      </c>
      <c r="CK2000" s="404" t="s">
        <v>2970</v>
      </c>
      <c r="CL2000" s="404" t="s">
        <v>2971</v>
      </c>
      <c r="CM2000" s="404" t="s">
        <v>2972</v>
      </c>
      <c r="CN2000" s="404" t="s">
        <v>2973</v>
      </c>
      <c r="CO2000" s="404" t="s">
        <v>2974</v>
      </c>
      <c r="CP2000" s="404" t="s">
        <v>2975</v>
      </c>
      <c r="CQ2000" s="404" t="s">
        <v>3073</v>
      </c>
      <c r="CR2000" s="404" t="s">
        <v>2976</v>
      </c>
      <c r="CS2000" s="362" t="s">
        <v>2977</v>
      </c>
      <c r="CT2000" s="362" t="s">
        <v>2978</v>
      </c>
      <c r="CU2000" s="362" t="s">
        <v>2979</v>
      </c>
      <c r="CV2000" s="362" t="s">
        <v>2980</v>
      </c>
      <c r="CW2000" s="362" t="s">
        <v>2981</v>
      </c>
      <c r="CX2000" s="362" t="s">
        <v>2982</v>
      </c>
      <c r="CY2000" s="362" t="s">
        <v>2983</v>
      </c>
      <c r="CZ2000" s="362" t="s">
        <v>2984</v>
      </c>
      <c r="DA2000" s="362" t="s">
        <v>2985</v>
      </c>
      <c r="DB2000" s="362" t="s">
        <v>2986</v>
      </c>
      <c r="DC2000" s="362" t="s">
        <v>2987</v>
      </c>
      <c r="DD2000" s="362" t="s">
        <v>2988</v>
      </c>
      <c r="DE2000" s="362" t="s">
        <v>2989</v>
      </c>
      <c r="DF2000" s="362" t="s">
        <v>2990</v>
      </c>
      <c r="DG2000" s="362" t="s">
        <v>2991</v>
      </c>
      <c r="DH2000" s="362" t="s">
        <v>2992</v>
      </c>
      <c r="DI2000" s="362" t="s">
        <v>2993</v>
      </c>
      <c r="DJ2000" s="362" t="s">
        <v>2994</v>
      </c>
      <c r="DK2000" s="362" t="s">
        <v>2995</v>
      </c>
      <c r="DL2000" s="362" t="s">
        <v>2996</v>
      </c>
      <c r="DM2000" s="362" t="s">
        <v>2997</v>
      </c>
      <c r="DN2000" s="362" t="s">
        <v>2998</v>
      </c>
      <c r="DO2000" s="362" t="s">
        <v>2999</v>
      </c>
      <c r="DP2000" s="362" t="s">
        <v>3000</v>
      </c>
      <c r="DQ2000" s="362" t="s">
        <v>3001</v>
      </c>
      <c r="DR2000" s="362" t="s">
        <v>3002</v>
      </c>
      <c r="DS2000" s="362" t="s">
        <v>3003</v>
      </c>
      <c r="DT2000" s="362" t="s">
        <v>3004</v>
      </c>
      <c r="DU2000" s="362" t="s">
        <v>3005</v>
      </c>
      <c r="DV2000" s="362" t="s">
        <v>3006</v>
      </c>
      <c r="DW2000" s="362" t="s">
        <v>3007</v>
      </c>
      <c r="DX2000" s="362" t="s">
        <v>3074</v>
      </c>
      <c r="DY2000" s="362" t="s">
        <v>3008</v>
      </c>
      <c r="DZ2000" s="362" t="s">
        <v>3009</v>
      </c>
      <c r="EA2000" s="362" t="s">
        <v>3010</v>
      </c>
      <c r="EB2000" s="362" t="s">
        <v>3011</v>
      </c>
      <c r="EC2000" s="362" t="s">
        <v>3012</v>
      </c>
      <c r="ED2000" s="362" t="s">
        <v>3013</v>
      </c>
      <c r="EE2000" s="362" t="s">
        <v>3014</v>
      </c>
      <c r="EF2000" s="362" t="s">
        <v>3015</v>
      </c>
      <c r="EG2000" s="362" t="s">
        <v>3016</v>
      </c>
      <c r="EH2000" s="362" t="s">
        <v>3017</v>
      </c>
      <c r="EI2000" s="362" t="s">
        <v>3018</v>
      </c>
      <c r="EJ2000" s="362" t="s">
        <v>3019</v>
      </c>
      <c r="EK2000" s="362" t="s">
        <v>3020</v>
      </c>
      <c r="EL2000" s="362" t="s">
        <v>3021</v>
      </c>
      <c r="EM2000" s="362" t="s">
        <v>3022</v>
      </c>
      <c r="EN2000" s="362" t="s">
        <v>3023</v>
      </c>
      <c r="EO2000" s="362" t="s">
        <v>3024</v>
      </c>
      <c r="EP2000" s="362" t="s">
        <v>3025</v>
      </c>
      <c r="EQ2000" s="362" t="s">
        <v>3026</v>
      </c>
      <c r="ER2000" s="362" t="s">
        <v>3027</v>
      </c>
      <c r="ES2000" s="362" t="s">
        <v>3028</v>
      </c>
      <c r="ET2000" s="362" t="s">
        <v>3029</v>
      </c>
      <c r="EU2000" s="362" t="s">
        <v>3030</v>
      </c>
      <c r="EV2000" s="362" t="s">
        <v>3031</v>
      </c>
      <c r="EW2000" s="362" t="s">
        <v>3032</v>
      </c>
      <c r="EX2000" s="362" t="s">
        <v>3033</v>
      </c>
      <c r="EY2000" s="362" t="s">
        <v>3034</v>
      </c>
      <c r="EZ2000" s="362" t="s">
        <v>3035</v>
      </c>
      <c r="FA2000" s="362" t="s">
        <v>3036</v>
      </c>
      <c r="FB2000" s="362" t="s">
        <v>3037</v>
      </c>
      <c r="FC2000" s="362" t="s">
        <v>3038</v>
      </c>
      <c r="FD2000" s="362" t="s">
        <v>3039</v>
      </c>
      <c r="FE2000" s="362" t="s">
        <v>3040</v>
      </c>
      <c r="FF2000" s="362" t="s">
        <v>3041</v>
      </c>
      <c r="FG2000" s="362" t="s">
        <v>3042</v>
      </c>
      <c r="FH2000" s="362" t="s">
        <v>3043</v>
      </c>
      <c r="FI2000" s="362" t="s">
        <v>3044</v>
      </c>
      <c r="FJ2000" s="362" t="s">
        <v>3045</v>
      </c>
      <c r="FK2000" s="362" t="s">
        <v>3046</v>
      </c>
      <c r="FL2000" s="362" t="s">
        <v>3047</v>
      </c>
      <c r="FM2000" s="362" t="s">
        <v>3048</v>
      </c>
      <c r="FN2000" s="362" t="s">
        <v>3049</v>
      </c>
      <c r="FO2000" s="362" t="s">
        <v>3050</v>
      </c>
      <c r="FP2000" s="362" t="s">
        <v>3051</v>
      </c>
      <c r="FQ2000" s="362" t="s">
        <v>3075</v>
      </c>
      <c r="FR2000" s="362" t="s">
        <v>3052</v>
      </c>
      <c r="FS2000" s="362" t="s">
        <v>3053</v>
      </c>
      <c r="FT2000" s="362" t="s">
        <v>3054</v>
      </c>
      <c r="FU2000" s="362" t="s">
        <v>3055</v>
      </c>
      <c r="FV2000" s="362" t="s">
        <v>3076</v>
      </c>
      <c r="FW2000" s="362" t="s">
        <v>3056</v>
      </c>
      <c r="FX2000" s="362" t="s">
        <v>3057</v>
      </c>
      <c r="FY2000" s="362" t="s">
        <v>3058</v>
      </c>
      <c r="FZ2000" s="362" t="s">
        <v>3059</v>
      </c>
      <c r="GA2000" s="362" t="s">
        <v>3060</v>
      </c>
      <c r="GB2000" s="362" t="s">
        <v>3061</v>
      </c>
    </row>
    <row r="2001" spans="1:184" x14ac:dyDescent="0.25">
      <c r="A2001" s="404" t="s">
        <v>898</v>
      </c>
      <c r="B2001" s="404" t="s">
        <v>1927</v>
      </c>
      <c r="C2001" s="404" t="s">
        <v>881</v>
      </c>
      <c r="D2001" s="404" t="s">
        <v>1968</v>
      </c>
      <c r="E2001" s="404" t="s">
        <v>1951</v>
      </c>
      <c r="F2001" s="404" t="s">
        <v>1953</v>
      </c>
      <c r="G2001" s="404" t="s">
        <v>1956</v>
      </c>
      <c r="H2001" s="404" t="s">
        <v>1959</v>
      </c>
      <c r="I2001" s="404" t="s">
        <v>1984</v>
      </c>
      <c r="J2001" s="404" t="s">
        <v>1986</v>
      </c>
      <c r="K2001" s="404" t="s">
        <v>130</v>
      </c>
      <c r="L2001" s="404" t="s">
        <v>1996</v>
      </c>
      <c r="M2001" s="404" t="s">
        <v>317</v>
      </c>
      <c r="N2001" s="404" t="s">
        <v>2033</v>
      </c>
      <c r="O2001" s="404" t="s">
        <v>2052</v>
      </c>
      <c r="P2001" s="404" t="s">
        <v>2063</v>
      </c>
      <c r="Q2001" s="404" t="s">
        <v>1007</v>
      </c>
      <c r="R2001" s="404" t="s">
        <v>1971</v>
      </c>
      <c r="S2001" s="404" t="s">
        <v>2089</v>
      </c>
      <c r="T2001" s="404" t="s">
        <v>2097</v>
      </c>
      <c r="U2001" s="404" t="s">
        <v>2045</v>
      </c>
      <c r="V2001" s="404" t="s">
        <v>2043</v>
      </c>
      <c r="W2001" s="404" t="s">
        <v>2013</v>
      </c>
      <c r="X2001" s="404" t="s">
        <v>1609</v>
      </c>
      <c r="Y2001" s="404" t="s">
        <v>2120</v>
      </c>
      <c r="Z2001" s="404" t="s">
        <v>2124</v>
      </c>
      <c r="AA2001" s="404" t="s">
        <v>2130</v>
      </c>
      <c r="AB2001" s="404" t="s">
        <v>2138</v>
      </c>
      <c r="AC2001" s="404" t="s">
        <v>2141</v>
      </c>
      <c r="AD2001" s="404" t="s">
        <v>2173</v>
      </c>
      <c r="AE2001" s="404" t="s">
        <v>2176</v>
      </c>
      <c r="AF2001" s="404" t="s">
        <v>2187</v>
      </c>
      <c r="AG2001" s="404" t="s">
        <v>1972</v>
      </c>
      <c r="AH2001" s="404" t="s">
        <v>2209</v>
      </c>
      <c r="AI2001" s="404" t="s">
        <v>1974</v>
      </c>
      <c r="AJ2001" s="404" t="s">
        <v>2224</v>
      </c>
      <c r="AK2001" s="404" t="s">
        <v>2102</v>
      </c>
      <c r="AL2001" s="404" t="s">
        <v>2153</v>
      </c>
      <c r="AM2001" s="404" t="s">
        <v>2255</v>
      </c>
      <c r="AN2001" s="404" t="s">
        <v>900</v>
      </c>
      <c r="AO2001" s="404" t="s">
        <v>2292</v>
      </c>
      <c r="AP2001" s="404" t="s">
        <v>2308</v>
      </c>
      <c r="AQ2001" s="404" t="s">
        <v>2312</v>
      </c>
      <c r="AR2001" s="404" t="s">
        <v>2318</v>
      </c>
      <c r="AS2001" s="404" t="s">
        <v>2324</v>
      </c>
      <c r="AT2001" s="404" t="s">
        <v>2335</v>
      </c>
      <c r="AU2001" s="404" t="s">
        <v>2340</v>
      </c>
      <c r="AV2001" s="404" t="s">
        <v>2342</v>
      </c>
      <c r="AW2001" s="404" t="s">
        <v>2019</v>
      </c>
      <c r="AX2001" s="404" t="s">
        <v>890</v>
      </c>
      <c r="AY2001" s="404" t="s">
        <v>18</v>
      </c>
      <c r="AZ2001" s="404" t="s">
        <v>8</v>
      </c>
      <c r="BA2001" s="404" t="s">
        <v>896</v>
      </c>
      <c r="BB2001" s="404" t="s">
        <v>1973</v>
      </c>
      <c r="BC2001" s="404" t="s">
        <v>30</v>
      </c>
      <c r="BD2001" s="404" t="s">
        <v>2014</v>
      </c>
      <c r="BE2001" s="404" t="s">
        <v>49</v>
      </c>
      <c r="BF2001" s="404" t="s">
        <v>459</v>
      </c>
      <c r="BG2001" s="404" t="s">
        <v>2050</v>
      </c>
      <c r="BH2001" s="404" t="s">
        <v>61</v>
      </c>
      <c r="BI2001" s="404" t="s">
        <v>71</v>
      </c>
      <c r="BJ2001" s="404" t="s">
        <v>75</v>
      </c>
      <c r="BK2001" s="404" t="s">
        <v>80</v>
      </c>
      <c r="BL2001" s="404" t="s">
        <v>2204</v>
      </c>
      <c r="BM2001" s="404" t="s">
        <v>108</v>
      </c>
      <c r="BN2001" s="404" t="s">
        <v>2022</v>
      </c>
      <c r="BO2001" s="404" t="s">
        <v>2021</v>
      </c>
      <c r="BP2001" s="404" t="s">
        <v>892</v>
      </c>
      <c r="BQ2001" s="404" t="s">
        <v>162</v>
      </c>
      <c r="BR2001" s="404" t="s">
        <v>141</v>
      </c>
      <c r="BS2001" s="404" t="s">
        <v>136</v>
      </c>
      <c r="BT2001" s="404" t="s">
        <v>2036</v>
      </c>
      <c r="BU2001" s="404" t="s">
        <v>2129</v>
      </c>
      <c r="BV2001" s="404" t="s">
        <v>207</v>
      </c>
      <c r="BW2001" s="404" t="s">
        <v>214</v>
      </c>
      <c r="BX2001" s="404" t="s">
        <v>240</v>
      </c>
      <c r="BY2001" s="404" t="s">
        <v>2094</v>
      </c>
      <c r="BZ2001" s="404" t="s">
        <v>2314</v>
      </c>
      <c r="CA2001" s="404" t="s">
        <v>281</v>
      </c>
      <c r="CB2001" s="404" t="s">
        <v>1948</v>
      </c>
      <c r="CC2001" s="404" t="s">
        <v>291</v>
      </c>
      <c r="CD2001" s="404" t="s">
        <v>293</v>
      </c>
      <c r="CE2001" s="404" t="s">
        <v>1450</v>
      </c>
      <c r="CF2001" s="404" t="s">
        <v>308</v>
      </c>
      <c r="CG2001" s="404" t="s">
        <v>329</v>
      </c>
      <c r="CH2001" s="404" t="s">
        <v>333</v>
      </c>
      <c r="CI2001" s="404" t="s">
        <v>338</v>
      </c>
      <c r="CJ2001" s="404" t="s">
        <v>201</v>
      </c>
      <c r="CK2001" s="404" t="s">
        <v>361</v>
      </c>
      <c r="CL2001" s="404" t="s">
        <v>363</v>
      </c>
      <c r="CM2001" s="404" t="s">
        <v>1944</v>
      </c>
      <c r="CN2001" s="404" t="s">
        <v>450</v>
      </c>
      <c r="CO2001" s="404" t="s">
        <v>374</v>
      </c>
      <c r="CP2001" s="404" t="s">
        <v>421</v>
      </c>
      <c r="CQ2001" s="404" t="s">
        <v>2150</v>
      </c>
      <c r="CR2001" s="404" t="s">
        <v>436</v>
      </c>
      <c r="CS2001" s="340" t="s">
        <v>441</v>
      </c>
      <c r="CT2001" s="340" t="s">
        <v>447</v>
      </c>
      <c r="CU2001" s="340" t="s">
        <v>462</v>
      </c>
      <c r="CV2001" s="340" t="s">
        <v>1452</v>
      </c>
      <c r="CW2001" s="340" t="s">
        <v>1966</v>
      </c>
      <c r="CX2001" s="340" t="s">
        <v>415</v>
      </c>
      <c r="CY2001" s="340" t="s">
        <v>2039</v>
      </c>
      <c r="CZ2001" s="340" t="s">
        <v>1490</v>
      </c>
      <c r="DA2001" s="340" t="s">
        <v>1496</v>
      </c>
      <c r="DB2001" s="340" t="s">
        <v>1981</v>
      </c>
      <c r="DC2001" s="340" t="s">
        <v>1520</v>
      </c>
      <c r="DD2001" s="340" t="s">
        <v>1551</v>
      </c>
      <c r="DE2001" s="340" t="s">
        <v>1556</v>
      </c>
      <c r="DF2001" s="340" t="s">
        <v>1563</v>
      </c>
      <c r="DG2001" s="340" t="s">
        <v>1924</v>
      </c>
      <c r="DH2001" s="340" t="s">
        <v>1583</v>
      </c>
      <c r="DI2001" s="340" t="s">
        <v>2024</v>
      </c>
      <c r="DJ2001" s="340" t="s">
        <v>1978</v>
      </c>
      <c r="DK2001" s="340" t="s">
        <v>1621</v>
      </c>
      <c r="DL2001" s="340" t="s">
        <v>2316</v>
      </c>
      <c r="DM2001" s="340" t="s">
        <v>2304</v>
      </c>
      <c r="DN2001" s="340" t="s">
        <v>2069</v>
      </c>
      <c r="DO2001" s="340" t="s">
        <v>2031</v>
      </c>
      <c r="DP2001" s="340" t="s">
        <v>2186</v>
      </c>
      <c r="DQ2001" s="340" t="s">
        <v>1876</v>
      </c>
      <c r="DR2001" s="340" t="s">
        <v>1672</v>
      </c>
      <c r="DS2001" s="340" t="s">
        <v>2169</v>
      </c>
      <c r="DT2001" s="340" t="s">
        <v>1720</v>
      </c>
      <c r="DU2001" s="340" t="s">
        <v>1735</v>
      </c>
      <c r="DV2001" s="340" t="s">
        <v>1760</v>
      </c>
      <c r="DW2001" s="340" t="s">
        <v>1762</v>
      </c>
      <c r="DX2001" s="340" t="s">
        <v>96</v>
      </c>
      <c r="DY2001" s="340" t="s">
        <v>66</v>
      </c>
      <c r="DZ2001" s="340" t="s">
        <v>1794</v>
      </c>
      <c r="EA2001" s="340" t="s">
        <v>1811</v>
      </c>
      <c r="EB2001" s="340" t="s">
        <v>1830</v>
      </c>
      <c r="EC2001" s="340" t="s">
        <v>1803</v>
      </c>
      <c r="ED2001" s="340" t="s">
        <v>245</v>
      </c>
      <c r="EE2001" s="340" t="s">
        <v>2338</v>
      </c>
      <c r="EF2001" s="340" t="s">
        <v>1837</v>
      </c>
      <c r="EG2001" s="340" t="s">
        <v>1838</v>
      </c>
      <c r="EH2001" s="340" t="s">
        <v>2020</v>
      </c>
      <c r="EI2001" s="340" t="s">
        <v>1859</v>
      </c>
      <c r="EJ2001" s="340" t="s">
        <v>1871</v>
      </c>
      <c r="EK2001" s="340" t="s">
        <v>1873</v>
      </c>
      <c r="EL2001" s="340" t="s">
        <v>2048</v>
      </c>
      <c r="EM2001" s="340" t="s">
        <v>888</v>
      </c>
      <c r="EN2001" s="340" t="s">
        <v>1787</v>
      </c>
      <c r="EO2001" s="340" t="s">
        <v>1917</v>
      </c>
      <c r="EP2001" s="340" t="s">
        <v>2026</v>
      </c>
      <c r="EQ2001" s="340" t="s">
        <v>400</v>
      </c>
      <c r="ER2001" s="340" t="s">
        <v>3062</v>
      </c>
      <c r="ES2001" s="340" t="s">
        <v>1058</v>
      </c>
      <c r="ET2001" s="340" t="s">
        <v>958</v>
      </c>
      <c r="EU2001" s="340" t="s">
        <v>960</v>
      </c>
      <c r="EV2001" s="340" t="s">
        <v>963</v>
      </c>
      <c r="EW2001" s="340" t="s">
        <v>986</v>
      </c>
      <c r="EX2001" s="340" t="s">
        <v>993</v>
      </c>
      <c r="EY2001" s="340" t="s">
        <v>1004</v>
      </c>
      <c r="EZ2001" s="340" t="s">
        <v>1976</v>
      </c>
      <c r="FA2001" s="340" t="s">
        <v>1040</v>
      </c>
      <c r="FB2001" s="340" t="s">
        <v>1064</v>
      </c>
      <c r="FC2001" s="340" t="s">
        <v>1949</v>
      </c>
      <c r="FD2001" s="340" t="s">
        <v>1721</v>
      </c>
      <c r="FE2001" s="340" t="s">
        <v>299</v>
      </c>
      <c r="FF2001" s="340" t="s">
        <v>1100</v>
      </c>
      <c r="FG2001" s="340" t="s">
        <v>2093</v>
      </c>
      <c r="FH2001" s="340" t="s">
        <v>1128</v>
      </c>
      <c r="FI2001" s="340" t="s">
        <v>1138</v>
      </c>
      <c r="FJ2001" s="340" t="s">
        <v>2018</v>
      </c>
      <c r="FK2001" s="340" t="s">
        <v>58</v>
      </c>
      <c r="FL2001" s="340" t="s">
        <v>2017</v>
      </c>
      <c r="FM2001" s="340" t="s">
        <v>1203</v>
      </c>
      <c r="FN2001" s="340" t="s">
        <v>1234</v>
      </c>
      <c r="FO2001" s="340" t="s">
        <v>213</v>
      </c>
      <c r="FP2001" s="340" t="s">
        <v>152</v>
      </c>
      <c r="FQ2001" s="340" t="s">
        <v>1255</v>
      </c>
      <c r="FR2001" s="340" t="s">
        <v>1688</v>
      </c>
      <c r="FS2001" s="340" t="s">
        <v>1265</v>
      </c>
      <c r="FT2001" s="340" t="s">
        <v>2233</v>
      </c>
      <c r="FU2001" s="340" t="s">
        <v>6</v>
      </c>
      <c r="FV2001" s="340" t="s">
        <v>1295</v>
      </c>
      <c r="FW2001" s="340" t="s">
        <v>1301</v>
      </c>
      <c r="FX2001" s="340" t="s">
        <v>251</v>
      </c>
      <c r="FY2001" s="340" t="s">
        <v>2269</v>
      </c>
      <c r="FZ2001" s="340" t="s">
        <v>1320</v>
      </c>
      <c r="GA2001" s="340" t="s">
        <v>2114</v>
      </c>
      <c r="GB2001" s="340" t="s">
        <v>433</v>
      </c>
    </row>
    <row r="2002" spans="1:184" x14ac:dyDescent="0.25">
      <c r="A2002" s="404" t="s">
        <v>1925</v>
      </c>
      <c r="B2002" s="404" t="s">
        <v>1946</v>
      </c>
      <c r="C2002" s="404" t="s">
        <v>1942</v>
      </c>
      <c r="D2002" s="404" t="s">
        <v>1979</v>
      </c>
      <c r="E2002" s="404" t="s">
        <v>1952</v>
      </c>
      <c r="F2002" s="404" t="s">
        <v>1954</v>
      </c>
      <c r="G2002" s="404" t="s">
        <v>1957</v>
      </c>
      <c r="H2002" s="404" t="s">
        <v>1960</v>
      </c>
      <c r="I2002" s="404" t="s">
        <v>1769</v>
      </c>
      <c r="J2002" s="404" t="s">
        <v>1987</v>
      </c>
      <c r="K2002" s="404" t="s">
        <v>131</v>
      </c>
      <c r="L2002" s="404" t="s">
        <v>1999</v>
      </c>
      <c r="M2002" s="404" t="s">
        <v>320</v>
      </c>
      <c r="N2002" s="404" t="s">
        <v>2034</v>
      </c>
      <c r="O2002" s="404" t="s">
        <v>2054</v>
      </c>
      <c r="P2002" s="404" t="s">
        <v>2064</v>
      </c>
      <c r="Q2002" s="404" t="s">
        <v>1008</v>
      </c>
      <c r="R2002" s="404" t="s">
        <v>1983</v>
      </c>
      <c r="S2002" s="404" t="s">
        <v>2090</v>
      </c>
      <c r="T2002" s="404" t="s">
        <v>2098</v>
      </c>
      <c r="U2002" s="404" t="s">
        <v>2099</v>
      </c>
      <c r="V2002" s="404" t="s">
        <v>2111</v>
      </c>
      <c r="W2002" s="404" t="s">
        <v>2116</v>
      </c>
      <c r="X2002" s="404" t="s">
        <v>1610</v>
      </c>
      <c r="Y2002" s="404" t="s">
        <v>2122</v>
      </c>
      <c r="Z2002" s="404" t="s">
        <v>2125</v>
      </c>
      <c r="AA2002" s="404" t="s">
        <v>2131</v>
      </c>
      <c r="AB2002" s="404" t="s">
        <v>2139</v>
      </c>
      <c r="AC2002" s="404" t="s">
        <v>2142</v>
      </c>
      <c r="AD2002" s="404" t="s">
        <v>2594</v>
      </c>
      <c r="AE2002" s="404" t="s">
        <v>2180</v>
      </c>
      <c r="AF2002" s="404" t="s">
        <v>2188</v>
      </c>
      <c r="AG2002" s="404" t="s">
        <v>2146</v>
      </c>
      <c r="AH2002" s="404" t="s">
        <v>2210</v>
      </c>
      <c r="AI2002" s="404" t="s">
        <v>1989</v>
      </c>
      <c r="AJ2002" s="404" t="s">
        <v>2225</v>
      </c>
      <c r="AK2002" s="404" t="s">
        <v>2143</v>
      </c>
      <c r="AL2002" s="404" t="s">
        <v>2236</v>
      </c>
      <c r="AM2002" s="404" t="s">
        <v>2594</v>
      </c>
      <c r="AN2002" s="404" t="s">
        <v>1937</v>
      </c>
      <c r="AO2002" s="404" t="s">
        <v>2293</v>
      </c>
      <c r="AP2002" s="404" t="s">
        <v>1460</v>
      </c>
      <c r="AQ2002" s="404" t="s">
        <v>2317</v>
      </c>
      <c r="AR2002" s="404" t="s">
        <v>2319</v>
      </c>
      <c r="AS2002" s="404" t="s">
        <v>2325</v>
      </c>
      <c r="AT2002" s="404" t="s">
        <v>2336</v>
      </c>
      <c r="AU2002" s="404" t="s">
        <v>2341</v>
      </c>
      <c r="AV2002" s="404" t="s">
        <v>2343</v>
      </c>
      <c r="AW2002" s="404" t="s">
        <v>2166</v>
      </c>
      <c r="AX2002" s="404" t="s">
        <v>894</v>
      </c>
      <c r="AY2002" s="404" t="s">
        <v>1912</v>
      </c>
      <c r="AZ2002" s="404" t="s">
        <v>9</v>
      </c>
      <c r="BA2002" s="404" t="s">
        <v>1939</v>
      </c>
      <c r="BB2002" s="404" t="s">
        <v>28</v>
      </c>
      <c r="BC2002" s="404" t="s">
        <v>31</v>
      </c>
      <c r="BD2002" s="404" t="s">
        <v>2030</v>
      </c>
      <c r="BE2002" s="404" t="s">
        <v>173</v>
      </c>
      <c r="BF2002" s="404" t="s">
        <v>460</v>
      </c>
      <c r="BG2002" s="404" t="s">
        <v>55</v>
      </c>
      <c r="BH2002" s="404" t="s">
        <v>64</v>
      </c>
      <c r="BI2002" s="404" t="s">
        <v>72</v>
      </c>
      <c r="BJ2002" s="404" t="s">
        <v>76</v>
      </c>
      <c r="BK2002" s="404" t="s">
        <v>81</v>
      </c>
      <c r="BL2002" s="404" t="s">
        <v>2214</v>
      </c>
      <c r="BM2002" s="404" t="s">
        <v>2594</v>
      </c>
      <c r="BN2002" s="404" t="s">
        <v>103</v>
      </c>
      <c r="BO2002" s="404" t="s">
        <v>2267</v>
      </c>
      <c r="BP2002" s="404" t="s">
        <v>1980</v>
      </c>
      <c r="BQ2002" s="404" t="s">
        <v>163</v>
      </c>
      <c r="BR2002" s="404" t="s">
        <v>144</v>
      </c>
      <c r="BS2002" s="404" t="s">
        <v>137</v>
      </c>
      <c r="BT2002" s="404" t="s">
        <v>247</v>
      </c>
      <c r="BU2002" s="404" t="s">
        <v>2244</v>
      </c>
      <c r="BV2002" s="404" t="s">
        <v>208</v>
      </c>
      <c r="BW2002" s="404" t="s">
        <v>215</v>
      </c>
      <c r="BX2002" s="404" t="s">
        <v>241</v>
      </c>
      <c r="BY2002" s="404" t="s">
        <v>2135</v>
      </c>
      <c r="BZ2002" s="404" t="s">
        <v>268</v>
      </c>
      <c r="CA2002" s="404" t="s">
        <v>1860</v>
      </c>
      <c r="CB2002" s="404" t="s">
        <v>2005</v>
      </c>
      <c r="CC2002" s="404" t="s">
        <v>292</v>
      </c>
      <c r="CD2002" s="404" t="s">
        <v>294</v>
      </c>
      <c r="CE2002" s="404" t="s">
        <v>2594</v>
      </c>
      <c r="CF2002" s="404" t="s">
        <v>309</v>
      </c>
      <c r="CG2002" s="404" t="s">
        <v>330</v>
      </c>
      <c r="CH2002" s="404" t="s">
        <v>335</v>
      </c>
      <c r="CI2002" s="404" t="s">
        <v>339</v>
      </c>
      <c r="CJ2002" s="404" t="s">
        <v>355</v>
      </c>
      <c r="CK2002" s="404" t="s">
        <v>362</v>
      </c>
      <c r="CL2002" s="404" t="s">
        <v>364</v>
      </c>
      <c r="CM2002" s="404" t="s">
        <v>1958</v>
      </c>
      <c r="CN2002" s="404" t="s">
        <v>1484</v>
      </c>
      <c r="CO2002" s="404" t="s">
        <v>413</v>
      </c>
      <c r="CP2002" s="404" t="s">
        <v>422</v>
      </c>
      <c r="CQ2002" s="404" t="s">
        <v>332</v>
      </c>
      <c r="CR2002" s="404" t="s">
        <v>437</v>
      </c>
      <c r="CS2002" s="340" t="s">
        <v>442</v>
      </c>
      <c r="CT2002" s="340" t="s">
        <v>448</v>
      </c>
      <c r="CU2002" s="340" t="s">
        <v>463</v>
      </c>
      <c r="CV2002" s="340" t="s">
        <v>1453</v>
      </c>
      <c r="CW2002" s="340" t="s">
        <v>1458</v>
      </c>
      <c r="CX2002" s="340" t="s">
        <v>1466</v>
      </c>
      <c r="CY2002" s="340" t="s">
        <v>1486</v>
      </c>
      <c r="CZ2002" s="340" t="s">
        <v>1492</v>
      </c>
      <c r="DA2002" s="340" t="s">
        <v>1497</v>
      </c>
      <c r="DB2002" s="340" t="s">
        <v>2172</v>
      </c>
      <c r="DC2002" s="340" t="s">
        <v>1521</v>
      </c>
      <c r="DD2002" s="340" t="s">
        <v>1552</v>
      </c>
      <c r="DE2002" s="340" t="s">
        <v>1557</v>
      </c>
      <c r="DF2002" s="340" t="s">
        <v>1564</v>
      </c>
      <c r="DG2002" s="340" t="s">
        <v>1935</v>
      </c>
      <c r="DH2002" s="340" t="s">
        <v>1584</v>
      </c>
      <c r="DI2002" s="340" t="s">
        <v>1603</v>
      </c>
      <c r="DJ2002" s="340" t="s">
        <v>2077</v>
      </c>
      <c r="DK2002" s="340" t="s">
        <v>1622</v>
      </c>
      <c r="DL2002" s="340" t="s">
        <v>1636</v>
      </c>
      <c r="DM2002" s="340" t="s">
        <v>48</v>
      </c>
      <c r="DN2002" s="340" t="s">
        <v>2126</v>
      </c>
      <c r="DO2002" s="340" t="s">
        <v>2289</v>
      </c>
      <c r="DP2002" s="340" t="s">
        <v>2272</v>
      </c>
      <c r="DQ2002" s="340" t="s">
        <v>1331</v>
      </c>
      <c r="DR2002" s="340" t="s">
        <v>1673</v>
      </c>
      <c r="DS2002" s="340" t="s">
        <v>2170</v>
      </c>
      <c r="DT2002" s="340" t="s">
        <v>1232</v>
      </c>
      <c r="DU2002" s="340" t="s">
        <v>1736</v>
      </c>
      <c r="DV2002" s="340" t="s">
        <v>1761</v>
      </c>
      <c r="DW2002" s="340" t="s">
        <v>1763</v>
      </c>
      <c r="DX2002" s="340" t="s">
        <v>97</v>
      </c>
      <c r="DY2002" s="340" t="s">
        <v>267</v>
      </c>
      <c r="DZ2002" s="340" t="s">
        <v>1795</v>
      </c>
      <c r="EA2002" s="340" t="s">
        <v>1812</v>
      </c>
      <c r="EB2002" s="340" t="s">
        <v>1831</v>
      </c>
      <c r="EC2002" s="340" t="s">
        <v>1804</v>
      </c>
      <c r="ED2002" s="340" t="s">
        <v>1832</v>
      </c>
      <c r="EE2002" s="340" t="s">
        <v>129</v>
      </c>
      <c r="EF2002" s="340" t="s">
        <v>1909</v>
      </c>
      <c r="EG2002" s="340" t="s">
        <v>1839</v>
      </c>
      <c r="EH2002" s="340" t="s">
        <v>2032</v>
      </c>
      <c r="EI2002" s="340" t="s">
        <v>1863</v>
      </c>
      <c r="EJ2002" s="340" t="s">
        <v>1872</v>
      </c>
      <c r="EK2002" s="340" t="s">
        <v>1874</v>
      </c>
      <c r="EL2002" s="340" t="s">
        <v>2051</v>
      </c>
      <c r="EM2002" s="340" t="s">
        <v>2015</v>
      </c>
      <c r="EN2002" s="340" t="s">
        <v>1894</v>
      </c>
      <c r="EO2002" s="340" t="s">
        <v>1918</v>
      </c>
      <c r="EP2002" s="340" t="s">
        <v>2027</v>
      </c>
      <c r="EQ2002" s="340" t="s">
        <v>912</v>
      </c>
      <c r="ER2002" s="340" t="s">
        <v>348</v>
      </c>
      <c r="ES2002" s="340" t="s">
        <v>2594</v>
      </c>
      <c r="ET2002" s="340" t="s">
        <v>959</v>
      </c>
      <c r="EU2002" s="340" t="s">
        <v>961</v>
      </c>
      <c r="EV2002" s="340" t="s">
        <v>964</v>
      </c>
      <c r="EW2002" s="340" t="s">
        <v>988</v>
      </c>
      <c r="EX2002" s="340" t="s">
        <v>994</v>
      </c>
      <c r="EY2002" s="340" t="s">
        <v>1005</v>
      </c>
      <c r="EZ2002" s="340" t="s">
        <v>1977</v>
      </c>
      <c r="FA2002" s="340" t="s">
        <v>1041</v>
      </c>
      <c r="FB2002" s="340" t="s">
        <v>1065</v>
      </c>
      <c r="FC2002" s="340" t="s">
        <v>1964</v>
      </c>
      <c r="FD2002" s="340" t="s">
        <v>1037</v>
      </c>
      <c r="FE2002" s="340" t="s">
        <v>1857</v>
      </c>
      <c r="FF2002" s="340" t="s">
        <v>1102</v>
      </c>
      <c r="FG2002" s="340" t="s">
        <v>4</v>
      </c>
      <c r="FH2002" s="340" t="s">
        <v>1129</v>
      </c>
      <c r="FI2002" s="340" t="s">
        <v>1139</v>
      </c>
      <c r="FJ2002" s="340" t="s">
        <v>2059</v>
      </c>
      <c r="FK2002" s="340" t="s">
        <v>127</v>
      </c>
      <c r="FL2002" s="340" t="s">
        <v>2133</v>
      </c>
      <c r="FM2002" s="340" t="s">
        <v>1219</v>
      </c>
      <c r="FN2002" s="340" t="s">
        <v>1235</v>
      </c>
      <c r="FO2002" s="340" t="s">
        <v>1724</v>
      </c>
      <c r="FP2002" s="340" t="s">
        <v>153</v>
      </c>
      <c r="FQ2002" s="340" t="s">
        <v>1256</v>
      </c>
      <c r="FR2002" s="340" t="s">
        <v>1737</v>
      </c>
      <c r="FS2002" s="340" t="s">
        <v>1266</v>
      </c>
      <c r="FT2002" s="340" t="s">
        <v>2322</v>
      </c>
      <c r="FU2002" s="340" t="s">
        <v>184</v>
      </c>
      <c r="FV2002" s="340" t="s">
        <v>1296</v>
      </c>
      <c r="FW2002" s="340" t="s">
        <v>1302</v>
      </c>
      <c r="FX2002" s="340" t="s">
        <v>1679</v>
      </c>
      <c r="FY2002" s="340" t="s">
        <v>204</v>
      </c>
      <c r="FZ2002" s="340" t="s">
        <v>1321</v>
      </c>
      <c r="GA2002" s="340" t="s">
        <v>1326</v>
      </c>
      <c r="GB2002" s="340" t="s">
        <v>1511</v>
      </c>
    </row>
    <row r="2003" spans="1:184" x14ac:dyDescent="0.25">
      <c r="A2003" s="404" t="s">
        <v>1931</v>
      </c>
      <c r="B2003" s="404" t="s">
        <v>1982</v>
      </c>
      <c r="C2003" s="404" t="s">
        <v>1965</v>
      </c>
      <c r="D2003" s="404" t="s">
        <v>1988</v>
      </c>
      <c r="E2003" s="404" t="s">
        <v>2594</v>
      </c>
      <c r="F2003" s="404" t="s">
        <v>2594</v>
      </c>
      <c r="G2003" s="404" t="s">
        <v>2594</v>
      </c>
      <c r="H2003" s="404" t="s">
        <v>1961</v>
      </c>
      <c r="I2003" s="404" t="s">
        <v>1770</v>
      </c>
      <c r="J2003" s="404" t="s">
        <v>2594</v>
      </c>
      <c r="K2003" s="404" t="s">
        <v>132</v>
      </c>
      <c r="L2003" s="404" t="s">
        <v>2000</v>
      </c>
      <c r="M2003" s="404" t="s">
        <v>321</v>
      </c>
      <c r="N2003" s="404" t="s">
        <v>2035</v>
      </c>
      <c r="O2003" s="404" t="s">
        <v>2055</v>
      </c>
      <c r="P2003" s="404" t="s">
        <v>2594</v>
      </c>
      <c r="Q2003" s="404" t="s">
        <v>1009</v>
      </c>
      <c r="R2003" s="404" t="s">
        <v>1997</v>
      </c>
      <c r="S2003" s="404" t="s">
        <v>2091</v>
      </c>
      <c r="T2003" s="404" t="s">
        <v>2594</v>
      </c>
      <c r="U2003" s="404" t="s">
        <v>2100</v>
      </c>
      <c r="V2003" s="404" t="s">
        <v>2112</v>
      </c>
      <c r="W2003" s="404" t="s">
        <v>2117</v>
      </c>
      <c r="X2003" s="404" t="s">
        <v>2594</v>
      </c>
      <c r="Y2003" s="404" t="s">
        <v>2123</v>
      </c>
      <c r="Z2003" s="404" t="s">
        <v>2594</v>
      </c>
      <c r="AA2003" s="404" t="s">
        <v>2132</v>
      </c>
      <c r="AB2003" s="404" t="s">
        <v>2594</v>
      </c>
      <c r="AC2003" s="404" t="s">
        <v>2144</v>
      </c>
      <c r="AD2003" s="404"/>
      <c r="AE2003" s="404" t="s">
        <v>2183</v>
      </c>
      <c r="AF2003" s="404" t="s">
        <v>290</v>
      </c>
      <c r="AG2003" s="404" t="s">
        <v>2251</v>
      </c>
      <c r="AH2003" s="404" t="s">
        <v>2211</v>
      </c>
      <c r="AI2003" s="404" t="s">
        <v>1998</v>
      </c>
      <c r="AJ2003" s="404" t="s">
        <v>2226</v>
      </c>
      <c r="AK2003" s="404" t="s">
        <v>2220</v>
      </c>
      <c r="AL2003" s="404" t="s">
        <v>2237</v>
      </c>
      <c r="AM2003" s="404"/>
      <c r="AN2003" s="404" t="s">
        <v>2006</v>
      </c>
      <c r="AO2003" s="404" t="s">
        <v>2594</v>
      </c>
      <c r="AP2003" s="404" t="s">
        <v>2594</v>
      </c>
      <c r="AQ2003" s="404" t="s">
        <v>2594</v>
      </c>
      <c r="AR2003" s="404" t="s">
        <v>2320</v>
      </c>
      <c r="AS2003" s="404" t="s">
        <v>2326</v>
      </c>
      <c r="AT2003" s="404" t="s">
        <v>2594</v>
      </c>
      <c r="AU2003" s="404" t="s">
        <v>2594</v>
      </c>
      <c r="AV2003" s="404" t="s">
        <v>1613</v>
      </c>
      <c r="AW2003" s="404" t="s">
        <v>2167</v>
      </c>
      <c r="AX2003" s="404" t="s">
        <v>1929</v>
      </c>
      <c r="AY2003" s="404" t="s">
        <v>976</v>
      </c>
      <c r="AZ2003" s="404" t="s">
        <v>11</v>
      </c>
      <c r="BA2003" s="404" t="s">
        <v>1969</v>
      </c>
      <c r="BB2003" s="404" t="s">
        <v>93</v>
      </c>
      <c r="BC2003" s="404" t="s">
        <v>32</v>
      </c>
      <c r="BD2003" s="404" t="s">
        <v>2058</v>
      </c>
      <c r="BE2003" s="404" t="s">
        <v>242</v>
      </c>
      <c r="BF2003" s="404" t="s">
        <v>461</v>
      </c>
      <c r="BG2003" s="404" t="s">
        <v>56</v>
      </c>
      <c r="BH2003" s="404" t="s">
        <v>65</v>
      </c>
      <c r="BI2003" s="404" t="s">
        <v>2594</v>
      </c>
      <c r="BJ2003" s="404" t="s">
        <v>189</v>
      </c>
      <c r="BK2003" s="404" t="s">
        <v>82</v>
      </c>
      <c r="BL2003" s="404" t="s">
        <v>2234</v>
      </c>
      <c r="BM2003" s="404"/>
      <c r="BN2003" s="404" t="s">
        <v>119</v>
      </c>
      <c r="BO2003" s="404" t="s">
        <v>154</v>
      </c>
      <c r="BP2003" s="404" t="s">
        <v>2158</v>
      </c>
      <c r="BQ2003" s="404" t="s">
        <v>164</v>
      </c>
      <c r="BR2003" s="404" t="s">
        <v>181</v>
      </c>
      <c r="BS2003" s="404" t="s">
        <v>2594</v>
      </c>
      <c r="BT2003" s="404" t="s">
        <v>248</v>
      </c>
      <c r="BU2003" s="404" t="s">
        <v>77</v>
      </c>
      <c r="BV2003" s="404" t="s">
        <v>209</v>
      </c>
      <c r="BW2003" s="404" t="s">
        <v>2594</v>
      </c>
      <c r="BX2003" s="404" t="s">
        <v>2594</v>
      </c>
      <c r="BY2003" s="404" t="s">
        <v>2177</v>
      </c>
      <c r="BZ2003" s="404" t="s">
        <v>269</v>
      </c>
      <c r="CA2003" s="404" t="s">
        <v>2594</v>
      </c>
      <c r="CB2003" s="404" t="s">
        <v>2095</v>
      </c>
      <c r="CC2003" s="404" t="s">
        <v>2594</v>
      </c>
      <c r="CD2003" s="404" t="s">
        <v>295</v>
      </c>
      <c r="CE2003" s="404"/>
      <c r="CF2003" s="404" t="s">
        <v>2594</v>
      </c>
      <c r="CG2003" s="404" t="s">
        <v>331</v>
      </c>
      <c r="CH2003" s="404" t="s">
        <v>980</v>
      </c>
      <c r="CI2003" s="404" t="s">
        <v>340</v>
      </c>
      <c r="CJ2003" s="404" t="s">
        <v>405</v>
      </c>
      <c r="CK2003" s="404" t="s">
        <v>2594</v>
      </c>
      <c r="CL2003" s="404" t="s">
        <v>365</v>
      </c>
      <c r="CM2003" s="404" t="s">
        <v>1963</v>
      </c>
      <c r="CN2003" s="404" t="s">
        <v>1628</v>
      </c>
      <c r="CO2003" s="404" t="s">
        <v>414</v>
      </c>
      <c r="CP2003" s="404" t="s">
        <v>423</v>
      </c>
      <c r="CQ2003" s="404" t="s">
        <v>354</v>
      </c>
      <c r="CR2003" s="404" t="s">
        <v>2594</v>
      </c>
      <c r="CS2003" s="340" t="s">
        <v>443</v>
      </c>
      <c r="CT2003" s="340" t="s">
        <v>2594</v>
      </c>
      <c r="CU2003" s="340" t="s">
        <v>2594</v>
      </c>
      <c r="CV2003" s="340" t="s">
        <v>1283</v>
      </c>
      <c r="CW2003" s="340" t="s">
        <v>1459</v>
      </c>
      <c r="CX2003" s="340" t="s">
        <v>1467</v>
      </c>
      <c r="CY2003" s="340" t="s">
        <v>1487</v>
      </c>
      <c r="CZ2003" s="340" t="s">
        <v>2594</v>
      </c>
      <c r="DA2003" s="340" t="s">
        <v>2594</v>
      </c>
      <c r="DB2003" s="340" t="s">
        <v>47</v>
      </c>
      <c r="DC2003" s="340" t="s">
        <v>1522</v>
      </c>
      <c r="DD2003" s="340" t="s">
        <v>1553</v>
      </c>
      <c r="DE2003" s="340" t="s">
        <v>1558</v>
      </c>
      <c r="DF2003" s="340" t="s">
        <v>2594</v>
      </c>
      <c r="DG2003" s="340" t="s">
        <v>1950</v>
      </c>
      <c r="DH2003" s="340" t="s">
        <v>2594</v>
      </c>
      <c r="DI2003" s="340" t="s">
        <v>1604</v>
      </c>
      <c r="DJ2003" s="340" t="s">
        <v>2103</v>
      </c>
      <c r="DK2003" s="340" t="s">
        <v>1623</v>
      </c>
      <c r="DL2003" s="340" t="s">
        <v>1637</v>
      </c>
      <c r="DM2003" s="340" t="s">
        <v>1582</v>
      </c>
      <c r="DN2003" s="340" t="s">
        <v>1571</v>
      </c>
      <c r="DO2003" s="340" t="s">
        <v>429</v>
      </c>
      <c r="DP2003" s="340" t="s">
        <v>2296</v>
      </c>
      <c r="DQ2003" s="340" t="s">
        <v>1332</v>
      </c>
      <c r="DR2003" s="340" t="s">
        <v>1674</v>
      </c>
      <c r="DS2003" s="340" t="s">
        <v>457</v>
      </c>
      <c r="DT2003" s="340" t="s">
        <v>2594</v>
      </c>
      <c r="DU2003" s="340" t="s">
        <v>2594</v>
      </c>
      <c r="DV2003" s="340" t="s">
        <v>2594</v>
      </c>
      <c r="DW2003" s="340" t="s">
        <v>1764</v>
      </c>
      <c r="DX2003" s="340" t="s">
        <v>98</v>
      </c>
      <c r="DY2003" s="340" t="s">
        <v>1454</v>
      </c>
      <c r="DZ2003" s="340" t="s">
        <v>2594</v>
      </c>
      <c r="EA2003" s="340" t="s">
        <v>2594</v>
      </c>
      <c r="EB2003" s="340" t="s">
        <v>2594</v>
      </c>
      <c r="EC2003" s="340" t="s">
        <v>2594</v>
      </c>
      <c r="ED2003" s="340" t="s">
        <v>1833</v>
      </c>
      <c r="EE2003" s="340" t="s">
        <v>1835</v>
      </c>
      <c r="EF2003" s="340" t="s">
        <v>2594</v>
      </c>
      <c r="EG2003" s="340" t="s">
        <v>1840</v>
      </c>
      <c r="EH2003" s="340" t="s">
        <v>2042</v>
      </c>
      <c r="EI2003" s="340" t="s">
        <v>2594</v>
      </c>
      <c r="EJ2003" s="340" t="s">
        <v>2594</v>
      </c>
      <c r="EK2003" s="340" t="s">
        <v>1875</v>
      </c>
      <c r="EL2003" s="340" t="s">
        <v>2061</v>
      </c>
      <c r="EM2003" s="340" t="s">
        <v>2065</v>
      </c>
      <c r="EN2003" s="340" t="s">
        <v>2594</v>
      </c>
      <c r="EO2003" s="340" t="s">
        <v>1919</v>
      </c>
      <c r="EP2003" s="340" t="s">
        <v>2028</v>
      </c>
      <c r="EQ2003" s="340" t="s">
        <v>1243</v>
      </c>
      <c r="ER2003" s="340" t="s">
        <v>1524</v>
      </c>
      <c r="ET2003" s="340" t="s">
        <v>2594</v>
      </c>
      <c r="EU2003" s="340" t="s">
        <v>2594</v>
      </c>
      <c r="EV2003" s="340" t="s">
        <v>965</v>
      </c>
      <c r="EW2003" s="340" t="s">
        <v>989</v>
      </c>
      <c r="EX2003" s="340" t="s">
        <v>995</v>
      </c>
      <c r="EY2003" s="340" t="s">
        <v>1006</v>
      </c>
      <c r="EZ2003" s="340" t="s">
        <v>266</v>
      </c>
      <c r="FA2003" s="340" t="s">
        <v>1051</v>
      </c>
      <c r="FB2003" s="340" t="s">
        <v>1066</v>
      </c>
      <c r="FC2003" s="340" t="s">
        <v>1967</v>
      </c>
      <c r="FD2003" s="340" t="s">
        <v>1075</v>
      </c>
      <c r="FE2003" s="340" t="s">
        <v>1096</v>
      </c>
      <c r="FF2003" s="340" t="s">
        <v>1103</v>
      </c>
      <c r="FG2003" s="340" t="s">
        <v>185</v>
      </c>
      <c r="FH2003" s="340" t="s">
        <v>2594</v>
      </c>
      <c r="FI2003" s="340" t="s">
        <v>1140</v>
      </c>
      <c r="FJ2003" s="340" t="s">
        <v>2060</v>
      </c>
      <c r="FK2003" s="340" t="s">
        <v>1183</v>
      </c>
      <c r="FL2003" s="340" t="s">
        <v>2134</v>
      </c>
      <c r="FM2003" s="340" t="s">
        <v>1220</v>
      </c>
      <c r="FN2003" s="340" t="s">
        <v>1841</v>
      </c>
      <c r="FO2003" s="340" t="s">
        <v>1810</v>
      </c>
      <c r="FP2003" s="340" t="s">
        <v>1480</v>
      </c>
      <c r="FQ2003" s="340" t="s">
        <v>1257</v>
      </c>
      <c r="FR2003" s="340" t="s">
        <v>1780</v>
      </c>
      <c r="FS2003" s="340" t="s">
        <v>1267</v>
      </c>
      <c r="FT2003" s="340" t="s">
        <v>115</v>
      </c>
      <c r="FU2003" s="340" t="s">
        <v>389</v>
      </c>
      <c r="FV2003" s="340" t="s">
        <v>1297</v>
      </c>
      <c r="FW2003" s="340" t="s">
        <v>977</v>
      </c>
      <c r="FX2003" s="340" t="s">
        <v>1893</v>
      </c>
      <c r="FY2003" s="340" t="s">
        <v>1109</v>
      </c>
      <c r="FZ2003" s="340" t="s">
        <v>2594</v>
      </c>
      <c r="GA2003" s="340" t="s">
        <v>1327</v>
      </c>
      <c r="GB2003" s="340" t="s">
        <v>1335</v>
      </c>
    </row>
    <row r="2004" spans="1:184" x14ac:dyDescent="0.25">
      <c r="A2004" s="404" t="s">
        <v>1955</v>
      </c>
      <c r="B2004" s="404" t="s">
        <v>2175</v>
      </c>
      <c r="C2004" s="404" t="s">
        <v>2189</v>
      </c>
      <c r="D2004" s="404" t="s">
        <v>2007</v>
      </c>
      <c r="E2004" s="404"/>
      <c r="F2004" s="404"/>
      <c r="G2004" s="404"/>
      <c r="H2004" s="404" t="s">
        <v>1962</v>
      </c>
      <c r="I2004" s="404" t="s">
        <v>1771</v>
      </c>
      <c r="J2004" s="404"/>
      <c r="K2004" s="404" t="s">
        <v>2594</v>
      </c>
      <c r="L2004" s="404" t="s">
        <v>2001</v>
      </c>
      <c r="M2004" s="404" t="s">
        <v>2594</v>
      </c>
      <c r="N2004" s="404" t="s">
        <v>2594</v>
      </c>
      <c r="O2004" s="404" t="s">
        <v>2288</v>
      </c>
      <c r="P2004" s="404"/>
      <c r="Q2004" s="404" t="s">
        <v>2594</v>
      </c>
      <c r="R2004" s="404" t="s">
        <v>2039</v>
      </c>
      <c r="S2004" s="404" t="s">
        <v>2092</v>
      </c>
      <c r="T2004" s="404"/>
      <c r="U2004" s="404" t="s">
        <v>2104</v>
      </c>
      <c r="V2004" s="404" t="s">
        <v>1162</v>
      </c>
      <c r="W2004" s="404" t="s">
        <v>2197</v>
      </c>
      <c r="X2004" s="404"/>
      <c r="Y2004" s="404" t="s">
        <v>2594</v>
      </c>
      <c r="Z2004" s="404"/>
      <c r="AA2004" s="404" t="s">
        <v>186</v>
      </c>
      <c r="AB2004" s="404"/>
      <c r="AC2004" s="404" t="s">
        <v>199</v>
      </c>
      <c r="AD2004" s="404"/>
      <c r="AE2004" s="404" t="s">
        <v>2594</v>
      </c>
      <c r="AF2004" s="404" t="s">
        <v>1014</v>
      </c>
      <c r="AG2004" s="404" t="s">
        <v>2254</v>
      </c>
      <c r="AH2004" s="404" t="s">
        <v>2594</v>
      </c>
      <c r="AI2004" s="404" t="s">
        <v>2046</v>
      </c>
      <c r="AJ2004" s="404" t="s">
        <v>2594</v>
      </c>
      <c r="AK2004" s="404" t="s">
        <v>2221</v>
      </c>
      <c r="AL2004" s="404" t="s">
        <v>211</v>
      </c>
      <c r="AM2004" s="404"/>
      <c r="AN2004" s="404" t="s">
        <v>2029</v>
      </c>
      <c r="AO2004" s="404"/>
      <c r="AP2004" s="404"/>
      <c r="AQ2004" s="404"/>
      <c r="AR2004" s="404" t="s">
        <v>2321</v>
      </c>
      <c r="AS2004" s="404" t="s">
        <v>2594</v>
      </c>
      <c r="AT2004" s="404"/>
      <c r="AU2004" s="404"/>
      <c r="AV2004" s="404" t="s">
        <v>1194</v>
      </c>
      <c r="AW2004" s="404" t="s">
        <v>2168</v>
      </c>
      <c r="AX2004" s="404" t="s">
        <v>1933</v>
      </c>
      <c r="AY2004" s="404" t="s">
        <v>2594</v>
      </c>
      <c r="AZ2004" s="404" t="s">
        <v>2594</v>
      </c>
      <c r="BA2004" s="404" t="s">
        <v>1990</v>
      </c>
      <c r="BB2004" s="404" t="s">
        <v>142</v>
      </c>
      <c r="BC2004" s="404" t="s">
        <v>2594</v>
      </c>
      <c r="BD2004" s="404" t="s">
        <v>2110</v>
      </c>
      <c r="BE2004" s="404" t="s">
        <v>244</v>
      </c>
      <c r="BF2004" s="404" t="s">
        <v>2594</v>
      </c>
      <c r="BG2004" s="404" t="s">
        <v>57</v>
      </c>
      <c r="BH2004" s="404" t="s">
        <v>2594</v>
      </c>
      <c r="BI2004" s="404"/>
      <c r="BJ2004" s="404" t="s">
        <v>1474</v>
      </c>
      <c r="BK2004" s="404" t="s">
        <v>2594</v>
      </c>
      <c r="BL2004" s="404" t="s">
        <v>2259</v>
      </c>
      <c r="BM2004" s="404"/>
      <c r="BN2004" s="404" t="s">
        <v>120</v>
      </c>
      <c r="BO2004" s="404" t="s">
        <v>155</v>
      </c>
      <c r="BP2004" s="404" t="s">
        <v>42</v>
      </c>
      <c r="BQ2004" s="404" t="s">
        <v>2594</v>
      </c>
      <c r="BR2004" s="404" t="s">
        <v>183</v>
      </c>
      <c r="BS2004" s="404"/>
      <c r="BT2004" s="404" t="s">
        <v>249</v>
      </c>
      <c r="BU2004" s="404" t="s">
        <v>239</v>
      </c>
      <c r="BV2004" s="404" t="s">
        <v>2594</v>
      </c>
      <c r="BW2004" s="404"/>
      <c r="BX2004" s="404"/>
      <c r="BY2004" s="404" t="s">
        <v>2203</v>
      </c>
      <c r="BZ2004" s="404" t="s">
        <v>270</v>
      </c>
      <c r="CA2004" s="404"/>
      <c r="CB2004" s="404" t="s">
        <v>2154</v>
      </c>
      <c r="CC2004" s="404"/>
      <c r="CD2004" s="404" t="s">
        <v>2594</v>
      </c>
      <c r="CE2004" s="404"/>
      <c r="CF2004" s="404"/>
      <c r="CG2004" s="404" t="s">
        <v>2594</v>
      </c>
      <c r="CH2004" s="404" t="s">
        <v>2594</v>
      </c>
      <c r="CI2004" s="404" t="s">
        <v>2594</v>
      </c>
      <c r="CJ2004" s="404" t="s">
        <v>1800</v>
      </c>
      <c r="CK2004" s="404"/>
      <c r="CL2004" s="404" t="s">
        <v>366</v>
      </c>
      <c r="CM2004" s="404" t="s">
        <v>1991</v>
      </c>
      <c r="CN2004" s="404" t="s">
        <v>1629</v>
      </c>
      <c r="CO2004" s="404" t="s">
        <v>2594</v>
      </c>
      <c r="CP2004" s="404" t="s">
        <v>2594</v>
      </c>
      <c r="CQ2004" s="404" t="s">
        <v>1516</v>
      </c>
      <c r="CR2004" s="404"/>
      <c r="CS2004" s="340" t="s">
        <v>2594</v>
      </c>
      <c r="CV2004" s="340" t="s">
        <v>2594</v>
      </c>
      <c r="CW2004" s="340" t="s">
        <v>1503</v>
      </c>
      <c r="CX2004" s="340" t="s">
        <v>1468</v>
      </c>
      <c r="CY2004" s="340" t="s">
        <v>1488</v>
      </c>
      <c r="DB2004" s="340" t="s">
        <v>100</v>
      </c>
      <c r="DC2004" s="340" t="s">
        <v>2594</v>
      </c>
      <c r="DD2004" s="340" t="s">
        <v>2594</v>
      </c>
      <c r="DE2004" s="340" t="s">
        <v>1202</v>
      </c>
      <c r="DG2004" s="340" t="s">
        <v>2235</v>
      </c>
      <c r="DI2004" s="340" t="s">
        <v>2594</v>
      </c>
      <c r="DJ2004" s="340" t="s">
        <v>2151</v>
      </c>
      <c r="DK2004" s="340" t="s">
        <v>2594</v>
      </c>
      <c r="DL2004" s="340" t="s">
        <v>1638</v>
      </c>
      <c r="DM2004" s="340" t="s">
        <v>1635</v>
      </c>
      <c r="DN2004" s="340" t="s">
        <v>1648</v>
      </c>
      <c r="DO2004" s="340" t="s">
        <v>1485</v>
      </c>
      <c r="DP2004" s="340" t="s">
        <v>409</v>
      </c>
      <c r="DQ2004" s="340" t="s">
        <v>2594</v>
      </c>
      <c r="DR2004" s="340" t="s">
        <v>2594</v>
      </c>
      <c r="DS2004" s="340" t="s">
        <v>458</v>
      </c>
      <c r="DW2004" s="340" t="s">
        <v>2594</v>
      </c>
      <c r="DX2004" s="340" t="s">
        <v>99</v>
      </c>
      <c r="DY2004" s="340" t="s">
        <v>1002</v>
      </c>
      <c r="ED2004" s="340" t="s">
        <v>1834</v>
      </c>
      <c r="EE2004" s="340" t="s">
        <v>2594</v>
      </c>
      <c r="EG2004" s="340" t="s">
        <v>2594</v>
      </c>
      <c r="EH2004" s="340" t="s">
        <v>2053</v>
      </c>
      <c r="EK2004" s="340" t="s">
        <v>2594</v>
      </c>
      <c r="EL2004" s="340" t="s">
        <v>2066</v>
      </c>
      <c r="EM2004" s="340" t="s">
        <v>2067</v>
      </c>
      <c r="EO2004" s="340" t="s">
        <v>2594</v>
      </c>
      <c r="EP2004" s="340" t="s">
        <v>2096</v>
      </c>
      <c r="EQ2004" s="340" t="s">
        <v>2594</v>
      </c>
      <c r="ER2004" s="340" t="s">
        <v>948</v>
      </c>
      <c r="EV2004" s="340" t="s">
        <v>2594</v>
      </c>
      <c r="EW2004" s="340" t="s">
        <v>2594</v>
      </c>
      <c r="EX2004" s="340" t="s">
        <v>2594</v>
      </c>
      <c r="EY2004" s="340" t="s">
        <v>2594</v>
      </c>
      <c r="EZ2004" s="340" t="s">
        <v>2594</v>
      </c>
      <c r="FA2004" s="340" t="s">
        <v>1052</v>
      </c>
      <c r="FB2004" s="340" t="s">
        <v>2594</v>
      </c>
      <c r="FC2004" s="340" t="s">
        <v>2003</v>
      </c>
      <c r="FD2004" s="340" t="s">
        <v>1076</v>
      </c>
      <c r="FE2004" s="340" t="s">
        <v>1097</v>
      </c>
      <c r="FF2004" s="340" t="s">
        <v>2594</v>
      </c>
      <c r="FG2004" s="340" t="s">
        <v>1003</v>
      </c>
      <c r="FI2004" s="340" t="s">
        <v>2594</v>
      </c>
      <c r="FJ2004" s="340" t="s">
        <v>2068</v>
      </c>
      <c r="FK2004" s="340" t="s">
        <v>1184</v>
      </c>
      <c r="FL2004" s="340" t="s">
        <v>2137</v>
      </c>
      <c r="FM2004" s="340" t="s">
        <v>2594</v>
      </c>
      <c r="FN2004" s="340" t="s">
        <v>1053</v>
      </c>
      <c r="FO2004" s="340" t="s">
        <v>1841</v>
      </c>
      <c r="FP2004" s="340" t="s">
        <v>1193</v>
      </c>
      <c r="FQ2004" s="340" t="s">
        <v>2594</v>
      </c>
      <c r="FR2004" s="340" t="s">
        <v>2594</v>
      </c>
      <c r="FS2004" s="340" t="s">
        <v>169</v>
      </c>
      <c r="FT2004" s="340" t="s">
        <v>143</v>
      </c>
      <c r="FU2004" s="340" t="s">
        <v>391</v>
      </c>
      <c r="FV2004" s="340" t="s">
        <v>2594</v>
      </c>
      <c r="FW2004" s="340" t="s">
        <v>1022</v>
      </c>
      <c r="FX2004" s="340" t="s">
        <v>977</v>
      </c>
      <c r="FY2004" s="340" t="s">
        <v>1318</v>
      </c>
      <c r="GA2004" s="340" t="s">
        <v>2594</v>
      </c>
      <c r="GB2004" s="340" t="s">
        <v>1336</v>
      </c>
    </row>
    <row r="2005" spans="1:184" x14ac:dyDescent="0.25">
      <c r="A2005" s="404" t="s">
        <v>1975</v>
      </c>
      <c r="B2005" s="404" t="s">
        <v>2194</v>
      </c>
      <c r="C2005" s="404" t="s">
        <v>2273</v>
      </c>
      <c r="D2005" s="404" t="s">
        <v>2008</v>
      </c>
      <c r="E2005" s="404"/>
      <c r="F2005" s="404"/>
      <c r="G2005" s="404"/>
      <c r="H2005" s="404" t="s">
        <v>2083</v>
      </c>
      <c r="I2005" s="404" t="s">
        <v>2594</v>
      </c>
      <c r="J2005" s="404"/>
      <c r="K2005" s="404"/>
      <c r="L2005" s="404" t="s">
        <v>2002</v>
      </c>
      <c r="M2005" s="404"/>
      <c r="N2005" s="404"/>
      <c r="O2005" s="404" t="s">
        <v>2594</v>
      </c>
      <c r="P2005" s="404"/>
      <c r="Q2005" s="404"/>
      <c r="R2005" s="404" t="s">
        <v>2071</v>
      </c>
      <c r="S2005" s="404" t="s">
        <v>2594</v>
      </c>
      <c r="T2005" s="404"/>
      <c r="U2005" s="404" t="s">
        <v>36</v>
      </c>
      <c r="V2005" s="404" t="s">
        <v>2594</v>
      </c>
      <c r="W2005" s="404" t="s">
        <v>289</v>
      </c>
      <c r="X2005" s="404"/>
      <c r="Y2005" s="404"/>
      <c r="Z2005" s="404"/>
      <c r="AA2005" s="404" t="s">
        <v>2594</v>
      </c>
      <c r="AB2005" s="404"/>
      <c r="AC2005" s="404" t="s">
        <v>288</v>
      </c>
      <c r="AD2005" s="404"/>
      <c r="AE2005" s="404"/>
      <c r="AF2005" s="404" t="s">
        <v>1142</v>
      </c>
      <c r="AG2005" s="404" t="s">
        <v>2256</v>
      </c>
      <c r="AH2005" s="404"/>
      <c r="AI2005" s="404" t="s">
        <v>2119</v>
      </c>
      <c r="AJ2005" s="404"/>
      <c r="AK2005" s="404" t="s">
        <v>2222</v>
      </c>
      <c r="AL2005" s="404" t="s">
        <v>440</v>
      </c>
      <c r="AM2005" s="404"/>
      <c r="AN2005" s="404" t="s">
        <v>2101</v>
      </c>
      <c r="AO2005" s="404"/>
      <c r="AP2005" s="404"/>
      <c r="AQ2005" s="404"/>
      <c r="AR2005" s="404" t="s">
        <v>2594</v>
      </c>
      <c r="AS2005" s="404"/>
      <c r="AT2005" s="404"/>
      <c r="AU2005" s="404"/>
      <c r="AV2005" s="404" t="s">
        <v>2594</v>
      </c>
      <c r="AW2005" s="404" t="s">
        <v>2307</v>
      </c>
      <c r="AX2005" s="404" t="s">
        <v>1970</v>
      </c>
      <c r="AY2005" s="404"/>
      <c r="AZ2005" s="404"/>
      <c r="BA2005" s="404" t="s">
        <v>2038</v>
      </c>
      <c r="BB2005" s="404" t="s">
        <v>151</v>
      </c>
      <c r="BC2005" s="404"/>
      <c r="BD2005" s="404" t="s">
        <v>34</v>
      </c>
      <c r="BE2005" s="404" t="s">
        <v>371</v>
      </c>
      <c r="BF2005" s="404"/>
      <c r="BG2005" s="404" t="s">
        <v>197</v>
      </c>
      <c r="BH2005" s="404"/>
      <c r="BI2005" s="404"/>
      <c r="BJ2005" s="404" t="s">
        <v>934</v>
      </c>
      <c r="BK2005" s="404"/>
      <c r="BL2005" s="404" t="s">
        <v>87</v>
      </c>
      <c r="BM2005" s="404"/>
      <c r="BN2005" s="404" t="s">
        <v>121</v>
      </c>
      <c r="BO2005" s="404" t="s">
        <v>258</v>
      </c>
      <c r="BP2005" s="404" t="s">
        <v>160</v>
      </c>
      <c r="BQ2005" s="404"/>
      <c r="BR2005" s="404" t="s">
        <v>1808</v>
      </c>
      <c r="BS2005" s="404"/>
      <c r="BT2005" s="404" t="s">
        <v>456</v>
      </c>
      <c r="BU2005" s="404" t="s">
        <v>318</v>
      </c>
      <c r="BV2005" s="404"/>
      <c r="BW2005" s="404"/>
      <c r="BX2005" s="404"/>
      <c r="BY2005" s="404" t="s">
        <v>12</v>
      </c>
      <c r="BZ2005" s="404" t="s">
        <v>271</v>
      </c>
      <c r="CA2005" s="404"/>
      <c r="CB2005" s="404" t="s">
        <v>2178</v>
      </c>
      <c r="CC2005" s="404"/>
      <c r="CD2005" s="404"/>
      <c r="CE2005" s="404"/>
      <c r="CF2005" s="404"/>
      <c r="CG2005" s="404"/>
      <c r="CH2005" s="404"/>
      <c r="CI2005" s="404"/>
      <c r="CJ2005" s="404" t="s">
        <v>2594</v>
      </c>
      <c r="CK2005" s="404"/>
      <c r="CL2005" s="404" t="s">
        <v>367</v>
      </c>
      <c r="CM2005" s="404" t="s">
        <v>1992</v>
      </c>
      <c r="CN2005" s="404" t="s">
        <v>1827</v>
      </c>
      <c r="CO2005" s="404"/>
      <c r="CP2005" s="404"/>
      <c r="CQ2005" s="404" t="s">
        <v>1253</v>
      </c>
      <c r="CR2005" s="404"/>
      <c r="CW2005" s="340" t="s">
        <v>1606</v>
      </c>
      <c r="CX2005" s="340" t="s">
        <v>2594</v>
      </c>
      <c r="CY2005" s="340" t="s">
        <v>1657</v>
      </c>
      <c r="DB2005" s="340" t="s">
        <v>125</v>
      </c>
      <c r="DE2005" s="340" t="s">
        <v>2594</v>
      </c>
      <c r="DG2005" s="340" t="s">
        <v>2252</v>
      </c>
      <c r="DJ2005" s="340" t="s">
        <v>2191</v>
      </c>
      <c r="DL2005" s="340" t="s">
        <v>2594</v>
      </c>
      <c r="DM2005" s="340" t="s">
        <v>1916</v>
      </c>
      <c r="DN2005" s="340" t="s">
        <v>1649</v>
      </c>
      <c r="DO2005" s="340" t="s">
        <v>1550</v>
      </c>
      <c r="DP2005" s="340" t="s">
        <v>1655</v>
      </c>
      <c r="DS2005" s="340" t="s">
        <v>1549</v>
      </c>
      <c r="DX2005" s="340" t="s">
        <v>2594</v>
      </c>
      <c r="DY2005" s="340" t="s">
        <v>1049</v>
      </c>
      <c r="ED2005" s="340" t="s">
        <v>2594</v>
      </c>
      <c r="EH2005" s="340" t="s">
        <v>2062</v>
      </c>
      <c r="EL2005" s="340" t="s">
        <v>2084</v>
      </c>
      <c r="EM2005" s="340" t="s">
        <v>2165</v>
      </c>
      <c r="EP2005" s="340" t="s">
        <v>2148</v>
      </c>
      <c r="ER2005" s="340" t="s">
        <v>949</v>
      </c>
      <c r="FA2005" s="340" t="s">
        <v>2594</v>
      </c>
      <c r="FC2005" s="340" t="s">
        <v>2072</v>
      </c>
      <c r="FD2005" s="340" t="s">
        <v>1104</v>
      </c>
      <c r="FE2005" s="340" t="s">
        <v>2594</v>
      </c>
      <c r="FG2005" s="340" t="s">
        <v>1031</v>
      </c>
      <c r="FJ2005" s="340" t="s">
        <v>2070</v>
      </c>
      <c r="FK2005" s="340" t="s">
        <v>1029</v>
      </c>
      <c r="FL2005" s="340" t="s">
        <v>277</v>
      </c>
      <c r="FN2005" s="340" t="s">
        <v>1206</v>
      </c>
      <c r="FO2005" s="340" t="s">
        <v>1053</v>
      </c>
      <c r="FP2005" s="340" t="s">
        <v>2594</v>
      </c>
      <c r="FS2005" s="340" t="s">
        <v>286</v>
      </c>
      <c r="FT2005" s="340" t="s">
        <v>169</v>
      </c>
      <c r="FU2005" s="340" t="s">
        <v>1574</v>
      </c>
      <c r="FW2005" s="340" t="s">
        <v>1175</v>
      </c>
      <c r="FX2005" s="340" t="s">
        <v>1022</v>
      </c>
      <c r="FY2005" s="340" t="s">
        <v>1319</v>
      </c>
      <c r="GB2005" s="340" t="s">
        <v>3063</v>
      </c>
    </row>
    <row r="2006" spans="1:184" x14ac:dyDescent="0.25">
      <c r="A2006" s="404" t="s">
        <v>2004</v>
      </c>
      <c r="B2006" s="404" t="s">
        <v>2217</v>
      </c>
      <c r="C2006" s="404" t="s">
        <v>27</v>
      </c>
      <c r="D2006" s="404" t="s">
        <v>2009</v>
      </c>
      <c r="E2006" s="404"/>
      <c r="F2006" s="404"/>
      <c r="G2006" s="404"/>
      <c r="H2006" s="404" t="s">
        <v>102</v>
      </c>
      <c r="I2006" s="404"/>
      <c r="J2006" s="404"/>
      <c r="K2006" s="404"/>
      <c r="L2006" s="404" t="s">
        <v>2594</v>
      </c>
      <c r="M2006" s="404"/>
      <c r="N2006" s="404"/>
      <c r="O2006" s="404"/>
      <c r="P2006" s="404"/>
      <c r="Q2006" s="404"/>
      <c r="R2006" s="404" t="s">
        <v>2079</v>
      </c>
      <c r="S2006" s="404"/>
      <c r="T2006" s="404"/>
      <c r="U2006" s="404" t="s">
        <v>158</v>
      </c>
      <c r="V2006" s="404"/>
      <c r="W2006" s="404" t="s">
        <v>2594</v>
      </c>
      <c r="X2006" s="404"/>
      <c r="Y2006" s="404"/>
      <c r="Z2006" s="404"/>
      <c r="AA2006" s="404"/>
      <c r="AB2006" s="404"/>
      <c r="AC2006" s="404" t="s">
        <v>1499</v>
      </c>
      <c r="AD2006" s="404"/>
      <c r="AE2006" s="404"/>
      <c r="AF2006" s="404" t="s">
        <v>2594</v>
      </c>
      <c r="AG2006" s="404" t="s">
        <v>2257</v>
      </c>
      <c r="AH2006" s="404"/>
      <c r="AI2006" s="404" t="s">
        <v>2140</v>
      </c>
      <c r="AJ2006" s="404"/>
      <c r="AK2006" s="404" t="s">
        <v>2223</v>
      </c>
      <c r="AL2006" s="404" t="s">
        <v>2594</v>
      </c>
      <c r="AM2006" s="404"/>
      <c r="AN2006" s="404" t="s">
        <v>2115</v>
      </c>
      <c r="AO2006" s="404"/>
      <c r="AP2006" s="404"/>
      <c r="AQ2006" s="404"/>
      <c r="AR2006" s="404"/>
      <c r="AS2006" s="404"/>
      <c r="AT2006" s="404"/>
      <c r="AU2006" s="404"/>
      <c r="AV2006" s="404"/>
      <c r="AW2006" s="404" t="s">
        <v>2344</v>
      </c>
      <c r="AX2006" s="404" t="s">
        <v>1985</v>
      </c>
      <c r="AY2006" s="404"/>
      <c r="AZ2006" s="404"/>
      <c r="BA2006" s="404" t="s">
        <v>2049</v>
      </c>
      <c r="BB2006" s="404" t="s">
        <v>1626</v>
      </c>
      <c r="BC2006" s="404"/>
      <c r="BD2006" s="404" t="s">
        <v>38</v>
      </c>
      <c r="BE2006" s="404" t="s">
        <v>1624</v>
      </c>
      <c r="BF2006" s="404"/>
      <c r="BG2006" s="404" t="s">
        <v>2594</v>
      </c>
      <c r="BH2006" s="404"/>
      <c r="BI2006" s="404"/>
      <c r="BJ2006" s="404" t="s">
        <v>1010</v>
      </c>
      <c r="BK2006" s="404"/>
      <c r="BL2006" s="404" t="s">
        <v>88</v>
      </c>
      <c r="BM2006" s="404"/>
      <c r="BN2006" s="404" t="s">
        <v>122</v>
      </c>
      <c r="BO2006" s="404" t="s">
        <v>1505</v>
      </c>
      <c r="BP2006" s="404" t="s">
        <v>161</v>
      </c>
      <c r="BQ2006" s="404"/>
      <c r="BR2006" s="404" t="s">
        <v>2594</v>
      </c>
      <c r="BS2006" s="404"/>
      <c r="BT2006" s="404" t="s">
        <v>2594</v>
      </c>
      <c r="BU2006" s="404" t="s">
        <v>420</v>
      </c>
      <c r="BV2006" s="404"/>
      <c r="BW2006" s="404"/>
      <c r="BX2006" s="404"/>
      <c r="BY2006" s="404" t="s">
        <v>52</v>
      </c>
      <c r="BZ2006" s="404" t="s">
        <v>1569</v>
      </c>
      <c r="CA2006" s="404"/>
      <c r="CB2006" s="404" t="s">
        <v>2201</v>
      </c>
      <c r="CC2006" s="404"/>
      <c r="CD2006" s="404"/>
      <c r="CE2006" s="404"/>
      <c r="CF2006" s="404"/>
      <c r="CG2006" s="404"/>
      <c r="CH2006" s="404"/>
      <c r="CI2006" s="404"/>
      <c r="CJ2006" s="404"/>
      <c r="CK2006" s="404"/>
      <c r="CL2006" s="404" t="s">
        <v>2594</v>
      </c>
      <c r="CM2006" s="404" t="s">
        <v>1993</v>
      </c>
      <c r="CN2006" s="404" t="s">
        <v>928</v>
      </c>
      <c r="CO2006" s="404"/>
      <c r="CP2006" s="404"/>
      <c r="CQ2006" s="404" t="s">
        <v>1254</v>
      </c>
      <c r="CR2006" s="404"/>
      <c r="CW2006" s="340" t="s">
        <v>1786</v>
      </c>
      <c r="CY2006" s="340" t="s">
        <v>1775</v>
      </c>
      <c r="DB2006" s="340" t="s">
        <v>170</v>
      </c>
      <c r="DG2006" s="340" t="s">
        <v>109</v>
      </c>
      <c r="DJ2006" s="340" t="s">
        <v>2206</v>
      </c>
      <c r="DM2006" s="340" t="s">
        <v>957</v>
      </c>
      <c r="DN2006" s="340" t="s">
        <v>1650</v>
      </c>
      <c r="DO2006" s="340" t="s">
        <v>1615</v>
      </c>
      <c r="DP2006" s="340" t="s">
        <v>1734</v>
      </c>
      <c r="DS2006" s="340" t="s">
        <v>2594</v>
      </c>
      <c r="DY2006" s="340" t="s">
        <v>2594</v>
      </c>
      <c r="EH2006" s="340" t="s">
        <v>2073</v>
      </c>
      <c r="EL2006" s="340" t="s">
        <v>2152</v>
      </c>
      <c r="EM2006" s="340" t="s">
        <v>2305</v>
      </c>
      <c r="EP2006" s="340" t="s">
        <v>2149</v>
      </c>
      <c r="ER2006" s="340" t="s">
        <v>2594</v>
      </c>
      <c r="FC2006" s="340" t="s">
        <v>2075</v>
      </c>
      <c r="FD2006" s="340" t="s">
        <v>1330</v>
      </c>
      <c r="FG2006" s="340" t="s">
        <v>1107</v>
      </c>
      <c r="FJ2006" s="340" t="s">
        <v>2156</v>
      </c>
      <c r="FK2006" s="340" t="s">
        <v>1086</v>
      </c>
      <c r="FL2006" s="340" t="s">
        <v>1029</v>
      </c>
      <c r="FN2006" s="340" t="s">
        <v>2594</v>
      </c>
      <c r="FO2006" s="340" t="s">
        <v>1206</v>
      </c>
      <c r="FS2006" s="340" t="s">
        <v>310</v>
      </c>
      <c r="FT2006" s="340" t="s">
        <v>286</v>
      </c>
      <c r="FU2006" s="340" t="s">
        <v>1618</v>
      </c>
      <c r="FW2006" s="340" t="s">
        <v>1309</v>
      </c>
      <c r="FX2006" s="340" t="s">
        <v>1175</v>
      </c>
      <c r="FY2006" s="340" t="s">
        <v>2594</v>
      </c>
    </row>
    <row r="2007" spans="1:184" x14ac:dyDescent="0.25">
      <c r="A2007" s="404" t="s">
        <v>2200</v>
      </c>
      <c r="B2007" s="404" t="s">
        <v>2258</v>
      </c>
      <c r="C2007" s="404" t="s">
        <v>282</v>
      </c>
      <c r="D2007" s="404" t="s">
        <v>2010</v>
      </c>
      <c r="E2007" s="404"/>
      <c r="F2007" s="404"/>
      <c r="G2007" s="404"/>
      <c r="H2007" s="404" t="s">
        <v>1757</v>
      </c>
      <c r="I2007" s="404"/>
      <c r="J2007" s="404"/>
      <c r="K2007" s="404"/>
      <c r="L2007" s="404"/>
      <c r="M2007" s="404"/>
      <c r="N2007" s="404"/>
      <c r="O2007" s="404"/>
      <c r="P2007" s="404"/>
      <c r="Q2007" s="404"/>
      <c r="R2007" s="404" t="s">
        <v>2080</v>
      </c>
      <c r="S2007" s="404"/>
      <c r="T2007" s="404"/>
      <c r="U2007" s="404" t="s">
        <v>300</v>
      </c>
      <c r="V2007" s="404"/>
      <c r="W2007" s="404"/>
      <c r="X2007" s="404"/>
      <c r="Y2007" s="404"/>
      <c r="Z2007" s="404"/>
      <c r="AA2007" s="404"/>
      <c r="AB2007" s="404"/>
      <c r="AC2007" s="404" t="s">
        <v>1546</v>
      </c>
      <c r="AD2007" s="404"/>
      <c r="AE2007" s="404"/>
      <c r="AF2007" s="404"/>
      <c r="AG2007" s="404" t="s">
        <v>46</v>
      </c>
      <c r="AH2007" s="404"/>
      <c r="AI2007" s="404" t="s">
        <v>2145</v>
      </c>
      <c r="AJ2007" s="404"/>
      <c r="AK2007" s="404" t="s">
        <v>232</v>
      </c>
      <c r="AL2007" s="404"/>
      <c r="AM2007" s="404"/>
      <c r="AN2007" s="404" t="s">
        <v>2159</v>
      </c>
      <c r="AO2007" s="404"/>
      <c r="AP2007" s="404"/>
      <c r="AQ2007" s="404"/>
      <c r="AR2007" s="404"/>
      <c r="AS2007" s="404"/>
      <c r="AT2007" s="404"/>
      <c r="AU2007" s="404"/>
      <c r="AV2007" s="404"/>
      <c r="AW2007" s="404" t="s">
        <v>2345</v>
      </c>
      <c r="AX2007" s="404" t="s">
        <v>1994</v>
      </c>
      <c r="AY2007" s="404"/>
      <c r="AZ2007" s="404"/>
      <c r="BA2007" s="404" t="s">
        <v>2118</v>
      </c>
      <c r="BB2007" s="404" t="s">
        <v>1691</v>
      </c>
      <c r="BC2007" s="404"/>
      <c r="BD2007" s="404" t="s">
        <v>39</v>
      </c>
      <c r="BE2007" s="404" t="s">
        <v>2594</v>
      </c>
      <c r="BF2007" s="404"/>
      <c r="BG2007" s="404"/>
      <c r="BH2007" s="404"/>
      <c r="BI2007" s="404"/>
      <c r="BJ2007" s="404" t="s">
        <v>1011</v>
      </c>
      <c r="BK2007" s="404"/>
      <c r="BL2007" s="404" t="s">
        <v>89</v>
      </c>
      <c r="BM2007" s="404"/>
      <c r="BN2007" s="404" t="s">
        <v>347</v>
      </c>
      <c r="BO2007" s="404" t="s">
        <v>1826</v>
      </c>
      <c r="BP2007" s="404" t="s">
        <v>411</v>
      </c>
      <c r="BQ2007" s="404"/>
      <c r="BR2007" s="404"/>
      <c r="BS2007" s="404"/>
      <c r="BT2007" s="404"/>
      <c r="BU2007" s="404" t="s">
        <v>424</v>
      </c>
      <c r="BV2007" s="404"/>
      <c r="BW2007" s="404"/>
      <c r="BX2007" s="404"/>
      <c r="BY2007" s="404" t="s">
        <v>86</v>
      </c>
      <c r="BZ2007" s="404" t="s">
        <v>2594</v>
      </c>
      <c r="CA2007" s="404"/>
      <c r="CB2007" s="404" t="s">
        <v>167</v>
      </c>
      <c r="CC2007" s="404"/>
      <c r="CD2007" s="404"/>
      <c r="CE2007" s="404"/>
      <c r="CF2007" s="404"/>
      <c r="CG2007" s="404"/>
      <c r="CH2007" s="404"/>
      <c r="CI2007" s="404"/>
      <c r="CJ2007" s="404"/>
      <c r="CK2007" s="404"/>
      <c r="CL2007" s="404"/>
      <c r="CM2007" s="404" t="s">
        <v>2040</v>
      </c>
      <c r="CN2007" s="404" t="s">
        <v>2594</v>
      </c>
      <c r="CO2007" s="404"/>
      <c r="CP2007" s="404"/>
      <c r="CQ2007" s="404" t="s">
        <v>2594</v>
      </c>
      <c r="CR2007" s="404"/>
      <c r="CW2007" s="340" t="s">
        <v>1242</v>
      </c>
      <c r="CY2007" s="340" t="s">
        <v>1776</v>
      </c>
      <c r="DB2007" s="340" t="s">
        <v>230</v>
      </c>
      <c r="DG2007" s="340" t="s">
        <v>224</v>
      </c>
      <c r="DJ2007" s="340" t="s">
        <v>2229</v>
      </c>
      <c r="DM2007" s="340" t="s">
        <v>1118</v>
      </c>
      <c r="DN2007" s="340" t="s">
        <v>2594</v>
      </c>
      <c r="DO2007" s="340" t="s">
        <v>1654</v>
      </c>
      <c r="DP2007" s="340" t="s">
        <v>1739</v>
      </c>
      <c r="EH2007" s="340" t="s">
        <v>2076</v>
      </c>
      <c r="EL2007" s="340" t="s">
        <v>2182</v>
      </c>
      <c r="EM2007" s="340" t="s">
        <v>1</v>
      </c>
      <c r="EP2007" s="340" t="s">
        <v>2323</v>
      </c>
      <c r="FC2007" s="340" t="s">
        <v>2121</v>
      </c>
      <c r="FD2007" s="340" t="s">
        <v>2594</v>
      </c>
      <c r="FG2007" s="340" t="s">
        <v>1110</v>
      </c>
      <c r="FJ2007" s="340" t="s">
        <v>2179</v>
      </c>
      <c r="FK2007" s="340" t="s">
        <v>1087</v>
      </c>
      <c r="FL2007" s="340" t="s">
        <v>1086</v>
      </c>
      <c r="FO2007" s="340" t="s">
        <v>2594</v>
      </c>
      <c r="FS2007" s="340" t="s">
        <v>379</v>
      </c>
      <c r="FT2007" s="340" t="s">
        <v>310</v>
      </c>
      <c r="FU2007" s="340" t="s">
        <v>1712</v>
      </c>
      <c r="FW2007" s="340" t="s">
        <v>1310</v>
      </c>
      <c r="FX2007" s="340" t="s">
        <v>1309</v>
      </c>
    </row>
    <row r="2008" spans="1:184" x14ac:dyDescent="0.25">
      <c r="A2008" s="404" t="s">
        <v>2227</v>
      </c>
      <c r="B2008" s="404" t="s">
        <v>2287</v>
      </c>
      <c r="C2008" s="404" t="s">
        <v>425</v>
      </c>
      <c r="D2008" s="404" t="s">
        <v>2011</v>
      </c>
      <c r="E2008" s="404"/>
      <c r="F2008" s="404"/>
      <c r="G2008" s="404"/>
      <c r="H2008" s="404" t="s">
        <v>2594</v>
      </c>
      <c r="I2008" s="404"/>
      <c r="J2008" s="404"/>
      <c r="K2008" s="404"/>
      <c r="L2008" s="404"/>
      <c r="M2008" s="404"/>
      <c r="N2008" s="404"/>
      <c r="O2008" s="404"/>
      <c r="P2008" s="404"/>
      <c r="Q2008" s="404"/>
      <c r="R2008" s="404" t="s">
        <v>2081</v>
      </c>
      <c r="S2008" s="404"/>
      <c r="T2008" s="404"/>
      <c r="U2008" s="404" t="s">
        <v>406</v>
      </c>
      <c r="V2008" s="404"/>
      <c r="W2008" s="404"/>
      <c r="X2008" s="404"/>
      <c r="Y2008" s="404"/>
      <c r="Z2008" s="404"/>
      <c r="AA2008" s="404"/>
      <c r="AB2008" s="404"/>
      <c r="AC2008" s="404" t="s">
        <v>1594</v>
      </c>
      <c r="AD2008" s="404"/>
      <c r="AE2008" s="404"/>
      <c r="AF2008" s="404"/>
      <c r="AG2008" s="404" t="s">
        <v>228</v>
      </c>
      <c r="AH2008" s="404"/>
      <c r="AI2008" s="404" t="s">
        <v>2198</v>
      </c>
      <c r="AJ2008" s="404"/>
      <c r="AK2008" s="404" t="s">
        <v>1821</v>
      </c>
      <c r="AL2008" s="404"/>
      <c r="AM2008" s="404"/>
      <c r="AN2008" s="404" t="s">
        <v>2228</v>
      </c>
      <c r="AO2008" s="404"/>
      <c r="AP2008" s="404"/>
      <c r="AQ2008" s="404"/>
      <c r="AR2008" s="404"/>
      <c r="AS2008" s="404"/>
      <c r="AT2008" s="404"/>
      <c r="AU2008" s="404"/>
      <c r="AV2008" s="404"/>
      <c r="AW2008" s="404" t="s">
        <v>2346</v>
      </c>
      <c r="AX2008" s="404" t="s">
        <v>1995</v>
      </c>
      <c r="AY2008" s="404"/>
      <c r="AZ2008" s="404"/>
      <c r="BA2008" s="404" t="s">
        <v>2161</v>
      </c>
      <c r="BB2008" s="404" t="s">
        <v>1782</v>
      </c>
      <c r="BC2008" s="404"/>
      <c r="BD2008" s="404" t="s">
        <v>40</v>
      </c>
      <c r="BE2008" s="404"/>
      <c r="BF2008" s="404"/>
      <c r="BG2008" s="404"/>
      <c r="BH2008" s="404"/>
      <c r="BI2008" s="404"/>
      <c r="BJ2008" s="404" t="s">
        <v>2594</v>
      </c>
      <c r="BK2008" s="404"/>
      <c r="BL2008" s="404" t="s">
        <v>1316</v>
      </c>
      <c r="BM2008" s="404"/>
      <c r="BN2008" s="404" t="s">
        <v>1608</v>
      </c>
      <c r="BO2008" s="404" t="s">
        <v>2594</v>
      </c>
      <c r="BP2008" s="404" t="s">
        <v>1530</v>
      </c>
      <c r="BQ2008" s="404"/>
      <c r="BR2008" s="404"/>
      <c r="BS2008" s="404"/>
      <c r="BT2008" s="404"/>
      <c r="BU2008" s="404" t="s">
        <v>1921</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2041</v>
      </c>
      <c r="CN2008" s="404"/>
      <c r="CO2008" s="404"/>
      <c r="CP2008" s="404"/>
      <c r="CQ2008" s="404"/>
      <c r="CR2008" s="404"/>
      <c r="CW2008" s="340" t="s">
        <v>2594</v>
      </c>
      <c r="CY2008" s="340" t="s">
        <v>1868</v>
      </c>
      <c r="DB2008" s="340" t="s">
        <v>306</v>
      </c>
      <c r="DG2008" s="340" t="s">
        <v>1566</v>
      </c>
      <c r="DJ2008" s="340" t="s">
        <v>2239</v>
      </c>
      <c r="DM2008" s="340" t="s">
        <v>2594</v>
      </c>
      <c r="DO2008" s="340" t="s">
        <v>1843</v>
      </c>
      <c r="DP2008" s="340" t="s">
        <v>1747</v>
      </c>
      <c r="EH2008" s="340" t="s">
        <v>2127</v>
      </c>
      <c r="EL2008" s="340" t="s">
        <v>2192</v>
      </c>
      <c r="EM2008" s="340" t="s">
        <v>196</v>
      </c>
      <c r="EP2008" s="340" t="s">
        <v>221</v>
      </c>
      <c r="FC2008" s="340" t="s">
        <v>2147</v>
      </c>
      <c r="FG2008" s="340" t="s">
        <v>1112</v>
      </c>
      <c r="FJ2008" s="340" t="s">
        <v>2281</v>
      </c>
      <c r="FK2008" s="340" t="s">
        <v>2594</v>
      </c>
      <c r="FL2008" s="340" t="s">
        <v>1087</v>
      </c>
      <c r="FS2008" s="340" t="s">
        <v>412</v>
      </c>
      <c r="FT2008" s="340" t="s">
        <v>379</v>
      </c>
      <c r="FU2008" s="340" t="s">
        <v>1820</v>
      </c>
      <c r="FW2008" s="340" t="s">
        <v>1311</v>
      </c>
      <c r="FX2008" s="340" t="s">
        <v>1310</v>
      </c>
    </row>
    <row r="2009" spans="1:184" x14ac:dyDescent="0.25">
      <c r="A2009" s="404" t="s">
        <v>5</v>
      </c>
      <c r="B2009" s="404" t="s">
        <v>2294</v>
      </c>
      <c r="C2009" s="404" t="s">
        <v>428</v>
      </c>
      <c r="D2009" s="404" t="s">
        <v>2012</v>
      </c>
      <c r="E2009" s="404"/>
      <c r="F2009" s="404"/>
      <c r="G2009" s="404"/>
      <c r="H2009" s="404"/>
      <c r="I2009" s="404"/>
      <c r="J2009" s="404"/>
      <c r="K2009" s="404"/>
      <c r="L2009" s="404"/>
      <c r="M2009" s="404"/>
      <c r="N2009" s="404"/>
      <c r="O2009" s="404"/>
      <c r="P2009" s="404"/>
      <c r="Q2009" s="404"/>
      <c r="R2009" s="404" t="s">
        <v>2082</v>
      </c>
      <c r="S2009" s="404"/>
      <c r="T2009" s="404"/>
      <c r="U2009" s="404" t="s">
        <v>1461</v>
      </c>
      <c r="V2009" s="404"/>
      <c r="W2009" s="404"/>
      <c r="X2009" s="404"/>
      <c r="Y2009" s="404"/>
      <c r="Z2009" s="404"/>
      <c r="AA2009" s="404"/>
      <c r="AB2009" s="404"/>
      <c r="AC2009" s="404" t="s">
        <v>1666</v>
      </c>
      <c r="AD2009" s="404"/>
      <c r="AE2009" s="404"/>
      <c r="AF2009" s="404"/>
      <c r="AG2009" s="404" t="s">
        <v>229</v>
      </c>
      <c r="AH2009" s="404"/>
      <c r="AI2009" s="404" t="s">
        <v>2213</v>
      </c>
      <c r="AJ2009" s="404"/>
      <c r="AK2009" s="404" t="s">
        <v>1024</v>
      </c>
      <c r="AL2009" s="404"/>
      <c r="AM2009" s="404"/>
      <c r="AN2009" s="404" t="s">
        <v>2232</v>
      </c>
      <c r="AO2009" s="404"/>
      <c r="AP2009" s="404"/>
      <c r="AQ2009" s="404"/>
      <c r="AR2009" s="404"/>
      <c r="AS2009" s="404"/>
      <c r="AT2009" s="404"/>
      <c r="AU2009" s="404"/>
      <c r="AV2009" s="404"/>
      <c r="AW2009" s="404" t="s">
        <v>2347</v>
      </c>
      <c r="AX2009" s="404" t="s">
        <v>2023</v>
      </c>
      <c r="AY2009" s="404"/>
      <c r="AZ2009" s="404"/>
      <c r="BA2009" s="404" t="s">
        <v>2162</v>
      </c>
      <c r="BB2009" s="404" t="s">
        <v>907</v>
      </c>
      <c r="BC2009" s="404"/>
      <c r="BD2009" s="404" t="s">
        <v>68</v>
      </c>
      <c r="BE2009" s="404"/>
      <c r="BF2009" s="404"/>
      <c r="BG2009" s="404"/>
      <c r="BH2009" s="404"/>
      <c r="BI2009" s="404"/>
      <c r="BJ2009" s="404"/>
      <c r="BK2009" s="404"/>
      <c r="BL2009" s="404" t="s">
        <v>2594</v>
      </c>
      <c r="BM2009" s="404"/>
      <c r="BN2009" s="404" t="s">
        <v>1745</v>
      </c>
      <c r="BO2009" s="404"/>
      <c r="BP2009" s="404" t="s">
        <v>1614</v>
      </c>
      <c r="BQ2009" s="404"/>
      <c r="BR2009" s="404"/>
      <c r="BS2009" s="404"/>
      <c r="BT2009" s="404"/>
      <c r="BU2009" s="404" t="s">
        <v>1922</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2044</v>
      </c>
      <c r="CN2009" s="404"/>
      <c r="CO2009" s="404"/>
      <c r="CP2009" s="404"/>
      <c r="CQ2009" s="404"/>
      <c r="CR2009" s="404"/>
      <c r="CY2009" s="340" t="s">
        <v>1896</v>
      </c>
      <c r="DB2009" s="340" t="s">
        <v>319</v>
      </c>
      <c r="DG2009" s="340" t="s">
        <v>1567</v>
      </c>
      <c r="DJ2009" s="340" t="s">
        <v>13</v>
      </c>
      <c r="DO2009" s="340" t="s">
        <v>1060</v>
      </c>
      <c r="DP2009" s="340" t="s">
        <v>1748</v>
      </c>
      <c r="EH2009" s="340" t="s">
        <v>2128</v>
      </c>
      <c r="EL2009" s="340" t="s">
        <v>2195</v>
      </c>
      <c r="EM2009" s="340" t="s">
        <v>1716</v>
      </c>
      <c r="EP2009" s="340" t="s">
        <v>222</v>
      </c>
      <c r="FC2009" s="340" t="s">
        <v>2174</v>
      </c>
      <c r="FG2009" s="340" t="s">
        <v>1200</v>
      </c>
      <c r="FJ2009" s="340" t="s">
        <v>2297</v>
      </c>
      <c r="FL2009" s="340" t="s">
        <v>2594</v>
      </c>
      <c r="FS2009" s="340" t="s">
        <v>1543</v>
      </c>
      <c r="FT2009" s="340" t="s">
        <v>412</v>
      </c>
      <c r="FU2009" s="340" t="s">
        <v>1068</v>
      </c>
      <c r="FW2009" s="340" t="s">
        <v>2594</v>
      </c>
      <c r="FX2009" s="340" t="s">
        <v>1311</v>
      </c>
    </row>
    <row r="2010" spans="1:184" x14ac:dyDescent="0.25">
      <c r="A2010" s="404" t="s">
        <v>16</v>
      </c>
      <c r="B2010" s="404" t="s">
        <v>2302</v>
      </c>
      <c r="C2010" s="404" t="s">
        <v>1483</v>
      </c>
      <c r="D2010" s="404" t="s">
        <v>2016</v>
      </c>
      <c r="E2010" s="404"/>
      <c r="F2010" s="404"/>
      <c r="G2010" s="404"/>
      <c r="H2010" s="404"/>
      <c r="I2010" s="404"/>
      <c r="J2010" s="404"/>
      <c r="K2010" s="404"/>
      <c r="L2010" s="404"/>
      <c r="M2010" s="404"/>
      <c r="N2010" s="404"/>
      <c r="O2010" s="404"/>
      <c r="P2010" s="404"/>
      <c r="Q2010" s="404"/>
      <c r="R2010" s="404" t="s">
        <v>2106</v>
      </c>
      <c r="S2010" s="404"/>
      <c r="T2010" s="404"/>
      <c r="U2010" s="404" t="s">
        <v>1579</v>
      </c>
      <c r="V2010" s="404"/>
      <c r="W2010" s="404"/>
      <c r="X2010" s="404"/>
      <c r="Y2010" s="404"/>
      <c r="Z2010" s="404"/>
      <c r="AA2010" s="404"/>
      <c r="AB2010" s="404"/>
      <c r="AC2010" s="404" t="s">
        <v>1017</v>
      </c>
      <c r="AD2010" s="404"/>
      <c r="AE2010" s="404"/>
      <c r="AF2010" s="404"/>
      <c r="AG2010" s="404" t="s">
        <v>314</v>
      </c>
      <c r="AH2010" s="404"/>
      <c r="AI2010" s="404" t="s">
        <v>2215</v>
      </c>
      <c r="AJ2010" s="404"/>
      <c r="AK2010" s="404" t="s">
        <v>2594</v>
      </c>
      <c r="AL2010" s="404"/>
      <c r="AM2010" s="404"/>
      <c r="AN2010" s="404" t="s">
        <v>2261</v>
      </c>
      <c r="AO2010" s="404"/>
      <c r="AP2010" s="404"/>
      <c r="AQ2010" s="404"/>
      <c r="AR2010" s="404"/>
      <c r="AS2010" s="404"/>
      <c r="AT2010" s="404"/>
      <c r="AU2010" s="404"/>
      <c r="AV2010" s="404"/>
      <c r="AW2010" s="404" t="s">
        <v>2348</v>
      </c>
      <c r="AX2010" s="404" t="s">
        <v>2025</v>
      </c>
      <c r="AY2010" s="404"/>
      <c r="AZ2010" s="404"/>
      <c r="BA2010" s="404" t="s">
        <v>2163</v>
      </c>
      <c r="BB2010" s="404" t="s">
        <v>1115</v>
      </c>
      <c r="BC2010" s="404"/>
      <c r="BD2010" s="404" t="s">
        <v>273</v>
      </c>
      <c r="BE2010" s="404"/>
      <c r="BF2010" s="404"/>
      <c r="BG2010" s="404"/>
      <c r="BH2010" s="404"/>
      <c r="BI2010" s="404"/>
      <c r="BJ2010" s="404"/>
      <c r="BK2010" s="404"/>
      <c r="BL2010" s="404"/>
      <c r="BM2010" s="404"/>
      <c r="BN2010" s="404" t="s">
        <v>1792</v>
      </c>
      <c r="BO2010" s="404"/>
      <c r="BP2010" s="404" t="s">
        <v>1683</v>
      </c>
      <c r="BQ2010" s="404"/>
      <c r="BR2010" s="404"/>
      <c r="BS2010" s="404"/>
      <c r="BT2010" s="404"/>
      <c r="BU2010" s="404" t="s">
        <v>906</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2047</v>
      </c>
      <c r="CN2010" s="404"/>
      <c r="CO2010" s="404"/>
      <c r="CP2010" s="404"/>
      <c r="CQ2010" s="404"/>
      <c r="CR2010" s="404"/>
      <c r="CY2010" s="340" t="s">
        <v>2594</v>
      </c>
      <c r="DB2010" s="340" t="s">
        <v>344</v>
      </c>
      <c r="DG2010" s="340" t="s">
        <v>1598</v>
      </c>
      <c r="DJ2010" s="340" t="s">
        <v>24</v>
      </c>
      <c r="DO2010" s="340" t="s">
        <v>2594</v>
      </c>
      <c r="DP2010" s="340" t="s">
        <v>1749</v>
      </c>
      <c r="EH2010" s="340" t="s">
        <v>2181</v>
      </c>
      <c r="EL2010" s="340" t="s">
        <v>2264</v>
      </c>
      <c r="EM2010" s="340" t="s">
        <v>1844</v>
      </c>
      <c r="EP2010" s="340" t="s">
        <v>223</v>
      </c>
      <c r="FC2010" s="340" t="s">
        <v>2190</v>
      </c>
      <c r="FG2010" s="340" t="s">
        <v>2594</v>
      </c>
      <c r="FJ2010" s="340" t="s">
        <v>2303</v>
      </c>
      <c r="FS2010" s="340" t="s">
        <v>1616</v>
      </c>
      <c r="FT2010" s="340" t="s">
        <v>1543</v>
      </c>
      <c r="FU2010" s="340" t="s">
        <v>1117</v>
      </c>
      <c r="FX2010" s="340" t="s">
        <v>2594</v>
      </c>
    </row>
    <row r="2011" spans="1:184" x14ac:dyDescent="0.25">
      <c r="A2011" s="404" t="s">
        <v>45</v>
      </c>
      <c r="B2011" s="404" t="s">
        <v>44</v>
      </c>
      <c r="C2011" s="404" t="s">
        <v>1640</v>
      </c>
      <c r="D2011" s="404" t="s">
        <v>2078</v>
      </c>
      <c r="E2011" s="404"/>
      <c r="F2011" s="404"/>
      <c r="G2011" s="404"/>
      <c r="H2011" s="404"/>
      <c r="I2011" s="404"/>
      <c r="J2011" s="404"/>
      <c r="K2011" s="404"/>
      <c r="L2011" s="404"/>
      <c r="M2011" s="404"/>
      <c r="N2011" s="404"/>
      <c r="O2011" s="404"/>
      <c r="P2011" s="404"/>
      <c r="Q2011" s="404"/>
      <c r="R2011" s="404" t="s">
        <v>2107</v>
      </c>
      <c r="S2011" s="404"/>
      <c r="T2011" s="404"/>
      <c r="U2011" s="404" t="s">
        <v>1711</v>
      </c>
      <c r="V2011" s="404"/>
      <c r="W2011" s="404"/>
      <c r="X2011" s="404"/>
      <c r="Y2011" s="404"/>
      <c r="Z2011" s="404"/>
      <c r="AA2011" s="404"/>
      <c r="AB2011" s="404"/>
      <c r="AC2011" s="404" t="s">
        <v>1241</v>
      </c>
      <c r="AD2011" s="404"/>
      <c r="AE2011" s="404"/>
      <c r="AF2011" s="404"/>
      <c r="AG2011" s="404" t="s">
        <v>1667</v>
      </c>
      <c r="AH2011" s="404"/>
      <c r="AI2011" s="404" t="s">
        <v>2216</v>
      </c>
      <c r="AJ2011" s="404"/>
      <c r="AK2011" s="404"/>
      <c r="AL2011" s="404"/>
      <c r="AM2011" s="404"/>
      <c r="AN2011" s="404" t="s">
        <v>2275</v>
      </c>
      <c r="AO2011" s="404"/>
      <c r="AP2011" s="404"/>
      <c r="AQ2011" s="404"/>
      <c r="AR2011" s="404"/>
      <c r="AS2011" s="404"/>
      <c r="AT2011" s="404"/>
      <c r="AU2011" s="404"/>
      <c r="AV2011" s="404"/>
      <c r="AW2011" s="404" t="s">
        <v>2349</v>
      </c>
      <c r="AX2011" s="404" t="s">
        <v>2037</v>
      </c>
      <c r="AY2011" s="404"/>
      <c r="AZ2011" s="404"/>
      <c r="BA2011" s="404" t="s">
        <v>2199</v>
      </c>
      <c r="BB2011" s="404" t="s">
        <v>2594</v>
      </c>
      <c r="BC2011" s="404"/>
      <c r="BD2011" s="404" t="s">
        <v>274</v>
      </c>
      <c r="BE2011" s="404"/>
      <c r="BF2011" s="404"/>
      <c r="BG2011" s="404"/>
      <c r="BH2011" s="404"/>
      <c r="BI2011" s="404"/>
      <c r="BJ2011" s="404"/>
      <c r="BK2011" s="404"/>
      <c r="BL2011" s="404"/>
      <c r="BM2011" s="404"/>
      <c r="BN2011" s="404" t="s">
        <v>1815</v>
      </c>
      <c r="BO2011" s="404"/>
      <c r="BP2011" s="404" t="s">
        <v>1791</v>
      </c>
      <c r="BQ2011" s="404"/>
      <c r="BR2011" s="404"/>
      <c r="BS2011" s="404"/>
      <c r="BT2011" s="404"/>
      <c r="BU2011" s="404" t="s">
        <v>1237</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2056</v>
      </c>
      <c r="CN2011" s="404"/>
      <c r="CO2011" s="404"/>
      <c r="CP2011" s="404"/>
      <c r="CQ2011" s="404"/>
      <c r="CR2011" s="404"/>
      <c r="DB2011" s="340" t="s">
        <v>407</v>
      </c>
      <c r="DG2011" s="340" t="s">
        <v>1651</v>
      </c>
      <c r="DJ2011" s="340" t="s">
        <v>53</v>
      </c>
      <c r="DP2011" s="340" t="s">
        <v>1790</v>
      </c>
      <c r="EH2011" s="340" t="s">
        <v>25</v>
      </c>
      <c r="EL2011" s="340" t="s">
        <v>2276</v>
      </c>
      <c r="EM2011" s="340" t="s">
        <v>1869</v>
      </c>
      <c r="EP2011" s="340" t="s">
        <v>908</v>
      </c>
      <c r="FC2011" s="340" t="s">
        <v>2245</v>
      </c>
      <c r="FJ2011" s="340" t="s">
        <v>202</v>
      </c>
      <c r="FS2011" s="340" t="s">
        <v>981</v>
      </c>
      <c r="FT2011" s="340" t="s">
        <v>1616</v>
      </c>
      <c r="FU2011" s="340" t="s">
        <v>1131</v>
      </c>
    </row>
    <row r="2012" spans="1:184" x14ac:dyDescent="0.25">
      <c r="A2012" s="404" t="s">
        <v>67</v>
      </c>
      <c r="B2012" s="404" t="s">
        <v>124</v>
      </c>
      <c r="C2012" s="404" t="s">
        <v>929</v>
      </c>
      <c r="D2012" s="404" t="s">
        <v>2193</v>
      </c>
      <c r="E2012" s="404"/>
      <c r="F2012" s="404"/>
      <c r="G2012" s="404"/>
      <c r="H2012" s="404"/>
      <c r="I2012" s="404"/>
      <c r="J2012" s="404"/>
      <c r="K2012" s="404"/>
      <c r="L2012" s="404"/>
      <c r="M2012" s="404"/>
      <c r="N2012" s="404"/>
      <c r="O2012" s="404"/>
      <c r="P2012" s="404"/>
      <c r="Q2012" s="404"/>
      <c r="R2012" s="404" t="s">
        <v>2160</v>
      </c>
      <c r="S2012" s="404"/>
      <c r="T2012" s="404"/>
      <c r="U2012" s="404" t="s">
        <v>1727</v>
      </c>
      <c r="V2012" s="404"/>
      <c r="W2012" s="404"/>
      <c r="X2012" s="404"/>
      <c r="Y2012" s="404"/>
      <c r="Z2012" s="404"/>
      <c r="AA2012" s="404"/>
      <c r="AB2012" s="404"/>
      <c r="AC2012" s="404" t="s">
        <v>2594</v>
      </c>
      <c r="AD2012" s="404"/>
      <c r="AE2012" s="404"/>
      <c r="AF2012" s="404"/>
      <c r="AG2012" s="404" t="s">
        <v>1814</v>
      </c>
      <c r="AH2012" s="404"/>
      <c r="AI2012" s="404" t="s">
        <v>2218</v>
      </c>
      <c r="AJ2012" s="404"/>
      <c r="AK2012" s="404"/>
      <c r="AL2012" s="404"/>
      <c r="AM2012" s="404"/>
      <c r="AN2012" s="404" t="s">
        <v>2286</v>
      </c>
      <c r="AO2012" s="404"/>
      <c r="AP2012" s="404"/>
      <c r="AQ2012" s="404"/>
      <c r="AR2012" s="404"/>
      <c r="AS2012" s="404"/>
      <c r="AT2012" s="404"/>
      <c r="AU2012" s="404"/>
      <c r="AV2012" s="404"/>
      <c r="AW2012" s="404" t="s">
        <v>203</v>
      </c>
      <c r="AX2012" s="404" t="s">
        <v>2087</v>
      </c>
      <c r="AY2012" s="404"/>
      <c r="AZ2012" s="404"/>
      <c r="BA2012" s="404" t="s">
        <v>2202</v>
      </c>
      <c r="BB2012" s="404"/>
      <c r="BC2012" s="404"/>
      <c r="BD2012" s="404" t="s">
        <v>341</v>
      </c>
      <c r="BE2012" s="404"/>
      <c r="BF2012" s="404"/>
      <c r="BG2012" s="404"/>
      <c r="BH2012" s="404"/>
      <c r="BI2012" s="404"/>
      <c r="BJ2012" s="404"/>
      <c r="BK2012" s="404"/>
      <c r="BL2012" s="404"/>
      <c r="BM2012" s="404"/>
      <c r="BN2012" s="404" t="s">
        <v>1907</v>
      </c>
      <c r="BO2012" s="404"/>
      <c r="BP2012" s="404" t="s">
        <v>1250</v>
      </c>
      <c r="BQ2012" s="404"/>
      <c r="BR2012" s="404"/>
      <c r="BS2012" s="404"/>
      <c r="BT2012" s="404"/>
      <c r="BU2012" s="404" t="s">
        <v>2594</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2057</v>
      </c>
      <c r="CN2012" s="404"/>
      <c r="CO2012" s="404"/>
      <c r="CP2012" s="404"/>
      <c r="CQ2012" s="404"/>
      <c r="CR2012" s="404"/>
      <c r="DB2012" s="340" t="s">
        <v>1512</v>
      </c>
      <c r="DG2012" s="340" t="s">
        <v>1725</v>
      </c>
      <c r="DJ2012" s="340" t="s">
        <v>191</v>
      </c>
      <c r="DP2012" s="340" t="s">
        <v>1798</v>
      </c>
      <c r="EH2012" s="340" t="s">
        <v>111</v>
      </c>
      <c r="EL2012" s="340" t="s">
        <v>2290</v>
      </c>
      <c r="EM2012" s="340" t="s">
        <v>1881</v>
      </c>
      <c r="EP2012" s="340" t="s">
        <v>1039</v>
      </c>
      <c r="FC2012" s="340" t="s">
        <v>2268</v>
      </c>
      <c r="FJ2012" s="340" t="s">
        <v>283</v>
      </c>
      <c r="FS2012" s="340" t="s">
        <v>990</v>
      </c>
      <c r="FT2012" s="340" t="s">
        <v>981</v>
      </c>
      <c r="FU2012" s="340" t="s">
        <v>1216</v>
      </c>
    </row>
    <row r="2013" spans="1:184" x14ac:dyDescent="0.25">
      <c r="A2013" s="404" t="s">
        <v>110</v>
      </c>
      <c r="B2013" s="404" t="s">
        <v>218</v>
      </c>
      <c r="C2013" s="404" t="s">
        <v>1074</v>
      </c>
      <c r="D2013" s="404" t="s">
        <v>2241</v>
      </c>
      <c r="E2013" s="404"/>
      <c r="F2013" s="404"/>
      <c r="G2013" s="404"/>
      <c r="H2013" s="404"/>
      <c r="I2013" s="404"/>
      <c r="J2013" s="404"/>
      <c r="K2013" s="404"/>
      <c r="L2013" s="404"/>
      <c r="M2013" s="404"/>
      <c r="N2013" s="404"/>
      <c r="O2013" s="404"/>
      <c r="P2013" s="404"/>
      <c r="Q2013" s="404"/>
      <c r="R2013" s="404" t="s">
        <v>2171</v>
      </c>
      <c r="S2013" s="404"/>
      <c r="T2013" s="404"/>
      <c r="U2013" s="404" t="s">
        <v>1759</v>
      </c>
      <c r="V2013" s="404"/>
      <c r="W2013" s="404"/>
      <c r="X2013" s="404"/>
      <c r="Y2013" s="404"/>
      <c r="Z2013" s="404"/>
      <c r="AA2013" s="404"/>
      <c r="AB2013" s="404"/>
      <c r="AC2013" s="404"/>
      <c r="AD2013" s="404"/>
      <c r="AE2013" s="404"/>
      <c r="AF2013" s="404"/>
      <c r="AG2013" s="404" t="s">
        <v>1910</v>
      </c>
      <c r="AH2013" s="404"/>
      <c r="AI2013" s="404" t="s">
        <v>2230</v>
      </c>
      <c r="AJ2013" s="404"/>
      <c r="AK2013" s="404"/>
      <c r="AL2013" s="404"/>
      <c r="AM2013" s="404"/>
      <c r="AN2013" s="404" t="s">
        <v>7</v>
      </c>
      <c r="AO2013" s="404"/>
      <c r="AP2013" s="404"/>
      <c r="AQ2013" s="404"/>
      <c r="AR2013" s="404"/>
      <c r="AS2013" s="404"/>
      <c r="AT2013" s="404"/>
      <c r="AU2013" s="404"/>
      <c r="AV2013" s="404"/>
      <c r="AW2013" s="404" t="s">
        <v>350</v>
      </c>
      <c r="AX2013" s="404" t="s">
        <v>2105</v>
      </c>
      <c r="AY2013" s="404"/>
      <c r="AZ2013" s="404"/>
      <c r="BA2013" s="404" t="s">
        <v>2212</v>
      </c>
      <c r="BB2013" s="404"/>
      <c r="BC2013" s="404"/>
      <c r="BD2013" s="404" t="s">
        <v>416</v>
      </c>
      <c r="BE2013" s="404"/>
      <c r="BF2013" s="404"/>
      <c r="BG2013" s="404"/>
      <c r="BH2013" s="404"/>
      <c r="BI2013" s="404"/>
      <c r="BJ2013" s="404"/>
      <c r="BK2013" s="404"/>
      <c r="BL2013" s="404"/>
      <c r="BM2013" s="404"/>
      <c r="BN2013" s="404" t="s">
        <v>1915</v>
      </c>
      <c r="BO2013" s="404"/>
      <c r="BP2013" s="404" t="s">
        <v>2594</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2074</v>
      </c>
      <c r="CN2013" s="404"/>
      <c r="CO2013" s="404"/>
      <c r="CP2013" s="404"/>
      <c r="CQ2013" s="404"/>
      <c r="CR2013" s="404"/>
      <c r="DB2013" s="340" t="s">
        <v>1513</v>
      </c>
      <c r="DG2013" s="340" t="s">
        <v>1150</v>
      </c>
      <c r="DJ2013" s="340" t="s">
        <v>192</v>
      </c>
      <c r="DP2013" s="340" t="s">
        <v>1849</v>
      </c>
      <c r="EH2013" s="340" t="s">
        <v>150</v>
      </c>
      <c r="EL2013" s="340" t="s">
        <v>10</v>
      </c>
      <c r="EM2013" s="340" t="s">
        <v>1882</v>
      </c>
      <c r="EP2013" s="340" t="s">
        <v>2594</v>
      </c>
      <c r="FC2013" s="340" t="s">
        <v>35</v>
      </c>
      <c r="FJ2013" s="340" t="s">
        <v>380</v>
      </c>
      <c r="FS2013" s="340" t="s">
        <v>1019</v>
      </c>
      <c r="FT2013" s="340" t="s">
        <v>990</v>
      </c>
      <c r="FU2013" s="340" t="s">
        <v>1245</v>
      </c>
    </row>
    <row r="2014" spans="1:184" x14ac:dyDescent="0.25">
      <c r="A2014" s="404" t="s">
        <v>146</v>
      </c>
      <c r="B2014" s="404" t="s">
        <v>225</v>
      </c>
      <c r="C2014" s="404" t="s">
        <v>2594</v>
      </c>
      <c r="D2014" s="404" t="s">
        <v>2262</v>
      </c>
      <c r="E2014" s="404"/>
      <c r="F2014" s="404"/>
      <c r="G2014" s="404"/>
      <c r="H2014" s="404"/>
      <c r="I2014" s="404"/>
      <c r="J2014" s="404"/>
      <c r="K2014" s="404"/>
      <c r="L2014" s="404"/>
      <c r="M2014" s="404"/>
      <c r="N2014" s="404"/>
      <c r="O2014" s="404"/>
      <c r="P2014" s="404"/>
      <c r="Q2014" s="404"/>
      <c r="R2014" s="404" t="s">
        <v>2185</v>
      </c>
      <c r="S2014" s="404"/>
      <c r="T2014" s="404"/>
      <c r="U2014" s="404" t="s">
        <v>1766</v>
      </c>
      <c r="V2014" s="404"/>
      <c r="W2014" s="404"/>
      <c r="X2014" s="404"/>
      <c r="Y2014" s="404"/>
      <c r="Z2014" s="404"/>
      <c r="AA2014" s="404"/>
      <c r="AB2014" s="404"/>
      <c r="AC2014" s="404"/>
      <c r="AD2014" s="404"/>
      <c r="AE2014" s="404"/>
      <c r="AF2014" s="404"/>
      <c r="AG2014" s="404" t="s">
        <v>930</v>
      </c>
      <c r="AH2014" s="404"/>
      <c r="AI2014" s="404" t="s">
        <v>2295</v>
      </c>
      <c r="AJ2014" s="404"/>
      <c r="AK2014" s="404"/>
      <c r="AL2014" s="404"/>
      <c r="AM2014" s="404"/>
      <c r="AN2014" s="404" t="s">
        <v>62</v>
      </c>
      <c r="AO2014" s="404"/>
      <c r="AP2014" s="404"/>
      <c r="AQ2014" s="404"/>
      <c r="AR2014" s="404"/>
      <c r="AS2014" s="404"/>
      <c r="AT2014" s="404"/>
      <c r="AU2014" s="404"/>
      <c r="AV2014" s="404"/>
      <c r="AW2014" s="404" t="s">
        <v>351</v>
      </c>
      <c r="AX2014" s="404" t="s">
        <v>2108</v>
      </c>
      <c r="AY2014" s="404"/>
      <c r="AZ2014" s="404"/>
      <c r="BA2014" s="404" t="s">
        <v>2219</v>
      </c>
      <c r="BB2014" s="404"/>
      <c r="BC2014" s="404"/>
      <c r="BD2014" s="404" t="s">
        <v>1631</v>
      </c>
      <c r="BE2014" s="404"/>
      <c r="BF2014" s="404"/>
      <c r="BG2014" s="404"/>
      <c r="BH2014" s="404"/>
      <c r="BI2014" s="404"/>
      <c r="BJ2014" s="404"/>
      <c r="BK2014" s="404"/>
      <c r="BL2014" s="404"/>
      <c r="BM2014" s="404"/>
      <c r="BN2014" s="404" t="s">
        <v>915</v>
      </c>
      <c r="BO2014" s="404"/>
      <c r="BP2014" s="404"/>
      <c r="BQ2014" s="404"/>
      <c r="BR2014" s="404"/>
      <c r="BS2014" s="404"/>
      <c r="BT2014" s="404"/>
      <c r="BU2014" s="404"/>
      <c r="BV2014" s="404"/>
      <c r="BW2014" s="404"/>
      <c r="BX2014" s="404"/>
      <c r="BY2014" s="404" t="s">
        <v>383</v>
      </c>
      <c r="BZ2014" s="404"/>
      <c r="CA2014" s="404"/>
      <c r="CB2014" s="404" t="s">
        <v>1652</v>
      </c>
      <c r="CC2014" s="404"/>
      <c r="CD2014" s="404"/>
      <c r="CE2014" s="404"/>
      <c r="CF2014" s="404"/>
      <c r="CG2014" s="404"/>
      <c r="CH2014" s="404"/>
      <c r="CI2014" s="404"/>
      <c r="CJ2014" s="404"/>
      <c r="CK2014" s="404"/>
      <c r="CL2014" s="404"/>
      <c r="CM2014" s="404" t="s">
        <v>2085</v>
      </c>
      <c r="CN2014" s="404"/>
      <c r="CO2014" s="404"/>
      <c r="CP2014" s="404"/>
      <c r="CQ2014" s="404"/>
      <c r="CR2014" s="404"/>
      <c r="DB2014" s="340" t="s">
        <v>1514</v>
      </c>
      <c r="DG2014" s="340" t="s">
        <v>1207</v>
      </c>
      <c r="DJ2014" s="340" t="s">
        <v>193</v>
      </c>
      <c r="DP2014" s="340" t="s">
        <v>1226</v>
      </c>
      <c r="EH2014" s="340" t="s">
        <v>156</v>
      </c>
      <c r="EL2014" s="340" t="s">
        <v>51</v>
      </c>
      <c r="EM2014" s="340" t="s">
        <v>1883</v>
      </c>
      <c r="FC2014" s="340" t="s">
        <v>90</v>
      </c>
      <c r="FJ2014" s="340" t="s">
        <v>1471</v>
      </c>
      <c r="FS2014" s="340" t="s">
        <v>1121</v>
      </c>
      <c r="FT2014" s="340" t="s">
        <v>1019</v>
      </c>
      <c r="FU2014" s="340" t="s">
        <v>1249</v>
      </c>
    </row>
    <row r="2015" spans="1:184" x14ac:dyDescent="0.25">
      <c r="A2015" s="404" t="s">
        <v>188</v>
      </c>
      <c r="B2015" s="404" t="s">
        <v>327</v>
      </c>
      <c r="C2015" s="404"/>
      <c r="D2015" s="404" t="s">
        <v>2306</v>
      </c>
      <c r="E2015" s="404"/>
      <c r="F2015" s="404"/>
      <c r="G2015" s="404"/>
      <c r="H2015" s="404"/>
      <c r="I2015" s="404"/>
      <c r="J2015" s="404"/>
      <c r="K2015" s="404"/>
      <c r="L2015" s="404"/>
      <c r="M2015" s="404"/>
      <c r="N2015" s="404"/>
      <c r="O2015" s="404"/>
      <c r="P2015" s="404"/>
      <c r="Q2015" s="404"/>
      <c r="R2015" s="404" t="s">
        <v>2243</v>
      </c>
      <c r="S2015" s="404"/>
      <c r="T2015" s="404"/>
      <c r="U2015" s="404" t="s">
        <v>1866</v>
      </c>
      <c r="V2015" s="404"/>
      <c r="W2015" s="404"/>
      <c r="X2015" s="404"/>
      <c r="Y2015" s="404"/>
      <c r="Z2015" s="404"/>
      <c r="AA2015" s="404"/>
      <c r="AB2015" s="404"/>
      <c r="AC2015" s="404"/>
      <c r="AD2015" s="404"/>
      <c r="AE2015" s="404"/>
      <c r="AF2015" s="404"/>
      <c r="AG2015" s="404" t="s">
        <v>968</v>
      </c>
      <c r="AH2015" s="404"/>
      <c r="AI2015" s="404" t="s">
        <v>2301</v>
      </c>
      <c r="AJ2015" s="404"/>
      <c r="AK2015" s="404"/>
      <c r="AL2015" s="404"/>
      <c r="AM2015" s="404"/>
      <c r="AN2015" s="404" t="s">
        <v>179</v>
      </c>
      <c r="AO2015" s="404"/>
      <c r="AP2015" s="404"/>
      <c r="AQ2015" s="404"/>
      <c r="AR2015" s="404"/>
      <c r="AS2015" s="404"/>
      <c r="AT2015" s="404"/>
      <c r="AU2015" s="404"/>
      <c r="AV2015" s="404"/>
      <c r="AW2015" s="404" t="s">
        <v>1501</v>
      </c>
      <c r="AX2015" s="404" t="s">
        <v>2109</v>
      </c>
      <c r="AY2015" s="404"/>
      <c r="AZ2015" s="404"/>
      <c r="BA2015" s="404" t="s">
        <v>2231</v>
      </c>
      <c r="BB2015" s="404"/>
      <c r="BC2015" s="404"/>
      <c r="BD2015" s="404" t="s">
        <v>1693</v>
      </c>
      <c r="BE2015" s="404"/>
      <c r="BF2015" s="404"/>
      <c r="BG2015" s="404"/>
      <c r="BH2015" s="404"/>
      <c r="BI2015" s="404"/>
      <c r="BJ2015" s="404"/>
      <c r="BK2015" s="404"/>
      <c r="BL2015" s="404"/>
      <c r="BM2015" s="404"/>
      <c r="BN2015" s="404" t="s">
        <v>955</v>
      </c>
      <c r="BO2015" s="404"/>
      <c r="BP2015" s="404"/>
      <c r="BQ2015" s="404"/>
      <c r="BR2015" s="404"/>
      <c r="BS2015" s="404"/>
      <c r="BT2015" s="404"/>
      <c r="BU2015" s="404"/>
      <c r="BV2015" s="404"/>
      <c r="BW2015" s="404"/>
      <c r="BX2015" s="404"/>
      <c r="BY2015" s="404" t="s">
        <v>398</v>
      </c>
      <c r="BZ2015" s="404"/>
      <c r="CA2015" s="404"/>
      <c r="CB2015" s="404" t="s">
        <v>1681</v>
      </c>
      <c r="CC2015" s="404"/>
      <c r="CD2015" s="404"/>
      <c r="CE2015" s="404"/>
      <c r="CF2015" s="404"/>
      <c r="CG2015" s="404"/>
      <c r="CH2015" s="404"/>
      <c r="CI2015" s="404"/>
      <c r="CJ2015" s="404"/>
      <c r="CK2015" s="404"/>
      <c r="CL2015" s="404"/>
      <c r="CM2015" s="404" t="s">
        <v>2086</v>
      </c>
      <c r="CN2015" s="404"/>
      <c r="CO2015" s="404"/>
      <c r="CP2015" s="404"/>
      <c r="CQ2015" s="404"/>
      <c r="CR2015" s="404"/>
      <c r="DB2015" s="340" t="s">
        <v>1517</v>
      </c>
      <c r="DG2015" s="340" t="s">
        <v>1251</v>
      </c>
      <c r="DJ2015" s="340" t="s">
        <v>194</v>
      </c>
      <c r="DP2015" s="340" t="s">
        <v>2594</v>
      </c>
      <c r="EH2015" s="340" t="s">
        <v>285</v>
      </c>
      <c r="EL2015" s="340" t="s">
        <v>101</v>
      </c>
      <c r="EM2015" s="340" t="s">
        <v>1884</v>
      </c>
      <c r="FC2015" s="340" t="s">
        <v>91</v>
      </c>
      <c r="FJ2015" s="340" t="s">
        <v>1504</v>
      </c>
      <c r="FS2015" s="340" t="s">
        <v>1141</v>
      </c>
      <c r="FT2015" s="340" t="s">
        <v>1121</v>
      </c>
      <c r="FU2015" s="340" t="s">
        <v>1293</v>
      </c>
    </row>
    <row r="2016" spans="1:184" x14ac:dyDescent="0.25">
      <c r="A2016" s="404" t="s">
        <v>312</v>
      </c>
      <c r="B2016" s="404" t="s">
        <v>345</v>
      </c>
      <c r="C2016" s="404"/>
      <c r="D2016" s="404" t="s">
        <v>2330</v>
      </c>
      <c r="E2016" s="404"/>
      <c r="F2016" s="404"/>
      <c r="G2016" s="404"/>
      <c r="H2016" s="404"/>
      <c r="I2016" s="404"/>
      <c r="J2016" s="404"/>
      <c r="K2016" s="404"/>
      <c r="L2016" s="404"/>
      <c r="M2016" s="404"/>
      <c r="N2016" s="404"/>
      <c r="O2016" s="404"/>
      <c r="P2016" s="404"/>
      <c r="Q2016" s="404"/>
      <c r="R2016" s="404" t="s">
        <v>2265</v>
      </c>
      <c r="S2016" s="404"/>
      <c r="T2016" s="404"/>
      <c r="U2016" s="404" t="s">
        <v>1867</v>
      </c>
      <c r="V2016" s="404"/>
      <c r="W2016" s="404"/>
      <c r="X2016" s="404"/>
      <c r="Y2016" s="404"/>
      <c r="Z2016" s="404"/>
      <c r="AA2016" s="404"/>
      <c r="AB2016" s="404"/>
      <c r="AC2016" s="404"/>
      <c r="AD2016" s="404"/>
      <c r="AE2016" s="404"/>
      <c r="AF2016" s="404"/>
      <c r="AG2016" s="404" t="s">
        <v>1091</v>
      </c>
      <c r="AH2016" s="404"/>
      <c r="AI2016" s="404" t="s">
        <v>2309</v>
      </c>
      <c r="AJ2016" s="404"/>
      <c r="AK2016" s="404"/>
      <c r="AL2016" s="404"/>
      <c r="AM2016" s="404"/>
      <c r="AN2016" s="404" t="s">
        <v>180</v>
      </c>
      <c r="AO2016" s="404"/>
      <c r="AP2016" s="404"/>
      <c r="AQ2016" s="404"/>
      <c r="AR2016" s="404"/>
      <c r="AS2016" s="404"/>
      <c r="AT2016" s="404"/>
      <c r="AU2016" s="404"/>
      <c r="AV2016" s="404"/>
      <c r="AW2016" s="404" t="s">
        <v>1713</v>
      </c>
      <c r="AX2016" s="404" t="s">
        <v>2113</v>
      </c>
      <c r="AY2016" s="404"/>
      <c r="AZ2016" s="404"/>
      <c r="BA2016" s="404" t="s">
        <v>2238</v>
      </c>
      <c r="BB2016" s="404"/>
      <c r="BC2016" s="404"/>
      <c r="BD2016" s="404" t="s">
        <v>1897</v>
      </c>
      <c r="BE2016" s="404"/>
      <c r="BF2016" s="404"/>
      <c r="BG2016" s="404"/>
      <c r="BH2016" s="404"/>
      <c r="BI2016" s="404"/>
      <c r="BJ2016" s="404"/>
      <c r="BK2016" s="404"/>
      <c r="BL2016" s="404"/>
      <c r="BM2016" s="404"/>
      <c r="BN2016" s="404" t="s">
        <v>1023</v>
      </c>
      <c r="BO2016" s="404"/>
      <c r="BP2016" s="404"/>
      <c r="BQ2016" s="404"/>
      <c r="BR2016" s="404"/>
      <c r="BS2016" s="404"/>
      <c r="BT2016" s="404"/>
      <c r="BU2016" s="404"/>
      <c r="BV2016" s="404"/>
      <c r="BW2016" s="404"/>
      <c r="BX2016" s="404"/>
      <c r="BY2016" s="404" t="s">
        <v>403</v>
      </c>
      <c r="BZ2016" s="404"/>
      <c r="CA2016" s="404"/>
      <c r="CB2016" s="404" t="s">
        <v>1697</v>
      </c>
      <c r="CC2016" s="404"/>
      <c r="CD2016" s="404"/>
      <c r="CE2016" s="404"/>
      <c r="CF2016" s="404"/>
      <c r="CG2016" s="404"/>
      <c r="CH2016" s="404"/>
      <c r="CI2016" s="404"/>
      <c r="CJ2016" s="404"/>
      <c r="CK2016" s="404"/>
      <c r="CL2016" s="404"/>
      <c r="CM2016" s="404" t="s">
        <v>2088</v>
      </c>
      <c r="CN2016" s="404"/>
      <c r="CO2016" s="404"/>
      <c r="CP2016" s="404"/>
      <c r="CQ2016" s="404"/>
      <c r="CR2016" s="404"/>
      <c r="DB2016" s="340" t="s">
        <v>1658</v>
      </c>
      <c r="DG2016" s="340" t="s">
        <v>1333</v>
      </c>
      <c r="DJ2016" s="340" t="s">
        <v>206</v>
      </c>
      <c r="EH2016" s="340" t="s">
        <v>376</v>
      </c>
      <c r="EL2016" s="340" t="s">
        <v>159</v>
      </c>
      <c r="EM2016" s="340" t="s">
        <v>939</v>
      </c>
      <c r="FC2016" s="340" t="s">
        <v>92</v>
      </c>
      <c r="FJ2016" s="340" t="s">
        <v>1535</v>
      </c>
      <c r="FS2016" s="340" t="s">
        <v>1281</v>
      </c>
      <c r="FT2016" s="340" t="s">
        <v>1141</v>
      </c>
      <c r="FU2016" s="340" t="s">
        <v>1294</v>
      </c>
    </row>
    <row r="2017" spans="1:177" x14ac:dyDescent="0.25">
      <c r="A2017" s="404" t="s">
        <v>1491</v>
      </c>
      <c r="B2017" s="404" t="s">
        <v>356</v>
      </c>
      <c r="C2017" s="404"/>
      <c r="D2017" s="404" t="s">
        <v>2332</v>
      </c>
      <c r="E2017" s="404"/>
      <c r="F2017" s="404"/>
      <c r="G2017" s="404"/>
      <c r="H2017" s="404"/>
      <c r="I2017" s="404"/>
      <c r="J2017" s="404"/>
      <c r="K2017" s="404"/>
      <c r="L2017" s="404"/>
      <c r="M2017" s="404"/>
      <c r="N2017" s="404"/>
      <c r="O2017" s="404"/>
      <c r="P2017" s="404"/>
      <c r="Q2017" s="404"/>
      <c r="R2017" s="404" t="s">
        <v>2274</v>
      </c>
      <c r="S2017" s="404"/>
      <c r="T2017" s="404"/>
      <c r="U2017" s="404" t="s">
        <v>971</v>
      </c>
      <c r="V2017" s="404"/>
      <c r="W2017" s="404"/>
      <c r="X2017" s="404"/>
      <c r="Y2017" s="404"/>
      <c r="Z2017" s="404"/>
      <c r="AA2017" s="404"/>
      <c r="AB2017" s="404"/>
      <c r="AC2017" s="404"/>
      <c r="AD2017" s="404"/>
      <c r="AE2017" s="404"/>
      <c r="AF2017" s="404"/>
      <c r="AG2017" s="404" t="s">
        <v>1130</v>
      </c>
      <c r="AH2017" s="404"/>
      <c r="AI2017" s="404" t="s">
        <v>2329</v>
      </c>
      <c r="AJ2017" s="404"/>
      <c r="AK2017" s="404"/>
      <c r="AL2017" s="404"/>
      <c r="AM2017" s="404"/>
      <c r="AN2017" s="404" t="s">
        <v>198</v>
      </c>
      <c r="AO2017" s="404"/>
      <c r="AP2017" s="404"/>
      <c r="AQ2017" s="404"/>
      <c r="AR2017" s="404"/>
      <c r="AS2017" s="404"/>
      <c r="AT2017" s="404"/>
      <c r="AU2017" s="404"/>
      <c r="AV2017" s="404"/>
      <c r="AW2017" s="404" t="s">
        <v>1714</v>
      </c>
      <c r="AX2017" s="404" t="s">
        <v>2157</v>
      </c>
      <c r="AY2017" s="404"/>
      <c r="AZ2017" s="404"/>
      <c r="BA2017" s="404" t="s">
        <v>2240</v>
      </c>
      <c r="BB2017" s="404"/>
      <c r="BC2017" s="404"/>
      <c r="BD2017" s="404" t="s">
        <v>1901</v>
      </c>
      <c r="BE2017" s="404"/>
      <c r="BF2017" s="404"/>
      <c r="BG2017" s="404"/>
      <c r="BH2017" s="404"/>
      <c r="BI2017" s="404"/>
      <c r="BJ2017" s="404"/>
      <c r="BK2017" s="404"/>
      <c r="BL2017" s="404"/>
      <c r="BM2017" s="404"/>
      <c r="BN2017" s="404" t="s">
        <v>1067</v>
      </c>
      <c r="BO2017" s="404"/>
      <c r="BP2017" s="404"/>
      <c r="BQ2017" s="404"/>
      <c r="BR2017" s="404"/>
      <c r="BS2017" s="404"/>
      <c r="BT2017" s="404"/>
      <c r="BU2017" s="404"/>
      <c r="BV2017" s="404"/>
      <c r="BW2017" s="404"/>
      <c r="BX2017" s="404"/>
      <c r="BY2017" s="404" t="s">
        <v>1545</v>
      </c>
      <c r="BZ2017" s="404"/>
      <c r="CA2017" s="404"/>
      <c r="CB2017" s="404" t="s">
        <v>1738</v>
      </c>
      <c r="CC2017" s="404"/>
      <c r="CD2017" s="404"/>
      <c r="CE2017" s="404"/>
      <c r="CF2017" s="404"/>
      <c r="CG2017" s="404"/>
      <c r="CH2017" s="404"/>
      <c r="CI2017" s="404"/>
      <c r="CJ2017" s="404"/>
      <c r="CK2017" s="404"/>
      <c r="CL2017" s="404"/>
      <c r="CM2017" s="404" t="s">
        <v>2136</v>
      </c>
      <c r="CN2017" s="404"/>
      <c r="CO2017" s="404"/>
      <c r="CP2017" s="404"/>
      <c r="CQ2017" s="404"/>
      <c r="CR2017" s="404"/>
      <c r="DB2017" s="340" t="s">
        <v>1701</v>
      </c>
      <c r="DG2017" s="340" t="s">
        <v>2594</v>
      </c>
      <c r="DJ2017" s="340" t="s">
        <v>219</v>
      </c>
      <c r="EH2017" s="340" t="s">
        <v>410</v>
      </c>
      <c r="EL2017" s="340" t="s">
        <v>178</v>
      </c>
      <c r="EM2017" s="340" t="s">
        <v>940</v>
      </c>
      <c r="FC2017" s="340" t="s">
        <v>123</v>
      </c>
      <c r="FJ2017" s="340" t="s">
        <v>1537</v>
      </c>
      <c r="FS2017" s="340" t="s">
        <v>1282</v>
      </c>
      <c r="FT2017" s="340" t="s">
        <v>1281</v>
      </c>
      <c r="FU2017" s="340" t="s">
        <v>2594</v>
      </c>
    </row>
    <row r="2018" spans="1:177" x14ac:dyDescent="0.25">
      <c r="A2018" s="404" t="s">
        <v>1670</v>
      </c>
      <c r="B2018" s="404" t="s">
        <v>358</v>
      </c>
      <c r="C2018" s="404"/>
      <c r="D2018" s="404" t="s">
        <v>53</v>
      </c>
      <c r="E2018" s="404"/>
      <c r="F2018" s="404"/>
      <c r="G2018" s="404"/>
      <c r="H2018" s="404"/>
      <c r="I2018" s="404"/>
      <c r="J2018" s="404"/>
      <c r="K2018" s="404"/>
      <c r="L2018" s="404"/>
      <c r="M2018" s="404"/>
      <c r="N2018" s="404"/>
      <c r="O2018" s="404"/>
      <c r="P2018" s="404"/>
      <c r="Q2018" s="404"/>
      <c r="R2018" s="404" t="s">
        <v>2310</v>
      </c>
      <c r="S2018" s="404"/>
      <c r="T2018" s="404"/>
      <c r="U2018" s="404" t="s">
        <v>972</v>
      </c>
      <c r="V2018" s="404"/>
      <c r="W2018" s="404"/>
      <c r="X2018" s="404"/>
      <c r="Y2018" s="404"/>
      <c r="Z2018" s="404"/>
      <c r="AA2018" s="404"/>
      <c r="AB2018" s="404"/>
      <c r="AC2018" s="404"/>
      <c r="AD2018" s="404"/>
      <c r="AE2018" s="404"/>
      <c r="AF2018" s="404"/>
      <c r="AG2018" s="404" t="s">
        <v>1151</v>
      </c>
      <c r="AH2018" s="404"/>
      <c r="AI2018" s="404" t="s">
        <v>20</v>
      </c>
      <c r="AJ2018" s="404"/>
      <c r="AK2018" s="404"/>
      <c r="AL2018" s="404"/>
      <c r="AM2018" s="404"/>
      <c r="AN2018" s="404" t="s">
        <v>227</v>
      </c>
      <c r="AO2018" s="404"/>
      <c r="AP2018" s="404"/>
      <c r="AQ2018" s="404"/>
      <c r="AR2018" s="404"/>
      <c r="AS2018" s="404"/>
      <c r="AT2018" s="404"/>
      <c r="AU2018" s="404"/>
      <c r="AV2018" s="404"/>
      <c r="AW2018" s="404" t="s">
        <v>1778</v>
      </c>
      <c r="AX2018" s="404" t="s">
        <v>2164</v>
      </c>
      <c r="AY2018" s="404"/>
      <c r="AZ2018" s="404"/>
      <c r="BA2018" s="404" t="s">
        <v>2283</v>
      </c>
      <c r="BB2018" s="404"/>
      <c r="BC2018" s="404"/>
      <c r="BD2018" s="404" t="s">
        <v>1903</v>
      </c>
      <c r="BE2018" s="404"/>
      <c r="BF2018" s="404"/>
      <c r="BG2018" s="404"/>
      <c r="BH2018" s="404"/>
      <c r="BI2018" s="404"/>
      <c r="BJ2018" s="404"/>
      <c r="BK2018" s="404"/>
      <c r="BL2018" s="404"/>
      <c r="BM2018" s="404"/>
      <c r="BN2018" s="404" t="s">
        <v>1088</v>
      </c>
      <c r="BO2018" s="404"/>
      <c r="BP2018" s="404"/>
      <c r="BQ2018" s="404"/>
      <c r="BR2018" s="404"/>
      <c r="BS2018" s="404"/>
      <c r="BT2018" s="404"/>
      <c r="BU2018" s="404"/>
      <c r="BV2018" s="404"/>
      <c r="BW2018" s="404"/>
      <c r="BX2018" s="404"/>
      <c r="BY2018" s="404" t="s">
        <v>1568</v>
      </c>
      <c r="BZ2018" s="404"/>
      <c r="CA2018" s="404"/>
      <c r="CB2018" s="404" t="s">
        <v>1758</v>
      </c>
      <c r="CC2018" s="404"/>
      <c r="CD2018" s="404"/>
      <c r="CE2018" s="404"/>
      <c r="CF2018" s="404"/>
      <c r="CG2018" s="404"/>
      <c r="CH2018" s="404"/>
      <c r="CI2018" s="404"/>
      <c r="CJ2018" s="404"/>
      <c r="CK2018" s="404"/>
      <c r="CL2018" s="404"/>
      <c r="CM2018" s="404" t="s">
        <v>2155</v>
      </c>
      <c r="CN2018" s="404"/>
      <c r="CO2018" s="404"/>
      <c r="CP2018" s="404"/>
      <c r="CQ2018" s="404"/>
      <c r="CR2018" s="404"/>
      <c r="DB2018" s="340" t="s">
        <v>1796</v>
      </c>
      <c r="DJ2018" s="340" t="s">
        <v>243</v>
      </c>
      <c r="EH2018" s="340" t="s">
        <v>438</v>
      </c>
      <c r="EL2018" s="340" t="s">
        <v>237</v>
      </c>
      <c r="EM2018" s="340" t="s">
        <v>998</v>
      </c>
      <c r="FC2018" s="340" t="s">
        <v>133</v>
      </c>
      <c r="FJ2018" s="340" t="s">
        <v>1578</v>
      </c>
      <c r="FS2018" s="340" t="s">
        <v>2594</v>
      </c>
      <c r="FT2018" s="340" t="s">
        <v>1282</v>
      </c>
    </row>
    <row r="2019" spans="1:177" x14ac:dyDescent="0.25">
      <c r="A2019" s="404" t="s">
        <v>1675</v>
      </c>
      <c r="B2019" s="404" t="s">
        <v>1476</v>
      </c>
      <c r="C2019" s="404"/>
      <c r="D2019" s="404" t="s">
        <v>79</v>
      </c>
      <c r="E2019" s="404"/>
      <c r="F2019" s="404"/>
      <c r="G2019" s="404"/>
      <c r="H2019" s="404"/>
      <c r="I2019" s="404"/>
      <c r="J2019" s="404"/>
      <c r="K2019" s="404"/>
      <c r="L2019" s="404"/>
      <c r="M2019" s="404"/>
      <c r="N2019" s="404"/>
      <c r="O2019" s="404"/>
      <c r="P2019" s="404"/>
      <c r="Q2019" s="404"/>
      <c r="R2019" s="404" t="s">
        <v>2313</v>
      </c>
      <c r="S2019" s="404"/>
      <c r="T2019" s="404"/>
      <c r="U2019" s="404" t="s">
        <v>1042</v>
      </c>
      <c r="V2019" s="404"/>
      <c r="W2019" s="404"/>
      <c r="X2019" s="404"/>
      <c r="Y2019" s="404"/>
      <c r="Z2019" s="404"/>
      <c r="AA2019" s="404"/>
      <c r="AB2019" s="404"/>
      <c r="AC2019" s="404"/>
      <c r="AD2019" s="404"/>
      <c r="AE2019" s="404"/>
      <c r="AF2019" s="404"/>
      <c r="AG2019" s="404" t="s">
        <v>1152</v>
      </c>
      <c r="AH2019" s="404"/>
      <c r="AI2019" s="404" t="s">
        <v>41</v>
      </c>
      <c r="AJ2019" s="404"/>
      <c r="AK2019" s="404"/>
      <c r="AL2019" s="404"/>
      <c r="AM2019" s="404"/>
      <c r="AN2019" s="404" t="s">
        <v>253</v>
      </c>
      <c r="AO2019" s="404"/>
      <c r="AP2019" s="404"/>
      <c r="AQ2019" s="404"/>
      <c r="AR2019" s="404"/>
      <c r="AS2019" s="404"/>
      <c r="AT2019" s="404"/>
      <c r="AU2019" s="404"/>
      <c r="AV2019" s="404"/>
      <c r="AW2019" s="404" t="s">
        <v>1779</v>
      </c>
      <c r="AX2019" s="404" t="s">
        <v>2184</v>
      </c>
      <c r="AY2019" s="404"/>
      <c r="AZ2019" s="404"/>
      <c r="BA2019" s="404" t="s">
        <v>2284</v>
      </c>
      <c r="BB2019" s="404"/>
      <c r="BC2019" s="404"/>
      <c r="BD2019" s="404" t="s">
        <v>1904</v>
      </c>
      <c r="BE2019" s="404"/>
      <c r="BF2019" s="404"/>
      <c r="BG2019" s="404"/>
      <c r="BH2019" s="404"/>
      <c r="BI2019" s="404"/>
      <c r="BJ2019" s="404"/>
      <c r="BK2019" s="404"/>
      <c r="BL2019" s="404"/>
      <c r="BM2019" s="404"/>
      <c r="BN2019" s="404" t="s">
        <v>1149</v>
      </c>
      <c r="BO2019" s="404"/>
      <c r="BP2019" s="404"/>
      <c r="BQ2019" s="404"/>
      <c r="BR2019" s="404"/>
      <c r="BS2019" s="404"/>
      <c r="BT2019" s="404"/>
      <c r="BU2019" s="404"/>
      <c r="BV2019" s="404"/>
      <c r="BW2019" s="404"/>
      <c r="BX2019" s="404"/>
      <c r="BY2019" s="404" t="s">
        <v>1577</v>
      </c>
      <c r="BZ2019" s="404"/>
      <c r="CA2019" s="404"/>
      <c r="CB2019" s="404" t="s">
        <v>1777</v>
      </c>
      <c r="CC2019" s="404"/>
      <c r="CD2019" s="404"/>
      <c r="CE2019" s="404"/>
      <c r="CF2019" s="404"/>
      <c r="CG2019" s="404"/>
      <c r="CH2019" s="404"/>
      <c r="CI2019" s="404"/>
      <c r="CJ2019" s="404"/>
      <c r="CK2019" s="404"/>
      <c r="CL2019" s="404"/>
      <c r="CM2019" s="404" t="s">
        <v>2207</v>
      </c>
      <c r="CN2019" s="404"/>
      <c r="CO2019" s="404"/>
      <c r="CP2019" s="404"/>
      <c r="CQ2019" s="404"/>
      <c r="CR2019" s="404"/>
      <c r="DB2019" s="340" t="s">
        <v>935</v>
      </c>
      <c r="DJ2019" s="340" t="s">
        <v>246</v>
      </c>
      <c r="EH2019" s="340" t="s">
        <v>452</v>
      </c>
      <c r="EL2019" s="340" t="s">
        <v>275</v>
      </c>
      <c r="EM2019" s="340" t="s">
        <v>1015</v>
      </c>
      <c r="FC2019" s="340" t="s">
        <v>175</v>
      </c>
      <c r="FJ2019" s="340" t="s">
        <v>1645</v>
      </c>
      <c r="FT2019" s="340" t="s">
        <v>2594</v>
      </c>
    </row>
    <row r="2020" spans="1:177" x14ac:dyDescent="0.25">
      <c r="A2020" s="404" t="s">
        <v>1816</v>
      </c>
      <c r="B2020" s="404" t="s">
        <v>1481</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1054</v>
      </c>
      <c r="V2020" s="404"/>
      <c r="W2020" s="404"/>
      <c r="X2020" s="404"/>
      <c r="Y2020" s="404"/>
      <c r="Z2020" s="404"/>
      <c r="AA2020" s="404"/>
      <c r="AB2020" s="404"/>
      <c r="AC2020" s="404"/>
      <c r="AD2020" s="404"/>
      <c r="AE2020" s="404"/>
      <c r="AF2020" s="404"/>
      <c r="AG2020" s="404" t="s">
        <v>1153</v>
      </c>
      <c r="AH2020" s="404"/>
      <c r="AI2020" s="404" t="s">
        <v>54</v>
      </c>
      <c r="AJ2020" s="404"/>
      <c r="AK2020" s="404"/>
      <c r="AL2020" s="404"/>
      <c r="AM2020" s="404"/>
      <c r="AN2020" s="404" t="s">
        <v>301</v>
      </c>
      <c r="AO2020" s="404"/>
      <c r="AP2020" s="404"/>
      <c r="AQ2020" s="404"/>
      <c r="AR2020" s="404"/>
      <c r="AS2020" s="404"/>
      <c r="AT2020" s="404"/>
      <c r="AU2020" s="404"/>
      <c r="AV2020" s="404"/>
      <c r="AW2020" s="404" t="s">
        <v>1123</v>
      </c>
      <c r="AX2020" s="404" t="s">
        <v>2196</v>
      </c>
      <c r="AY2020" s="404"/>
      <c r="AZ2020" s="404"/>
      <c r="BA2020" s="404" t="s">
        <v>2298</v>
      </c>
      <c r="BB2020" s="404"/>
      <c r="BC2020" s="404"/>
      <c r="BD2020" s="404" t="s">
        <v>1204</v>
      </c>
      <c r="BE2020" s="404"/>
      <c r="BF2020" s="404"/>
      <c r="BG2020" s="404"/>
      <c r="BH2020" s="404"/>
      <c r="BI2020" s="404"/>
      <c r="BJ2020" s="404"/>
      <c r="BK2020" s="404"/>
      <c r="BL2020" s="404"/>
      <c r="BM2020" s="404"/>
      <c r="BN2020" s="404" t="s">
        <v>1229</v>
      </c>
      <c r="BO2020" s="404"/>
      <c r="BP2020" s="404"/>
      <c r="BQ2020" s="404"/>
      <c r="BR2020" s="404"/>
      <c r="BS2020" s="404"/>
      <c r="BT2020" s="404"/>
      <c r="BU2020" s="404"/>
      <c r="BV2020" s="404"/>
      <c r="BW2020" s="404"/>
      <c r="BX2020" s="404"/>
      <c r="BY2020" s="404" t="s">
        <v>1592</v>
      </c>
      <c r="BZ2020" s="404"/>
      <c r="CA2020" s="404"/>
      <c r="CB2020" s="404" t="s">
        <v>1813</v>
      </c>
      <c r="CC2020" s="404"/>
      <c r="CD2020" s="404"/>
      <c r="CE2020" s="404"/>
      <c r="CF2020" s="404"/>
      <c r="CG2020" s="404"/>
      <c r="CH2020" s="404"/>
      <c r="CI2020" s="404"/>
      <c r="CJ2020" s="404"/>
      <c r="CK2020" s="404"/>
      <c r="CL2020" s="404"/>
      <c r="CM2020" s="404" t="s">
        <v>2242</v>
      </c>
      <c r="CN2020" s="404"/>
      <c r="CO2020" s="404"/>
      <c r="CP2020" s="404"/>
      <c r="CQ2020" s="404"/>
      <c r="CR2020" s="404"/>
      <c r="DB2020" s="340" t="s">
        <v>956</v>
      </c>
      <c r="DJ2020" s="340" t="s">
        <v>250</v>
      </c>
      <c r="EH2020" s="340" t="s">
        <v>1448</v>
      </c>
      <c r="EL2020" s="340" t="s">
        <v>305</v>
      </c>
      <c r="EM2020" s="340" t="s">
        <v>1046</v>
      </c>
      <c r="FC2020" s="340" t="s">
        <v>176</v>
      </c>
      <c r="FJ2020" s="340" t="s">
        <v>1680</v>
      </c>
    </row>
    <row r="2021" spans="1:177" x14ac:dyDescent="0.25">
      <c r="A2021" s="404" t="s">
        <v>1824</v>
      </c>
      <c r="B2021" s="404" t="s">
        <v>1547</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1187</v>
      </c>
      <c r="V2021" s="404"/>
      <c r="W2021" s="404"/>
      <c r="X2021" s="404"/>
      <c r="Y2021" s="404"/>
      <c r="Z2021" s="404"/>
      <c r="AA2021" s="404"/>
      <c r="AB2021" s="404"/>
      <c r="AC2021" s="404"/>
      <c r="AD2021" s="404"/>
      <c r="AE2021" s="404"/>
      <c r="AF2021" s="404"/>
      <c r="AG2021" s="404" t="s">
        <v>1155</v>
      </c>
      <c r="AH2021" s="404"/>
      <c r="AI2021" s="404" t="s">
        <v>118</v>
      </c>
      <c r="AJ2021" s="404"/>
      <c r="AK2021" s="404"/>
      <c r="AL2021" s="404"/>
      <c r="AM2021" s="404"/>
      <c r="AN2021" s="404" t="s">
        <v>337</v>
      </c>
      <c r="AO2021" s="404"/>
      <c r="AP2021" s="404"/>
      <c r="AQ2021" s="404"/>
      <c r="AR2021" s="404"/>
      <c r="AS2021" s="404"/>
      <c r="AT2021" s="404"/>
      <c r="AU2021" s="404"/>
      <c r="AV2021" s="404"/>
      <c r="AW2021" s="404" t="s">
        <v>2594</v>
      </c>
      <c r="AX2021" s="404" t="s">
        <v>2205</v>
      </c>
      <c r="AY2021" s="404"/>
      <c r="AZ2021" s="404"/>
      <c r="BA2021" s="404" t="s">
        <v>2300</v>
      </c>
      <c r="BB2021" s="404"/>
      <c r="BC2021" s="404"/>
      <c r="BD2021" s="404" t="s">
        <v>1325</v>
      </c>
      <c r="BE2021" s="404"/>
      <c r="BF2021" s="404"/>
      <c r="BG2021" s="404"/>
      <c r="BH2021" s="404"/>
      <c r="BI2021" s="404"/>
      <c r="BJ2021" s="404"/>
      <c r="BK2021" s="404"/>
      <c r="BL2021" s="404"/>
      <c r="BM2021" s="404"/>
      <c r="BN2021" s="404" t="s">
        <v>1322</v>
      </c>
      <c r="BO2021" s="404"/>
      <c r="BP2021" s="404"/>
      <c r="BQ2021" s="404"/>
      <c r="BR2021" s="404"/>
      <c r="BS2021" s="404"/>
      <c r="BT2021" s="404"/>
      <c r="BU2021" s="404"/>
      <c r="BV2021" s="404"/>
      <c r="BW2021" s="404"/>
      <c r="BX2021" s="404"/>
      <c r="BY2021" s="404" t="s">
        <v>1602</v>
      </c>
      <c r="BZ2021" s="404"/>
      <c r="CA2021" s="404"/>
      <c r="CB2021" s="404" t="s">
        <v>954</v>
      </c>
      <c r="CC2021" s="404"/>
      <c r="CD2021" s="404"/>
      <c r="CE2021" s="404"/>
      <c r="CF2021" s="404"/>
      <c r="CG2021" s="404"/>
      <c r="CH2021" s="404"/>
      <c r="CI2021" s="404"/>
      <c r="CJ2021" s="404"/>
      <c r="CK2021" s="404"/>
      <c r="CL2021" s="404"/>
      <c r="CM2021" s="404" t="s">
        <v>2249</v>
      </c>
      <c r="CN2021" s="404"/>
      <c r="CO2021" s="404"/>
      <c r="CP2021" s="404"/>
      <c r="CQ2021" s="404"/>
      <c r="CR2021" s="404"/>
      <c r="DB2021" s="340" t="s">
        <v>1190</v>
      </c>
      <c r="DJ2021" s="340" t="s">
        <v>369</v>
      </c>
      <c r="EH2021" s="340" t="s">
        <v>1470</v>
      </c>
      <c r="EL2021" s="340" t="s">
        <v>322</v>
      </c>
      <c r="EM2021" s="340" t="s">
        <v>1055</v>
      </c>
      <c r="FC2021" s="340" t="s">
        <v>307</v>
      </c>
      <c r="FJ2021" s="340" t="s">
        <v>1687</v>
      </c>
    </row>
    <row r="2022" spans="1:177" x14ac:dyDescent="0.25">
      <c r="A2022" s="404" t="s">
        <v>1861</v>
      </c>
      <c r="B2022" s="404" t="s">
        <v>1585</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1218</v>
      </c>
      <c r="V2022" s="404"/>
      <c r="W2022" s="404"/>
      <c r="X2022" s="404"/>
      <c r="Y2022" s="404"/>
      <c r="Z2022" s="404"/>
      <c r="AA2022" s="404"/>
      <c r="AB2022" s="404"/>
      <c r="AC2022" s="404"/>
      <c r="AD2022" s="404"/>
      <c r="AE2022" s="404"/>
      <c r="AF2022" s="404"/>
      <c r="AG2022" s="404" t="s">
        <v>1155</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2208</v>
      </c>
      <c r="AY2022" s="404"/>
      <c r="AZ2022" s="404"/>
      <c r="BA2022" s="404" t="s">
        <v>2315</v>
      </c>
      <c r="BB2022" s="404"/>
      <c r="BC2022" s="404"/>
      <c r="BD2022" s="404" t="s">
        <v>2594</v>
      </c>
      <c r="BE2022" s="404"/>
      <c r="BF2022" s="404"/>
      <c r="BG2022" s="404"/>
      <c r="BH2022" s="404"/>
      <c r="BI2022" s="404"/>
      <c r="BJ2022" s="404"/>
      <c r="BK2022" s="404"/>
      <c r="BL2022" s="404"/>
      <c r="BM2022" s="404"/>
      <c r="BN2022" s="404" t="s">
        <v>2594</v>
      </c>
      <c r="BO2022" s="404"/>
      <c r="BP2022" s="404"/>
      <c r="BQ2022" s="404"/>
      <c r="BR2022" s="404"/>
      <c r="BS2022" s="404"/>
      <c r="BT2022" s="404"/>
      <c r="BU2022" s="404"/>
      <c r="BV2022" s="404"/>
      <c r="BW2022" s="404"/>
      <c r="BX2022" s="404"/>
      <c r="BY2022" s="404" t="s">
        <v>1643</v>
      </c>
      <c r="BZ2022" s="404"/>
      <c r="CA2022" s="404"/>
      <c r="CB2022" s="404" t="s">
        <v>996</v>
      </c>
      <c r="CC2022" s="404"/>
      <c r="CD2022" s="404"/>
      <c r="CE2022" s="404"/>
      <c r="CF2022" s="404"/>
      <c r="CG2022" s="404"/>
      <c r="CH2022" s="404"/>
      <c r="CI2022" s="404"/>
      <c r="CJ2022" s="404"/>
      <c r="CK2022" s="404"/>
      <c r="CL2022" s="404"/>
      <c r="CM2022" s="404" t="s">
        <v>2260</v>
      </c>
      <c r="CN2022" s="404"/>
      <c r="CO2022" s="404"/>
      <c r="CP2022" s="404"/>
      <c r="CQ2022" s="404"/>
      <c r="CR2022" s="404"/>
      <c r="DB2022" s="340" t="s">
        <v>1299</v>
      </c>
      <c r="DJ2022" s="340" t="s">
        <v>1507</v>
      </c>
      <c r="EH2022" s="340" t="s">
        <v>1482</v>
      </c>
      <c r="EL2022" s="340" t="s">
        <v>378</v>
      </c>
      <c r="EM2022" s="340" t="s">
        <v>1124</v>
      </c>
      <c r="FC2022" s="340" t="s">
        <v>360</v>
      </c>
      <c r="FJ2022" s="340" t="s">
        <v>1698</v>
      </c>
    </row>
    <row r="2023" spans="1:177" x14ac:dyDescent="0.25">
      <c r="A2023" s="404" t="s">
        <v>1890</v>
      </c>
      <c r="B2023" s="404" t="s">
        <v>1607</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1275</v>
      </c>
      <c r="V2023" s="404"/>
      <c r="W2023" s="404"/>
      <c r="X2023" s="404"/>
      <c r="Y2023" s="404"/>
      <c r="Z2023" s="404"/>
      <c r="AA2023" s="404"/>
      <c r="AB2023" s="404"/>
      <c r="AC2023" s="404"/>
      <c r="AD2023" s="404"/>
      <c r="AE2023" s="404"/>
      <c r="AF2023" s="404"/>
      <c r="AG2023" s="404" t="s">
        <v>1157</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2246</v>
      </c>
      <c r="AY2023" s="404"/>
      <c r="AZ2023" s="404"/>
      <c r="BA2023" s="404" t="s">
        <v>2327</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1733</v>
      </c>
      <c r="BZ2023" s="404"/>
      <c r="CA2023" s="404"/>
      <c r="CB2023" s="404" t="s">
        <v>1034</v>
      </c>
      <c r="CC2023" s="404"/>
      <c r="CD2023" s="404"/>
      <c r="CE2023" s="404"/>
      <c r="CF2023" s="404"/>
      <c r="CG2023" s="404"/>
      <c r="CH2023" s="404"/>
      <c r="CI2023" s="404"/>
      <c r="CJ2023" s="404"/>
      <c r="CK2023" s="404"/>
      <c r="CL2023" s="404"/>
      <c r="CM2023" s="404" t="s">
        <v>2270</v>
      </c>
      <c r="CN2023" s="404"/>
      <c r="CO2023" s="404"/>
      <c r="CP2023" s="404"/>
      <c r="CQ2023" s="404"/>
      <c r="CR2023" s="404"/>
      <c r="DB2023" s="340" t="s">
        <v>2594</v>
      </c>
      <c r="DJ2023" s="340" t="s">
        <v>1508</v>
      </c>
      <c r="EH2023" s="340" t="s">
        <v>1489</v>
      </c>
      <c r="EL2023" s="340" t="s">
        <v>385</v>
      </c>
      <c r="EM2023" s="340" t="s">
        <v>1147</v>
      </c>
      <c r="FC2023" s="340" t="s">
        <v>368</v>
      </c>
      <c r="FJ2023" s="340" t="s">
        <v>1851</v>
      </c>
    </row>
    <row r="2024" spans="1:177" x14ac:dyDescent="0.25">
      <c r="A2024" s="404" t="s">
        <v>1891</v>
      </c>
      <c r="B2024" s="404" t="s">
        <v>1669</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2594</v>
      </c>
      <c r="V2024" s="404"/>
      <c r="W2024" s="404"/>
      <c r="X2024" s="404"/>
      <c r="Y2024" s="404"/>
      <c r="Z2024" s="404"/>
      <c r="AA2024" s="404"/>
      <c r="AB2024" s="404"/>
      <c r="AC2024" s="404"/>
      <c r="AD2024" s="404"/>
      <c r="AE2024" s="404"/>
      <c r="AF2024" s="404"/>
      <c r="AG2024" s="404" t="s">
        <v>2594</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2247</v>
      </c>
      <c r="AY2024" s="404"/>
      <c r="AZ2024" s="404"/>
      <c r="BA2024" s="404" t="s">
        <v>2331</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924</v>
      </c>
      <c r="BZ2024" s="404"/>
      <c r="CA2024" s="404"/>
      <c r="CB2024" s="404" t="s">
        <v>1098</v>
      </c>
      <c r="CC2024" s="404"/>
      <c r="CD2024" s="404"/>
      <c r="CE2024" s="404"/>
      <c r="CF2024" s="404"/>
      <c r="CG2024" s="404"/>
      <c r="CH2024" s="404"/>
      <c r="CI2024" s="404"/>
      <c r="CJ2024" s="404"/>
      <c r="CK2024" s="404"/>
      <c r="CL2024" s="404"/>
      <c r="CM2024" s="404" t="s">
        <v>2271</v>
      </c>
      <c r="CN2024" s="404"/>
      <c r="CO2024" s="404"/>
      <c r="CP2024" s="404"/>
      <c r="CQ2024" s="404"/>
      <c r="CR2024" s="404"/>
      <c r="DJ2024" s="340" t="s">
        <v>1518</v>
      </c>
      <c r="EH2024" s="340" t="s">
        <v>1506</v>
      </c>
      <c r="EL2024" s="340" t="s">
        <v>426</v>
      </c>
      <c r="EM2024" s="340" t="s">
        <v>1222</v>
      </c>
      <c r="FC2024" s="340" t="s">
        <v>372</v>
      </c>
      <c r="FJ2024" s="340" t="s">
        <v>962</v>
      </c>
    </row>
    <row r="2025" spans="1:177" x14ac:dyDescent="0.25">
      <c r="A2025" s="404" t="s">
        <v>911</v>
      </c>
      <c r="B2025" s="404" t="s">
        <v>1676</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2248</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970</v>
      </c>
      <c r="BZ2025" s="404"/>
      <c r="CA2025" s="404"/>
      <c r="CB2025" s="404" t="s">
        <v>1101</v>
      </c>
      <c r="CC2025" s="404"/>
      <c r="CD2025" s="404"/>
      <c r="CE2025" s="404"/>
      <c r="CF2025" s="404"/>
      <c r="CG2025" s="404"/>
      <c r="CH2025" s="404"/>
      <c r="CI2025" s="404"/>
      <c r="CJ2025" s="404"/>
      <c r="CK2025" s="404"/>
      <c r="CL2025" s="404"/>
      <c r="CM2025" s="404" t="s">
        <v>2277</v>
      </c>
      <c r="CN2025" s="404"/>
      <c r="CO2025" s="404"/>
      <c r="CP2025" s="404"/>
      <c r="CQ2025" s="404"/>
      <c r="CR2025" s="404"/>
      <c r="DJ2025" s="340" t="s">
        <v>1619</v>
      </c>
      <c r="EH2025" s="340" t="s">
        <v>1509</v>
      </c>
      <c r="EL2025" s="340" t="s">
        <v>1479</v>
      </c>
      <c r="EM2025" s="340" t="s">
        <v>1223</v>
      </c>
      <c r="FC2025" s="340" t="s">
        <v>1475</v>
      </c>
      <c r="FJ2025" s="340" t="s">
        <v>1072</v>
      </c>
    </row>
    <row r="2026" spans="1:177" x14ac:dyDescent="0.25">
      <c r="A2026" s="404" t="s">
        <v>1136</v>
      </c>
      <c r="B2026" s="404" t="s">
        <v>1704</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2250</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982</v>
      </c>
      <c r="BZ2026" s="404"/>
      <c r="CA2026" s="404"/>
      <c r="CB2026" s="404" t="s">
        <v>1186</v>
      </c>
      <c r="CC2026" s="404"/>
      <c r="CD2026" s="404"/>
      <c r="CE2026" s="404"/>
      <c r="CF2026" s="404"/>
      <c r="CG2026" s="404"/>
      <c r="CH2026" s="404"/>
      <c r="CI2026" s="404"/>
      <c r="CJ2026" s="404"/>
      <c r="CK2026" s="404"/>
      <c r="CL2026" s="404"/>
      <c r="CM2026" s="404" t="s">
        <v>2278</v>
      </c>
      <c r="CN2026" s="404"/>
      <c r="CO2026" s="404"/>
      <c r="CP2026" s="404"/>
      <c r="CQ2026" s="404"/>
      <c r="CR2026" s="404"/>
      <c r="DJ2026" s="340" t="s">
        <v>1620</v>
      </c>
      <c r="EH2026" s="340" t="s">
        <v>1515</v>
      </c>
      <c r="EL2026" s="340" t="s">
        <v>1630</v>
      </c>
      <c r="EM2026" s="340" t="s">
        <v>2594</v>
      </c>
      <c r="FC2026" s="340" t="s">
        <v>1519</v>
      </c>
      <c r="FJ2026" s="340" t="s">
        <v>1159</v>
      </c>
    </row>
    <row r="2027" spans="1:177" x14ac:dyDescent="0.25">
      <c r="A2027" s="404" t="s">
        <v>1144</v>
      </c>
      <c r="B2027" s="404" t="s">
        <v>1719</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2253</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1195</v>
      </c>
      <c r="BZ2027" s="404"/>
      <c r="CA2027" s="404"/>
      <c r="CB2027" s="404" t="s">
        <v>1300</v>
      </c>
      <c r="CC2027" s="404"/>
      <c r="CD2027" s="404"/>
      <c r="CE2027" s="404"/>
      <c r="CF2027" s="404"/>
      <c r="CG2027" s="404"/>
      <c r="CH2027" s="404"/>
      <c r="CI2027" s="404"/>
      <c r="CJ2027" s="404"/>
      <c r="CK2027" s="404"/>
      <c r="CL2027" s="404"/>
      <c r="CM2027" s="404" t="s">
        <v>2279</v>
      </c>
      <c r="CN2027" s="404"/>
      <c r="CO2027" s="404"/>
      <c r="CP2027" s="404"/>
      <c r="CQ2027" s="404"/>
      <c r="CR2027" s="404"/>
      <c r="DJ2027" s="340" t="s">
        <v>1665</v>
      </c>
      <c r="EH2027" s="340" t="s">
        <v>1529</v>
      </c>
      <c r="EL2027" s="340" t="s">
        <v>1663</v>
      </c>
      <c r="FC2027" s="340" t="s">
        <v>1525</v>
      </c>
      <c r="FJ2027" s="340" t="s">
        <v>1160</v>
      </c>
    </row>
    <row r="2028" spans="1:177" x14ac:dyDescent="0.25">
      <c r="A2028" s="404" t="s">
        <v>1145</v>
      </c>
      <c r="B2028" s="404" t="s">
        <v>1723</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2263</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1199</v>
      </c>
      <c r="BZ2028" s="404"/>
      <c r="CA2028" s="404"/>
      <c r="CB2028" s="404" t="s">
        <v>2594</v>
      </c>
      <c r="CC2028" s="404"/>
      <c r="CD2028" s="404"/>
      <c r="CE2028" s="404"/>
      <c r="CF2028" s="404"/>
      <c r="CG2028" s="404"/>
      <c r="CH2028" s="404"/>
      <c r="CI2028" s="404"/>
      <c r="CJ2028" s="404"/>
      <c r="CK2028" s="404"/>
      <c r="CL2028" s="404"/>
      <c r="CM2028" s="404" t="s">
        <v>2280</v>
      </c>
      <c r="CN2028" s="404"/>
      <c r="CO2028" s="404"/>
      <c r="CP2028" s="404"/>
      <c r="CQ2028" s="404"/>
      <c r="CR2028" s="404"/>
      <c r="DJ2028" s="340" t="s">
        <v>1696</v>
      </c>
      <c r="EH2028" s="340" t="s">
        <v>1593</v>
      </c>
      <c r="EL2028" s="340" t="s">
        <v>1751</v>
      </c>
      <c r="FC2028" s="340" t="s">
        <v>1526</v>
      </c>
      <c r="FJ2028" s="340" t="s">
        <v>1185</v>
      </c>
    </row>
    <row r="2029" spans="1:177" x14ac:dyDescent="0.25">
      <c r="A2029" s="404" t="s">
        <v>1146</v>
      </c>
      <c r="B2029" s="404" t="s">
        <v>1729</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1494</v>
      </c>
      <c r="AO2029" s="404"/>
      <c r="AP2029" s="404"/>
      <c r="AQ2029" s="404"/>
      <c r="AR2029" s="404"/>
      <c r="AS2029" s="404"/>
      <c r="AT2029" s="404"/>
      <c r="AU2029" s="404"/>
      <c r="AV2029" s="404"/>
      <c r="AW2029" s="404"/>
      <c r="AX2029" s="404" t="s">
        <v>2266</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1274</v>
      </c>
      <c r="BZ2029" s="404"/>
      <c r="CA2029" s="404"/>
      <c r="CB2029" s="404"/>
      <c r="CC2029" s="404"/>
      <c r="CD2029" s="404"/>
      <c r="CE2029" s="404"/>
      <c r="CF2029" s="404"/>
      <c r="CG2029" s="404"/>
      <c r="CH2029" s="404"/>
      <c r="CI2029" s="404"/>
      <c r="CJ2029" s="404"/>
      <c r="CK2029" s="404"/>
      <c r="CL2029" s="404"/>
      <c r="CM2029" s="404" t="s">
        <v>2285</v>
      </c>
      <c r="CN2029" s="404"/>
      <c r="CO2029" s="404"/>
      <c r="CP2029" s="404"/>
      <c r="CQ2029" s="404"/>
      <c r="CR2029" s="404"/>
      <c r="DJ2029" s="340" t="s">
        <v>1703</v>
      </c>
      <c r="EH2029" s="340" t="s">
        <v>1743</v>
      </c>
      <c r="EL2029" s="340" t="s">
        <v>1785</v>
      </c>
      <c r="FC2029" s="340" t="s">
        <v>1527</v>
      </c>
      <c r="FJ2029" s="340" t="s">
        <v>1188</v>
      </c>
    </row>
    <row r="2030" spans="1:177" x14ac:dyDescent="0.25">
      <c r="A2030" s="404" t="s">
        <v>1148</v>
      </c>
      <c r="B2030" s="404" t="s">
        <v>1730</v>
      </c>
      <c r="C2030" s="404"/>
      <c r="D2030" s="404" t="s">
        <v>1462</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1500</v>
      </c>
      <c r="AO2030" s="404"/>
      <c r="AP2030" s="404"/>
      <c r="AQ2030" s="404"/>
      <c r="AR2030" s="404"/>
      <c r="AS2030" s="404"/>
      <c r="AT2030" s="404"/>
      <c r="AU2030" s="404"/>
      <c r="AV2030" s="404"/>
      <c r="AW2030" s="404"/>
      <c r="AX2030" s="404" t="s">
        <v>2282</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1313</v>
      </c>
      <c r="BZ2030" s="404"/>
      <c r="CA2030" s="404"/>
      <c r="CB2030" s="404"/>
      <c r="CC2030" s="404"/>
      <c r="CD2030" s="404"/>
      <c r="CE2030" s="404"/>
      <c r="CF2030" s="404"/>
      <c r="CG2030" s="404"/>
      <c r="CH2030" s="404"/>
      <c r="CI2030" s="404"/>
      <c r="CJ2030" s="404"/>
      <c r="CK2030" s="404"/>
      <c r="CL2030" s="404"/>
      <c r="CM2030" s="404" t="s">
        <v>2311</v>
      </c>
      <c r="CN2030" s="404"/>
      <c r="CO2030" s="404"/>
      <c r="CP2030" s="404"/>
      <c r="CQ2030" s="404"/>
      <c r="CR2030" s="404"/>
      <c r="DJ2030" s="340" t="s">
        <v>1755</v>
      </c>
      <c r="EH2030" s="340" t="s">
        <v>1746</v>
      </c>
      <c r="EL2030" s="340" t="s">
        <v>1880</v>
      </c>
      <c r="FC2030" s="340" t="s">
        <v>1541</v>
      </c>
      <c r="FJ2030" s="340" t="s">
        <v>1210</v>
      </c>
    </row>
    <row r="2031" spans="1:177" x14ac:dyDescent="0.25">
      <c r="A2031" s="404" t="s">
        <v>1171</v>
      </c>
      <c r="B2031" s="404" t="s">
        <v>1862</v>
      </c>
      <c r="C2031" s="404"/>
      <c r="D2031" s="404" t="s">
        <v>1463</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1544</v>
      </c>
      <c r="AO2031" s="404"/>
      <c r="AP2031" s="404"/>
      <c r="AQ2031" s="404"/>
      <c r="AR2031" s="404"/>
      <c r="AS2031" s="404"/>
      <c r="AT2031" s="404"/>
      <c r="AU2031" s="404"/>
      <c r="AV2031" s="404"/>
      <c r="AW2031" s="404"/>
      <c r="AX2031" s="404" t="s">
        <v>2291</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2594</v>
      </c>
      <c r="BZ2031" s="404"/>
      <c r="CA2031" s="404"/>
      <c r="CB2031" s="404"/>
      <c r="CC2031" s="404"/>
      <c r="CD2031" s="404"/>
      <c r="CE2031" s="404"/>
      <c r="CF2031" s="404"/>
      <c r="CG2031" s="404"/>
      <c r="CH2031" s="404"/>
      <c r="CI2031" s="404"/>
      <c r="CJ2031" s="404"/>
      <c r="CK2031" s="404"/>
      <c r="CL2031" s="404"/>
      <c r="CM2031" s="404" t="s">
        <v>2328</v>
      </c>
      <c r="CN2031" s="404"/>
      <c r="CO2031" s="404"/>
      <c r="CP2031" s="404"/>
      <c r="CQ2031" s="404"/>
      <c r="CR2031" s="404"/>
      <c r="DJ2031" s="340" t="s">
        <v>1756</v>
      </c>
      <c r="EH2031" s="340" t="s">
        <v>1846</v>
      </c>
      <c r="EL2031" s="340" t="s">
        <v>925</v>
      </c>
      <c r="FC2031" s="340" t="s">
        <v>1542</v>
      </c>
      <c r="FJ2031" s="340" t="s">
        <v>1236</v>
      </c>
    </row>
    <row r="2032" spans="1:177" x14ac:dyDescent="0.25">
      <c r="A2032" s="404" t="s">
        <v>1323</v>
      </c>
      <c r="B2032" s="404" t="s">
        <v>1877</v>
      </c>
      <c r="C2032" s="404"/>
      <c r="D2032" s="404" t="s">
        <v>1531</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1559</v>
      </c>
      <c r="AO2032" s="404"/>
      <c r="AP2032" s="404"/>
      <c r="AQ2032" s="404"/>
      <c r="AR2032" s="404"/>
      <c r="AS2032" s="404"/>
      <c r="AT2032" s="404"/>
      <c r="AU2032" s="404"/>
      <c r="AV2032" s="404"/>
      <c r="AW2032" s="404"/>
      <c r="AX2032" s="404" t="s">
        <v>2299</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2337</v>
      </c>
      <c r="CN2032" s="404"/>
      <c r="CO2032" s="404"/>
      <c r="CP2032" s="404"/>
      <c r="CQ2032" s="404"/>
      <c r="CR2032" s="404"/>
      <c r="DJ2032" s="340" t="s">
        <v>1772</v>
      </c>
      <c r="EH2032" s="340" t="s">
        <v>1854</v>
      </c>
      <c r="EL2032" s="340" t="s">
        <v>1038</v>
      </c>
      <c r="FC2032" s="340" t="s">
        <v>1595</v>
      </c>
      <c r="FJ2032" s="340" t="s">
        <v>1314</v>
      </c>
    </row>
    <row r="2033" spans="1:166" x14ac:dyDescent="0.25">
      <c r="A2033" s="404" t="s">
        <v>2594</v>
      </c>
      <c r="B2033" s="404" t="s">
        <v>905</v>
      </c>
      <c r="C2033" s="404"/>
      <c r="D2033" s="404" t="s">
        <v>1540</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1576</v>
      </c>
      <c r="AO2033" s="404"/>
      <c r="AP2033" s="404"/>
      <c r="AQ2033" s="404"/>
      <c r="AR2033" s="404"/>
      <c r="AS2033" s="404"/>
      <c r="AT2033" s="404"/>
      <c r="AU2033" s="404"/>
      <c r="AV2033" s="404"/>
      <c r="AW2033" s="404"/>
      <c r="AX2033" s="404" t="s">
        <v>2333</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2339</v>
      </c>
      <c r="CN2033" s="404"/>
      <c r="CO2033" s="404"/>
      <c r="CP2033" s="404"/>
      <c r="CQ2033" s="404"/>
      <c r="CR2033" s="404"/>
      <c r="DJ2033" s="340" t="s">
        <v>1801</v>
      </c>
      <c r="EH2033" s="340" t="s">
        <v>1855</v>
      </c>
      <c r="EL2033" s="340" t="s">
        <v>1044</v>
      </c>
      <c r="FC2033" s="340" t="s">
        <v>1596</v>
      </c>
      <c r="FJ2033" s="340" t="s">
        <v>1534</v>
      </c>
    </row>
    <row r="2034" spans="1:166" x14ac:dyDescent="0.25">
      <c r="A2034" s="404"/>
      <c r="B2034" s="404" t="s">
        <v>917</v>
      </c>
      <c r="C2034" s="404"/>
      <c r="D2034" s="404" t="s">
        <v>1601</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1464</v>
      </c>
      <c r="AJ2034" s="404"/>
      <c r="AK2034" s="404"/>
      <c r="AL2034" s="404"/>
      <c r="AM2034" s="404"/>
      <c r="AN2034" s="404" t="s">
        <v>1591</v>
      </c>
      <c r="AO2034" s="404"/>
      <c r="AP2034" s="404"/>
      <c r="AQ2034" s="404"/>
      <c r="AR2034" s="404"/>
      <c r="AS2034" s="404"/>
      <c r="AT2034" s="404"/>
      <c r="AU2034" s="404"/>
      <c r="AV2034" s="404"/>
      <c r="AW2034" s="404"/>
      <c r="AX2034" s="404" t="s">
        <v>2334</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2351</v>
      </c>
      <c r="CN2034" s="404"/>
      <c r="CO2034" s="404"/>
      <c r="CP2034" s="404"/>
      <c r="CQ2034" s="404"/>
      <c r="CR2034" s="404"/>
      <c r="DJ2034" s="340" t="s">
        <v>1848</v>
      </c>
      <c r="EH2034" s="340" t="s">
        <v>1870</v>
      </c>
      <c r="EL2034" s="340" t="s">
        <v>1048</v>
      </c>
      <c r="FC2034" s="340" t="s">
        <v>1597</v>
      </c>
      <c r="FJ2034" s="340" t="s">
        <v>1158</v>
      </c>
    </row>
    <row r="2035" spans="1:166" x14ac:dyDescent="0.25">
      <c r="A2035" s="404"/>
      <c r="B2035" s="404" t="s">
        <v>921</v>
      </c>
      <c r="C2035" s="404"/>
      <c r="D2035" s="404" t="s">
        <v>1656</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1493</v>
      </c>
      <c r="AJ2035" s="404"/>
      <c r="AK2035" s="404"/>
      <c r="AL2035" s="404"/>
      <c r="AM2035" s="404"/>
      <c r="AN2035" s="404" t="s">
        <v>1625</v>
      </c>
      <c r="AO2035" s="404"/>
      <c r="AP2035" s="404"/>
      <c r="AQ2035" s="404"/>
      <c r="AR2035" s="404"/>
      <c r="AS2035" s="404"/>
      <c r="AT2035" s="404"/>
      <c r="AU2035" s="404"/>
      <c r="AV2035" s="404"/>
      <c r="AW2035" s="404"/>
      <c r="AX2035" s="404" t="s">
        <v>2350</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1887</v>
      </c>
      <c r="EH2035" s="340" t="s">
        <v>1879</v>
      </c>
      <c r="EL2035" s="340" t="s">
        <v>1063</v>
      </c>
      <c r="FC2035" s="340" t="s">
        <v>1678</v>
      </c>
      <c r="FJ2035" s="340" t="s">
        <v>2594</v>
      </c>
    </row>
    <row r="2036" spans="1:166" x14ac:dyDescent="0.25">
      <c r="A2036" s="404"/>
      <c r="B2036" s="404" t="s">
        <v>978</v>
      </c>
      <c r="C2036" s="404"/>
      <c r="D2036" s="404" t="s">
        <v>1684</v>
      </c>
      <c r="E2036" s="404"/>
      <c r="F2036" s="404"/>
      <c r="G2036" s="404"/>
      <c r="H2036" s="404"/>
      <c r="I2036" s="404"/>
      <c r="J2036" s="404"/>
      <c r="K2036" s="404"/>
      <c r="L2036" s="404"/>
      <c r="M2036" s="404"/>
      <c r="N2036" s="404"/>
      <c r="O2036" s="404"/>
      <c r="P2036" s="404"/>
      <c r="Q2036" s="404"/>
      <c r="R2036" s="404" t="s">
        <v>1449</v>
      </c>
      <c r="S2036" s="404"/>
      <c r="T2036" s="404"/>
      <c r="U2036" s="404"/>
      <c r="V2036" s="404"/>
      <c r="W2036" s="404"/>
      <c r="X2036" s="404"/>
      <c r="Y2036" s="404"/>
      <c r="Z2036" s="404"/>
      <c r="AA2036" s="404"/>
      <c r="AB2036" s="404"/>
      <c r="AC2036" s="404"/>
      <c r="AD2036" s="404"/>
      <c r="AE2036" s="404"/>
      <c r="AF2036" s="404"/>
      <c r="AG2036" s="404"/>
      <c r="AH2036" s="404"/>
      <c r="AI2036" s="404" t="s">
        <v>1599</v>
      </c>
      <c r="AJ2036" s="404"/>
      <c r="AK2036" s="404"/>
      <c r="AL2036" s="404"/>
      <c r="AM2036" s="404"/>
      <c r="AN2036" s="404" t="s">
        <v>1634</v>
      </c>
      <c r="AO2036" s="404"/>
      <c r="AP2036" s="404"/>
      <c r="AQ2036" s="404"/>
      <c r="AR2036" s="404"/>
      <c r="AS2036" s="404"/>
      <c r="AT2036" s="404"/>
      <c r="AU2036" s="404"/>
      <c r="AV2036" s="404"/>
      <c r="AW2036" s="404"/>
      <c r="AX2036" s="404" t="s">
        <v>2352</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1905</v>
      </c>
      <c r="EH2036" s="340" t="s">
        <v>1885</v>
      </c>
      <c r="EL2036" s="340" t="s">
        <v>1120</v>
      </c>
      <c r="FC2036" s="340" t="s">
        <v>1705</v>
      </c>
    </row>
    <row r="2037" spans="1:166" x14ac:dyDescent="0.25">
      <c r="A2037" s="404"/>
      <c r="B2037" s="404" t="s">
        <v>999</v>
      </c>
      <c r="C2037" s="404"/>
      <c r="D2037" s="404" t="s">
        <v>1686</v>
      </c>
      <c r="E2037" s="404"/>
      <c r="F2037" s="404"/>
      <c r="G2037" s="404"/>
      <c r="H2037" s="404"/>
      <c r="I2037" s="404"/>
      <c r="J2037" s="404"/>
      <c r="K2037" s="404"/>
      <c r="L2037" s="404"/>
      <c r="M2037" s="404"/>
      <c r="N2037" s="404"/>
      <c r="O2037" s="404"/>
      <c r="P2037" s="404"/>
      <c r="Q2037" s="404"/>
      <c r="R2037" s="404" t="s">
        <v>1532</v>
      </c>
      <c r="S2037" s="404"/>
      <c r="T2037" s="404"/>
      <c r="U2037" s="404"/>
      <c r="V2037" s="404"/>
      <c r="W2037" s="404"/>
      <c r="X2037" s="404"/>
      <c r="Y2037" s="404"/>
      <c r="Z2037" s="404"/>
      <c r="AA2037" s="404"/>
      <c r="AB2037" s="404"/>
      <c r="AC2037" s="404"/>
      <c r="AD2037" s="404"/>
      <c r="AE2037" s="404"/>
      <c r="AF2037" s="404"/>
      <c r="AG2037" s="404"/>
      <c r="AH2037" s="404"/>
      <c r="AI2037" s="404" t="s">
        <v>1632</v>
      </c>
      <c r="AJ2037" s="404"/>
      <c r="AK2037" s="404"/>
      <c r="AL2037" s="404"/>
      <c r="AM2037" s="404"/>
      <c r="AN2037" s="404" t="s">
        <v>1644</v>
      </c>
      <c r="AO2037" s="404"/>
      <c r="AP2037" s="404"/>
      <c r="AQ2037" s="404"/>
      <c r="AR2037" s="404"/>
      <c r="AS2037" s="404"/>
      <c r="AT2037" s="404"/>
      <c r="AU2037" s="404"/>
      <c r="AV2037" s="404"/>
      <c r="AW2037" s="404"/>
      <c r="AX2037" s="404" t="s">
        <v>2353</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1898</v>
      </c>
      <c r="EL2037" s="340" t="s">
        <v>1231</v>
      </c>
      <c r="FC2037" s="340" t="s">
        <v>1706</v>
      </c>
    </row>
    <row r="2038" spans="1:166" x14ac:dyDescent="0.25">
      <c r="A2038" s="404"/>
      <c r="B2038" s="404" t="s">
        <v>1001</v>
      </c>
      <c r="C2038" s="404"/>
      <c r="D2038" s="404" t="s">
        <v>1694</v>
      </c>
      <c r="E2038" s="404"/>
      <c r="F2038" s="404"/>
      <c r="G2038" s="404"/>
      <c r="H2038" s="404"/>
      <c r="I2038" s="404"/>
      <c r="J2038" s="404"/>
      <c r="K2038" s="404"/>
      <c r="L2038" s="404"/>
      <c r="M2038" s="404"/>
      <c r="N2038" s="404"/>
      <c r="O2038" s="404"/>
      <c r="P2038" s="404"/>
      <c r="Q2038" s="404"/>
      <c r="R2038" s="404" t="s">
        <v>1533</v>
      </c>
      <c r="S2038" s="404"/>
      <c r="T2038" s="404"/>
      <c r="U2038" s="404"/>
      <c r="V2038" s="404"/>
      <c r="W2038" s="404"/>
      <c r="X2038" s="404"/>
      <c r="Y2038" s="404"/>
      <c r="Z2038" s="404"/>
      <c r="AA2038" s="404"/>
      <c r="AB2038" s="404"/>
      <c r="AC2038" s="404"/>
      <c r="AD2038" s="404"/>
      <c r="AE2038" s="404"/>
      <c r="AF2038" s="404"/>
      <c r="AG2038" s="404"/>
      <c r="AH2038" s="404"/>
      <c r="AI2038" s="404" t="s">
        <v>1765</v>
      </c>
      <c r="AJ2038" s="404"/>
      <c r="AK2038" s="404"/>
      <c r="AL2038" s="404"/>
      <c r="AM2038" s="404"/>
      <c r="AN2038" s="404" t="s">
        <v>1702</v>
      </c>
      <c r="AO2038" s="404"/>
      <c r="AP2038" s="404"/>
      <c r="AQ2038" s="404"/>
      <c r="AR2038" s="404"/>
      <c r="AS2038" s="404"/>
      <c r="AT2038" s="404"/>
      <c r="AU2038" s="404"/>
      <c r="AV2038" s="404"/>
      <c r="AW2038" s="404"/>
      <c r="AX2038" s="404" t="s">
        <v>2354</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918</v>
      </c>
      <c r="EH2038" s="340" t="s">
        <v>1911</v>
      </c>
      <c r="EL2038" s="340" t="s">
        <v>1334</v>
      </c>
      <c r="FC2038" s="340" t="s">
        <v>1732</v>
      </c>
    </row>
    <row r="2039" spans="1:166" x14ac:dyDescent="0.25">
      <c r="A2039" s="404"/>
      <c r="B2039" s="404" t="s">
        <v>1021</v>
      </c>
      <c r="C2039" s="404"/>
      <c r="D2039" s="404" t="s">
        <v>1718</v>
      </c>
      <c r="E2039" s="404"/>
      <c r="F2039" s="404"/>
      <c r="G2039" s="404"/>
      <c r="H2039" s="404"/>
      <c r="I2039" s="404"/>
      <c r="J2039" s="404"/>
      <c r="K2039" s="404"/>
      <c r="L2039" s="404"/>
      <c r="M2039" s="404"/>
      <c r="N2039" s="404"/>
      <c r="O2039" s="404"/>
      <c r="P2039" s="404"/>
      <c r="Q2039" s="404"/>
      <c r="R2039" s="404" t="s">
        <v>1555</v>
      </c>
      <c r="S2039" s="404"/>
      <c r="T2039" s="404"/>
      <c r="U2039" s="404"/>
      <c r="V2039" s="404"/>
      <c r="W2039" s="404"/>
      <c r="X2039" s="404"/>
      <c r="Y2039" s="404"/>
      <c r="Z2039" s="404"/>
      <c r="AA2039" s="404"/>
      <c r="AB2039" s="404"/>
      <c r="AC2039" s="404"/>
      <c r="AD2039" s="404"/>
      <c r="AE2039" s="404"/>
      <c r="AF2039" s="404"/>
      <c r="AG2039" s="404"/>
      <c r="AH2039" s="404"/>
      <c r="AI2039" s="404" t="s">
        <v>1799</v>
      </c>
      <c r="AJ2039" s="404"/>
      <c r="AK2039" s="404"/>
      <c r="AL2039" s="404"/>
      <c r="AM2039" s="404"/>
      <c r="AN2039" s="404" t="s">
        <v>1717</v>
      </c>
      <c r="AO2039" s="404"/>
      <c r="AP2039" s="404"/>
      <c r="AQ2039" s="404"/>
      <c r="AR2039" s="404"/>
      <c r="AS2039" s="404"/>
      <c r="AT2039" s="404"/>
      <c r="AU2039" s="404"/>
      <c r="AV2039" s="404"/>
      <c r="AW2039" s="404"/>
      <c r="AX2039" s="404" t="s">
        <v>2355</v>
      </c>
      <c r="AY2039" s="404"/>
      <c r="AZ2039" s="404"/>
      <c r="BA2039" s="404" t="s">
        <v>1465</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966</v>
      </c>
      <c r="EH2039" s="340" t="s">
        <v>1914</v>
      </c>
      <c r="EL2039" s="340" t="s">
        <v>2594</v>
      </c>
      <c r="FC2039" s="340" t="s">
        <v>1750</v>
      </c>
    </row>
    <row r="2040" spans="1:166" x14ac:dyDescent="0.25">
      <c r="A2040" s="404"/>
      <c r="B2040" s="404" t="s">
        <v>1073</v>
      </c>
      <c r="C2040" s="404"/>
      <c r="D2040" s="404" t="s">
        <v>1754</v>
      </c>
      <c r="E2040" s="404"/>
      <c r="F2040" s="404"/>
      <c r="G2040" s="404"/>
      <c r="H2040" s="404"/>
      <c r="I2040" s="404"/>
      <c r="J2040" s="404"/>
      <c r="K2040" s="404"/>
      <c r="L2040" s="404"/>
      <c r="M2040" s="404"/>
      <c r="N2040" s="404"/>
      <c r="O2040" s="404"/>
      <c r="P2040" s="404"/>
      <c r="Q2040" s="404"/>
      <c r="R2040" s="404" t="s">
        <v>1612</v>
      </c>
      <c r="S2040" s="404"/>
      <c r="T2040" s="404"/>
      <c r="U2040" s="404"/>
      <c r="V2040" s="404"/>
      <c r="W2040" s="404"/>
      <c r="X2040" s="404"/>
      <c r="Y2040" s="404"/>
      <c r="Z2040" s="404"/>
      <c r="AA2040" s="404"/>
      <c r="AB2040" s="404"/>
      <c r="AC2040" s="404"/>
      <c r="AD2040" s="404"/>
      <c r="AE2040" s="404"/>
      <c r="AF2040" s="404"/>
      <c r="AG2040" s="404"/>
      <c r="AH2040" s="404"/>
      <c r="AI2040" s="404" t="s">
        <v>1819</v>
      </c>
      <c r="AJ2040" s="404"/>
      <c r="AK2040" s="404"/>
      <c r="AL2040" s="404"/>
      <c r="AM2040" s="404"/>
      <c r="AN2040" s="404" t="s">
        <v>1774</v>
      </c>
      <c r="AO2040" s="404"/>
      <c r="AP2040" s="404"/>
      <c r="AQ2040" s="404"/>
      <c r="AR2040" s="404"/>
      <c r="AS2040" s="404"/>
      <c r="AT2040" s="404"/>
      <c r="AU2040" s="404"/>
      <c r="AV2040" s="404"/>
      <c r="AW2040" s="404"/>
      <c r="AX2040" s="404" t="s">
        <v>0</v>
      </c>
      <c r="AY2040" s="404"/>
      <c r="AZ2040" s="404"/>
      <c r="BA2040" s="404" t="s">
        <v>1477</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983</v>
      </c>
      <c r="EH2040" s="340" t="s">
        <v>1920</v>
      </c>
      <c r="FC2040" s="340" t="s">
        <v>1865</v>
      </c>
    </row>
    <row r="2041" spans="1:166" x14ac:dyDescent="0.25">
      <c r="A2041" s="404"/>
      <c r="B2041" s="404" t="s">
        <v>1082</v>
      </c>
      <c r="C2041" s="404"/>
      <c r="D2041" s="404" t="s">
        <v>1781</v>
      </c>
      <c r="E2041" s="404"/>
      <c r="F2041" s="404"/>
      <c r="G2041" s="404"/>
      <c r="H2041" s="404"/>
      <c r="I2041" s="404"/>
      <c r="J2041" s="404"/>
      <c r="K2041" s="404"/>
      <c r="L2041" s="404"/>
      <c r="M2041" s="404"/>
      <c r="N2041" s="404"/>
      <c r="O2041" s="404"/>
      <c r="P2041" s="404"/>
      <c r="Q2041" s="404"/>
      <c r="R2041" s="404" t="s">
        <v>1641</v>
      </c>
      <c r="S2041" s="404"/>
      <c r="T2041" s="404"/>
      <c r="U2041" s="404"/>
      <c r="V2041" s="404"/>
      <c r="W2041" s="404"/>
      <c r="X2041" s="404"/>
      <c r="Y2041" s="404"/>
      <c r="Z2041" s="404"/>
      <c r="AA2041" s="404"/>
      <c r="AB2041" s="404"/>
      <c r="AC2041" s="404"/>
      <c r="AD2041" s="404"/>
      <c r="AE2041" s="404"/>
      <c r="AF2041" s="404"/>
      <c r="AG2041" s="404"/>
      <c r="AH2041" s="404"/>
      <c r="AI2041" s="404" t="s">
        <v>1847</v>
      </c>
      <c r="AJ2041" s="404"/>
      <c r="AK2041" s="404"/>
      <c r="AL2041" s="404"/>
      <c r="AM2041" s="404"/>
      <c r="AN2041" s="404" t="s">
        <v>1807</v>
      </c>
      <c r="AO2041" s="404"/>
      <c r="AP2041" s="404"/>
      <c r="AQ2041" s="404"/>
      <c r="AR2041" s="404"/>
      <c r="AS2041" s="404"/>
      <c r="AT2041" s="404"/>
      <c r="AU2041" s="404"/>
      <c r="AV2041" s="404"/>
      <c r="AW2041" s="404"/>
      <c r="AX2041" s="404" t="s">
        <v>17</v>
      </c>
      <c r="AY2041" s="404"/>
      <c r="AZ2041" s="404"/>
      <c r="BA2041" s="404" t="s">
        <v>1478</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1135</v>
      </c>
      <c r="EH2041" s="340" t="s">
        <v>920</v>
      </c>
      <c r="FC2041" s="340" t="s">
        <v>1899</v>
      </c>
    </row>
    <row r="2042" spans="1:166" x14ac:dyDescent="0.25">
      <c r="A2042" s="404"/>
      <c r="B2042" s="404" t="s">
        <v>1084</v>
      </c>
      <c r="C2042" s="404"/>
      <c r="D2042" s="404" t="s">
        <v>1784</v>
      </c>
      <c r="E2042" s="404"/>
      <c r="F2042" s="404"/>
      <c r="G2042" s="404"/>
      <c r="H2042" s="404"/>
      <c r="I2042" s="404"/>
      <c r="J2042" s="404"/>
      <c r="K2042" s="404"/>
      <c r="L2042" s="404"/>
      <c r="M2042" s="404"/>
      <c r="N2042" s="404"/>
      <c r="O2042" s="404"/>
      <c r="P2042" s="404"/>
      <c r="Q2042" s="404"/>
      <c r="R2042" s="404" t="s">
        <v>1642</v>
      </c>
      <c r="S2042" s="404"/>
      <c r="T2042" s="404"/>
      <c r="U2042" s="404"/>
      <c r="V2042" s="404"/>
      <c r="W2042" s="404"/>
      <c r="X2042" s="404"/>
      <c r="Y2042" s="404"/>
      <c r="Z2042" s="404"/>
      <c r="AA2042" s="404"/>
      <c r="AB2042" s="404"/>
      <c r="AC2042" s="404"/>
      <c r="AD2042" s="404"/>
      <c r="AE2042" s="404"/>
      <c r="AF2042" s="404"/>
      <c r="AG2042" s="404"/>
      <c r="AH2042" s="404"/>
      <c r="AI2042" s="404" t="s">
        <v>1852</v>
      </c>
      <c r="AJ2042" s="404"/>
      <c r="AK2042" s="404"/>
      <c r="AL2042" s="404"/>
      <c r="AM2042" s="404"/>
      <c r="AN2042" s="404" t="s">
        <v>1886</v>
      </c>
      <c r="AO2042" s="404"/>
      <c r="AP2042" s="404"/>
      <c r="AQ2042" s="404"/>
      <c r="AR2042" s="404"/>
      <c r="AS2042" s="404"/>
      <c r="AT2042" s="404"/>
      <c r="AU2042" s="404"/>
      <c r="AV2042" s="404"/>
      <c r="AW2042" s="404"/>
      <c r="AX2042" s="404" t="s">
        <v>21</v>
      </c>
      <c r="AY2042" s="404"/>
      <c r="AZ2042" s="404"/>
      <c r="BA2042" s="404" t="s">
        <v>1523</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1166</v>
      </c>
      <c r="EH2042" s="340" t="s">
        <v>985</v>
      </c>
      <c r="FC2042" s="340" t="s">
        <v>919</v>
      </c>
    </row>
    <row r="2043" spans="1:166" x14ac:dyDescent="0.25">
      <c r="A2043" s="404"/>
      <c r="B2043" s="404" t="s">
        <v>1105</v>
      </c>
      <c r="C2043" s="404"/>
      <c r="D2043" s="404" t="s">
        <v>1809</v>
      </c>
      <c r="E2043" s="404"/>
      <c r="F2043" s="404"/>
      <c r="G2043" s="404"/>
      <c r="H2043" s="404"/>
      <c r="I2043" s="404"/>
      <c r="J2043" s="404"/>
      <c r="K2043" s="404"/>
      <c r="L2043" s="404"/>
      <c r="M2043" s="404"/>
      <c r="N2043" s="404"/>
      <c r="O2043" s="404"/>
      <c r="P2043" s="404"/>
      <c r="Q2043" s="404"/>
      <c r="R2043" s="404" t="s">
        <v>1689</v>
      </c>
      <c r="S2043" s="404"/>
      <c r="T2043" s="404"/>
      <c r="U2043" s="404"/>
      <c r="V2043" s="404"/>
      <c r="W2043" s="404"/>
      <c r="X2043" s="404"/>
      <c r="Y2043" s="404"/>
      <c r="Z2043" s="404"/>
      <c r="AA2043" s="404"/>
      <c r="AB2043" s="404"/>
      <c r="AC2043" s="404"/>
      <c r="AD2043" s="404"/>
      <c r="AE2043" s="404"/>
      <c r="AF2043" s="404"/>
      <c r="AG2043" s="404"/>
      <c r="AH2043" s="404"/>
      <c r="AI2043" s="404" t="s">
        <v>1864</v>
      </c>
      <c r="AJ2043" s="404"/>
      <c r="AK2043" s="404"/>
      <c r="AL2043" s="404"/>
      <c r="AM2043" s="404"/>
      <c r="AN2043" s="404" t="s">
        <v>922</v>
      </c>
      <c r="AO2043" s="404"/>
      <c r="AP2043" s="404"/>
      <c r="AQ2043" s="404"/>
      <c r="AR2043" s="404"/>
      <c r="AS2043" s="404"/>
      <c r="AT2043" s="404"/>
      <c r="AU2043" s="404"/>
      <c r="AV2043" s="404"/>
      <c r="AW2043" s="404"/>
      <c r="AX2043" s="404" t="s">
        <v>22</v>
      </c>
      <c r="AY2043" s="404"/>
      <c r="AZ2043" s="404"/>
      <c r="BA2043" s="404" t="s">
        <v>1548</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1174</v>
      </c>
      <c r="EH2043" s="340" t="s">
        <v>1095</v>
      </c>
      <c r="FC2043" s="340" t="s">
        <v>951</v>
      </c>
    </row>
    <row r="2044" spans="1:166" x14ac:dyDescent="0.25">
      <c r="A2044" s="404"/>
      <c r="B2044" s="404" t="s">
        <v>1132</v>
      </c>
      <c r="C2044" s="404"/>
      <c r="D2044" s="404" t="s">
        <v>1895</v>
      </c>
      <c r="E2044" s="404"/>
      <c r="F2044" s="404"/>
      <c r="G2044" s="404"/>
      <c r="H2044" s="404"/>
      <c r="I2044" s="404"/>
      <c r="J2044" s="404"/>
      <c r="K2044" s="404"/>
      <c r="L2044" s="404"/>
      <c r="M2044" s="404"/>
      <c r="N2044" s="404"/>
      <c r="O2044" s="404"/>
      <c r="P2044" s="404"/>
      <c r="Q2044" s="404"/>
      <c r="R2044" s="404" t="s">
        <v>1690</v>
      </c>
      <c r="S2044" s="404"/>
      <c r="T2044" s="404"/>
      <c r="U2044" s="404"/>
      <c r="V2044" s="404"/>
      <c r="W2044" s="404"/>
      <c r="X2044" s="404"/>
      <c r="Y2044" s="404"/>
      <c r="Z2044" s="404"/>
      <c r="AA2044" s="404"/>
      <c r="AB2044" s="404"/>
      <c r="AC2044" s="404"/>
      <c r="AD2044" s="404"/>
      <c r="AE2044" s="404"/>
      <c r="AF2044" s="404"/>
      <c r="AG2044" s="404"/>
      <c r="AH2044" s="404"/>
      <c r="AI2044" s="404" t="s">
        <v>1900</v>
      </c>
      <c r="AJ2044" s="404"/>
      <c r="AK2044" s="404"/>
      <c r="AL2044" s="404"/>
      <c r="AM2044" s="404"/>
      <c r="AN2044" s="404" t="s">
        <v>927</v>
      </c>
      <c r="AO2044" s="404"/>
      <c r="AP2044" s="404"/>
      <c r="AQ2044" s="404"/>
      <c r="AR2044" s="404"/>
      <c r="AS2044" s="404"/>
      <c r="AT2044" s="404"/>
      <c r="AU2044" s="404"/>
      <c r="AV2044" s="404"/>
      <c r="AW2044" s="404"/>
      <c r="AX2044" s="404" t="s">
        <v>23</v>
      </c>
      <c r="AY2044" s="404"/>
      <c r="AZ2044" s="404"/>
      <c r="BA2044" s="404" t="s">
        <v>1600</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1273</v>
      </c>
      <c r="EH2044" s="340" t="s">
        <v>1133</v>
      </c>
      <c r="FC2044" s="340" t="s">
        <v>1000</v>
      </c>
    </row>
    <row r="2045" spans="1:166" x14ac:dyDescent="0.25">
      <c r="A2045" s="404"/>
      <c r="B2045" s="404" t="s">
        <v>1154</v>
      </c>
      <c r="C2045" s="404"/>
      <c r="D2045" s="404" t="s">
        <v>943</v>
      </c>
      <c r="E2045" s="404"/>
      <c r="F2045" s="404"/>
      <c r="G2045" s="404"/>
      <c r="H2045" s="404"/>
      <c r="I2045" s="404"/>
      <c r="J2045" s="404"/>
      <c r="K2045" s="404"/>
      <c r="L2045" s="404"/>
      <c r="M2045" s="404"/>
      <c r="N2045" s="404"/>
      <c r="O2045" s="404"/>
      <c r="P2045" s="404"/>
      <c r="Q2045" s="404"/>
      <c r="R2045" s="404" t="s">
        <v>1692</v>
      </c>
      <c r="S2045" s="404"/>
      <c r="T2045" s="404"/>
      <c r="U2045" s="404"/>
      <c r="V2045" s="404"/>
      <c r="W2045" s="404"/>
      <c r="X2045" s="404"/>
      <c r="Y2045" s="404"/>
      <c r="Z2045" s="404"/>
      <c r="AA2045" s="404"/>
      <c r="AB2045" s="404"/>
      <c r="AC2045" s="404"/>
      <c r="AD2045" s="404"/>
      <c r="AE2045" s="404"/>
      <c r="AF2045" s="404"/>
      <c r="AG2045" s="404"/>
      <c r="AH2045" s="404"/>
      <c r="AI2045" s="404" t="s">
        <v>923</v>
      </c>
      <c r="AJ2045" s="404"/>
      <c r="AK2045" s="404"/>
      <c r="AL2045" s="404"/>
      <c r="AM2045" s="404"/>
      <c r="AN2045" s="404" t="s">
        <v>933</v>
      </c>
      <c r="AO2045" s="404"/>
      <c r="AP2045" s="404"/>
      <c r="AQ2045" s="404"/>
      <c r="AR2045" s="404"/>
      <c r="AS2045" s="404"/>
      <c r="AT2045" s="404"/>
      <c r="AU2045" s="404"/>
      <c r="AV2045" s="404"/>
      <c r="AW2045" s="404"/>
      <c r="AX2045" s="404" t="s">
        <v>43</v>
      </c>
      <c r="AY2045" s="404"/>
      <c r="AZ2045" s="404"/>
      <c r="BA2045" s="404" t="s">
        <v>1617</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1312</v>
      </c>
      <c r="EH2045" s="340" t="s">
        <v>1172</v>
      </c>
      <c r="FC2045" s="340" t="s">
        <v>1018</v>
      </c>
    </row>
    <row r="2046" spans="1:166" x14ac:dyDescent="0.25">
      <c r="A2046" s="404"/>
      <c r="B2046" s="404" t="s">
        <v>1163</v>
      </c>
      <c r="C2046" s="404"/>
      <c r="D2046" s="404" t="s">
        <v>991</v>
      </c>
      <c r="E2046" s="404"/>
      <c r="F2046" s="404"/>
      <c r="G2046" s="404"/>
      <c r="H2046" s="404"/>
      <c r="I2046" s="404"/>
      <c r="J2046" s="404"/>
      <c r="K2046" s="404"/>
      <c r="L2046" s="404"/>
      <c r="M2046" s="404"/>
      <c r="N2046" s="404"/>
      <c r="O2046" s="404"/>
      <c r="P2046" s="404"/>
      <c r="Q2046" s="404"/>
      <c r="R2046" s="404" t="s">
        <v>1699</v>
      </c>
      <c r="S2046" s="404"/>
      <c r="T2046" s="404"/>
      <c r="U2046" s="404"/>
      <c r="V2046" s="404"/>
      <c r="W2046" s="404"/>
      <c r="X2046" s="404"/>
      <c r="Y2046" s="404"/>
      <c r="Z2046" s="404"/>
      <c r="AA2046" s="404"/>
      <c r="AB2046" s="404"/>
      <c r="AC2046" s="404"/>
      <c r="AD2046" s="404"/>
      <c r="AE2046" s="404"/>
      <c r="AF2046" s="404"/>
      <c r="AG2046" s="404"/>
      <c r="AH2046" s="404"/>
      <c r="AI2046" s="404" t="s">
        <v>946</v>
      </c>
      <c r="AJ2046" s="404"/>
      <c r="AK2046" s="404"/>
      <c r="AL2046" s="404"/>
      <c r="AM2046" s="404"/>
      <c r="AN2046" s="404" t="s">
        <v>936</v>
      </c>
      <c r="AO2046" s="404"/>
      <c r="AP2046" s="404"/>
      <c r="AQ2046" s="404"/>
      <c r="AR2046" s="404"/>
      <c r="AS2046" s="404"/>
      <c r="AT2046" s="404"/>
      <c r="AU2046" s="404"/>
      <c r="AV2046" s="404"/>
      <c r="AW2046" s="404"/>
      <c r="AX2046" s="404" t="s">
        <v>50</v>
      </c>
      <c r="AY2046" s="404"/>
      <c r="AZ2046" s="404"/>
      <c r="BA2046" s="404" t="s">
        <v>1671</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2594</v>
      </c>
      <c r="EH2046" s="340" t="s">
        <v>1180</v>
      </c>
      <c r="FC2046" s="340" t="s">
        <v>1062</v>
      </c>
    </row>
    <row r="2047" spans="1:166" x14ac:dyDescent="0.25">
      <c r="A2047" s="404"/>
      <c r="B2047" s="404" t="s">
        <v>1164</v>
      </c>
      <c r="C2047" s="404"/>
      <c r="D2047" s="404" t="s">
        <v>1012</v>
      </c>
      <c r="E2047" s="404"/>
      <c r="F2047" s="404"/>
      <c r="G2047" s="404"/>
      <c r="H2047" s="404"/>
      <c r="I2047" s="404"/>
      <c r="J2047" s="404"/>
      <c r="K2047" s="404"/>
      <c r="L2047" s="404"/>
      <c r="M2047" s="404"/>
      <c r="N2047" s="404"/>
      <c r="O2047" s="404"/>
      <c r="P2047" s="404"/>
      <c r="Q2047" s="404"/>
      <c r="R2047" s="404" t="s">
        <v>1797</v>
      </c>
      <c r="S2047" s="404"/>
      <c r="T2047" s="404"/>
      <c r="U2047" s="404"/>
      <c r="V2047" s="404"/>
      <c r="W2047" s="404"/>
      <c r="X2047" s="404"/>
      <c r="Y2047" s="404"/>
      <c r="Z2047" s="404"/>
      <c r="AA2047" s="404"/>
      <c r="AB2047" s="404"/>
      <c r="AC2047" s="404"/>
      <c r="AD2047" s="404"/>
      <c r="AE2047" s="404"/>
      <c r="AF2047" s="404"/>
      <c r="AG2047" s="404"/>
      <c r="AH2047" s="404"/>
      <c r="AI2047" s="404" t="s">
        <v>1016</v>
      </c>
      <c r="AJ2047" s="404"/>
      <c r="AK2047" s="404"/>
      <c r="AL2047" s="404"/>
      <c r="AM2047" s="404"/>
      <c r="AN2047" s="404" t="s">
        <v>941</v>
      </c>
      <c r="AO2047" s="404"/>
      <c r="AP2047" s="404"/>
      <c r="AQ2047" s="404"/>
      <c r="AR2047" s="404"/>
      <c r="AS2047" s="404"/>
      <c r="AT2047" s="404"/>
      <c r="AU2047" s="404"/>
      <c r="AV2047" s="404"/>
      <c r="AW2047" s="404"/>
      <c r="AX2047" s="404" t="s">
        <v>63</v>
      </c>
      <c r="AY2047" s="404"/>
      <c r="AZ2047" s="404"/>
      <c r="BA2047" s="404" t="s">
        <v>1677</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1247</v>
      </c>
      <c r="FC2047" s="340" t="s">
        <v>1069</v>
      </c>
    </row>
    <row r="2048" spans="1:166" x14ac:dyDescent="0.25">
      <c r="A2048" s="404"/>
      <c r="B2048" s="404" t="s">
        <v>1165</v>
      </c>
      <c r="C2048" s="404"/>
      <c r="D2048" s="404" t="s">
        <v>1047</v>
      </c>
      <c r="E2048" s="404"/>
      <c r="F2048" s="404"/>
      <c r="G2048" s="404"/>
      <c r="H2048" s="404"/>
      <c r="I2048" s="404"/>
      <c r="J2048" s="404"/>
      <c r="K2048" s="404"/>
      <c r="L2048" s="404"/>
      <c r="M2048" s="404"/>
      <c r="N2048" s="404"/>
      <c r="O2048" s="404"/>
      <c r="P2048" s="404"/>
      <c r="Q2048" s="404"/>
      <c r="R2048" s="404" t="s">
        <v>1822</v>
      </c>
      <c r="S2048" s="404"/>
      <c r="T2048" s="404"/>
      <c r="U2048" s="404"/>
      <c r="V2048" s="404"/>
      <c r="W2048" s="404"/>
      <c r="X2048" s="404"/>
      <c r="Y2048" s="404"/>
      <c r="Z2048" s="404"/>
      <c r="AA2048" s="404"/>
      <c r="AB2048" s="404"/>
      <c r="AC2048" s="404"/>
      <c r="AD2048" s="404"/>
      <c r="AE2048" s="404"/>
      <c r="AF2048" s="404"/>
      <c r="AG2048" s="404"/>
      <c r="AH2048" s="404"/>
      <c r="AI2048" s="404" t="s">
        <v>1030</v>
      </c>
      <c r="AJ2048" s="404"/>
      <c r="AK2048" s="404"/>
      <c r="AL2048" s="404"/>
      <c r="AM2048" s="404"/>
      <c r="AN2048" s="404" t="s">
        <v>969</v>
      </c>
      <c r="AO2048" s="404"/>
      <c r="AP2048" s="404"/>
      <c r="AQ2048" s="404"/>
      <c r="AR2048" s="404"/>
      <c r="AS2048" s="404"/>
      <c r="AT2048" s="404"/>
      <c r="AU2048" s="404"/>
      <c r="AV2048" s="404"/>
      <c r="AW2048" s="404"/>
      <c r="AX2048" s="404" t="s">
        <v>83</v>
      </c>
      <c r="AY2048" s="404"/>
      <c r="AZ2048" s="404"/>
      <c r="BA2048" s="404" t="s">
        <v>1682</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1258</v>
      </c>
      <c r="FC2048" s="340" t="s">
        <v>1070</v>
      </c>
    </row>
    <row r="2049" spans="1:159" x14ac:dyDescent="0.25">
      <c r="A2049" s="404"/>
      <c r="B2049" s="404" t="s">
        <v>1213</v>
      </c>
      <c r="C2049" s="404"/>
      <c r="D2049" s="404" t="s">
        <v>1173</v>
      </c>
      <c r="E2049" s="404"/>
      <c r="F2049" s="404"/>
      <c r="G2049" s="404"/>
      <c r="H2049" s="404"/>
      <c r="I2049" s="404"/>
      <c r="J2049" s="404"/>
      <c r="K2049" s="404"/>
      <c r="L2049" s="404"/>
      <c r="M2049" s="404"/>
      <c r="N2049" s="404"/>
      <c r="O2049" s="404"/>
      <c r="P2049" s="404"/>
      <c r="Q2049" s="404"/>
      <c r="R2049" s="404" t="s">
        <v>937</v>
      </c>
      <c r="S2049" s="404"/>
      <c r="T2049" s="404"/>
      <c r="U2049" s="404"/>
      <c r="V2049" s="404"/>
      <c r="W2049" s="404"/>
      <c r="X2049" s="404"/>
      <c r="Y2049" s="404"/>
      <c r="Z2049" s="404"/>
      <c r="AA2049" s="404"/>
      <c r="AB2049" s="404"/>
      <c r="AC2049" s="404"/>
      <c r="AD2049" s="404"/>
      <c r="AE2049" s="404"/>
      <c r="AF2049" s="404"/>
      <c r="AG2049" s="404"/>
      <c r="AH2049" s="404"/>
      <c r="AI2049" s="404" t="s">
        <v>1108</v>
      </c>
      <c r="AJ2049" s="404"/>
      <c r="AK2049" s="404"/>
      <c r="AL2049" s="404"/>
      <c r="AM2049" s="404"/>
      <c r="AN2049" s="404" t="s">
        <v>1061</v>
      </c>
      <c r="AO2049" s="404"/>
      <c r="AP2049" s="404"/>
      <c r="AQ2049" s="404"/>
      <c r="AR2049" s="404"/>
      <c r="AS2049" s="404"/>
      <c r="AT2049" s="404"/>
      <c r="AU2049" s="404"/>
      <c r="AV2049" s="404"/>
      <c r="AW2049" s="404"/>
      <c r="AX2049" s="404" t="s">
        <v>85</v>
      </c>
      <c r="AY2049" s="404"/>
      <c r="AZ2049" s="404"/>
      <c r="BA2049" s="404" t="s">
        <v>1722</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1259</v>
      </c>
      <c r="FC2049" s="340" t="s">
        <v>1119</v>
      </c>
    </row>
    <row r="2050" spans="1:159" x14ac:dyDescent="0.25">
      <c r="A2050" s="404"/>
      <c r="B2050" s="404" t="s">
        <v>1278</v>
      </c>
      <c r="C2050" s="404"/>
      <c r="D2050" s="404" t="s">
        <v>1212</v>
      </c>
      <c r="E2050" s="404"/>
      <c r="F2050" s="404"/>
      <c r="G2050" s="404"/>
      <c r="H2050" s="404"/>
      <c r="I2050" s="404"/>
      <c r="J2050" s="404"/>
      <c r="K2050" s="404"/>
      <c r="L2050" s="404"/>
      <c r="M2050" s="404"/>
      <c r="N2050" s="404"/>
      <c r="O2050" s="404"/>
      <c r="P2050" s="404"/>
      <c r="Q2050" s="404"/>
      <c r="R2050" s="404" t="s">
        <v>952</v>
      </c>
      <c r="S2050" s="404"/>
      <c r="T2050" s="404"/>
      <c r="U2050" s="404"/>
      <c r="V2050" s="404"/>
      <c r="W2050" s="404"/>
      <c r="X2050" s="404"/>
      <c r="Y2050" s="404"/>
      <c r="Z2050" s="404"/>
      <c r="AA2050" s="404"/>
      <c r="AB2050" s="404"/>
      <c r="AC2050" s="404"/>
      <c r="AD2050" s="404"/>
      <c r="AE2050" s="404"/>
      <c r="AF2050" s="404"/>
      <c r="AG2050" s="404"/>
      <c r="AH2050" s="404"/>
      <c r="AI2050" s="404" t="s">
        <v>1116</v>
      </c>
      <c r="AJ2050" s="404"/>
      <c r="AK2050" s="404"/>
      <c r="AL2050" s="404"/>
      <c r="AM2050" s="404"/>
      <c r="AN2050" s="404" t="s">
        <v>1079</v>
      </c>
      <c r="AO2050" s="404"/>
      <c r="AP2050" s="404"/>
      <c r="AQ2050" s="404"/>
      <c r="AR2050" s="404"/>
      <c r="AS2050" s="404"/>
      <c r="AT2050" s="404"/>
      <c r="AU2050" s="404"/>
      <c r="AV2050" s="404"/>
      <c r="AW2050" s="404"/>
      <c r="AX2050" s="404" t="s">
        <v>94</v>
      </c>
      <c r="AY2050" s="404"/>
      <c r="AZ2050" s="404"/>
      <c r="BA2050" s="404" t="s">
        <v>1728</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1337</v>
      </c>
      <c r="FC2050" s="340" t="s">
        <v>1176</v>
      </c>
    </row>
    <row r="2051" spans="1:159" x14ac:dyDescent="0.25">
      <c r="A2051" s="404"/>
      <c r="B2051" s="404" t="s">
        <v>1280</v>
      </c>
      <c r="C2051" s="404"/>
      <c r="D2051" s="404" t="s">
        <v>1214</v>
      </c>
      <c r="E2051" s="404"/>
      <c r="F2051" s="404"/>
      <c r="G2051" s="404"/>
      <c r="H2051" s="404"/>
      <c r="I2051" s="404"/>
      <c r="J2051" s="404"/>
      <c r="K2051" s="404"/>
      <c r="L2051" s="404"/>
      <c r="M2051" s="404"/>
      <c r="N2051" s="404"/>
      <c r="O2051" s="404"/>
      <c r="P2051" s="404"/>
      <c r="Q2051" s="404"/>
      <c r="R2051" s="404" t="s">
        <v>1056</v>
      </c>
      <c r="S2051" s="404"/>
      <c r="T2051" s="404"/>
      <c r="U2051" s="404"/>
      <c r="V2051" s="404"/>
      <c r="W2051" s="404"/>
      <c r="X2051" s="404"/>
      <c r="Y2051" s="404"/>
      <c r="Z2051" s="404"/>
      <c r="AA2051" s="404"/>
      <c r="AB2051" s="404"/>
      <c r="AC2051" s="404"/>
      <c r="AD2051" s="404"/>
      <c r="AE2051" s="404"/>
      <c r="AF2051" s="404"/>
      <c r="AG2051" s="404"/>
      <c r="AH2051" s="404"/>
      <c r="AI2051" s="404" t="s">
        <v>1167</v>
      </c>
      <c r="AJ2051" s="404"/>
      <c r="AK2051" s="404"/>
      <c r="AL2051" s="404"/>
      <c r="AM2051" s="404"/>
      <c r="AN2051" s="404" t="s">
        <v>1099</v>
      </c>
      <c r="AO2051" s="404"/>
      <c r="AP2051" s="404"/>
      <c r="AQ2051" s="404"/>
      <c r="AR2051" s="404"/>
      <c r="AS2051" s="404"/>
      <c r="AT2051" s="404"/>
      <c r="AU2051" s="404"/>
      <c r="AV2051" s="404"/>
      <c r="AW2051" s="404"/>
      <c r="AX2051" s="404" t="s">
        <v>95</v>
      </c>
      <c r="AY2051" s="404"/>
      <c r="AZ2051" s="404"/>
      <c r="BA2051" s="404" t="s">
        <v>1731</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2594</v>
      </c>
      <c r="FC2051" s="340" t="s">
        <v>1191</v>
      </c>
    </row>
    <row r="2052" spans="1:159" x14ac:dyDescent="0.25">
      <c r="A2052" s="404"/>
      <c r="B2052" s="404" t="s">
        <v>1285</v>
      </c>
      <c r="C2052" s="404"/>
      <c r="D2052" s="404" t="s">
        <v>1215</v>
      </c>
      <c r="E2052" s="404"/>
      <c r="F2052" s="404"/>
      <c r="G2052" s="404"/>
      <c r="H2052" s="404"/>
      <c r="I2052" s="404"/>
      <c r="J2052" s="404"/>
      <c r="K2052" s="404"/>
      <c r="L2052" s="404"/>
      <c r="M2052" s="404"/>
      <c r="N2052" s="404"/>
      <c r="O2052" s="404"/>
      <c r="P2052" s="404"/>
      <c r="Q2052" s="404"/>
      <c r="R2052" s="404" t="s">
        <v>1111</v>
      </c>
      <c r="S2052" s="404"/>
      <c r="T2052" s="404"/>
      <c r="U2052" s="404"/>
      <c r="V2052" s="404"/>
      <c r="W2052" s="404"/>
      <c r="X2052" s="404"/>
      <c r="Y2052" s="404"/>
      <c r="Z2052" s="404"/>
      <c r="AA2052" s="404"/>
      <c r="AB2052" s="404"/>
      <c r="AC2052" s="404"/>
      <c r="AD2052" s="404"/>
      <c r="AE2052" s="404"/>
      <c r="AF2052" s="404"/>
      <c r="AG2052" s="404"/>
      <c r="AH2052" s="404"/>
      <c r="AI2052" s="404" t="s">
        <v>1170</v>
      </c>
      <c r="AJ2052" s="404"/>
      <c r="AK2052" s="404"/>
      <c r="AL2052" s="404"/>
      <c r="AM2052" s="404"/>
      <c r="AN2052" s="404" t="s">
        <v>1134</v>
      </c>
      <c r="AO2052" s="404"/>
      <c r="AP2052" s="404"/>
      <c r="AQ2052" s="404"/>
      <c r="AR2052" s="404"/>
      <c r="AS2052" s="404"/>
      <c r="AT2052" s="404"/>
      <c r="AU2052" s="404"/>
      <c r="AV2052" s="404"/>
      <c r="AW2052" s="404"/>
      <c r="AX2052" s="404" t="s">
        <v>112</v>
      </c>
      <c r="AY2052" s="404"/>
      <c r="AZ2052" s="404"/>
      <c r="BA2052" s="404" t="s">
        <v>1817</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1286</v>
      </c>
    </row>
    <row r="2053" spans="1:159" x14ac:dyDescent="0.25">
      <c r="A2053" s="404"/>
      <c r="B2053" s="404" t="s">
        <v>1317</v>
      </c>
      <c r="C2053" s="404"/>
      <c r="D2053" s="404" t="s">
        <v>1224</v>
      </c>
      <c r="E2053" s="404"/>
      <c r="F2053" s="404"/>
      <c r="G2053" s="404"/>
      <c r="H2053" s="404"/>
      <c r="I2053" s="404"/>
      <c r="J2053" s="404"/>
      <c r="K2053" s="404"/>
      <c r="L2053" s="404"/>
      <c r="M2053" s="404"/>
      <c r="N2053" s="404"/>
      <c r="O2053" s="404"/>
      <c r="P2053" s="404"/>
      <c r="Q2053" s="404"/>
      <c r="R2053" s="404" t="s">
        <v>1122</v>
      </c>
      <c r="S2053" s="404"/>
      <c r="T2053" s="404"/>
      <c r="U2053" s="404"/>
      <c r="V2053" s="404"/>
      <c r="W2053" s="404"/>
      <c r="X2053" s="404"/>
      <c r="Y2053" s="404"/>
      <c r="Z2053" s="404"/>
      <c r="AA2053" s="404"/>
      <c r="AB2053" s="404"/>
      <c r="AC2053" s="404"/>
      <c r="AD2053" s="404"/>
      <c r="AE2053" s="404"/>
      <c r="AF2053" s="404"/>
      <c r="AG2053" s="404"/>
      <c r="AH2053" s="404"/>
      <c r="AI2053" s="404" t="s">
        <v>1179</v>
      </c>
      <c r="AJ2053" s="404"/>
      <c r="AK2053" s="404"/>
      <c r="AL2053" s="404"/>
      <c r="AM2053" s="404"/>
      <c r="AN2053" s="404" t="s">
        <v>1143</v>
      </c>
      <c r="AO2053" s="404"/>
      <c r="AP2053" s="404"/>
      <c r="AQ2053" s="404"/>
      <c r="AR2053" s="404"/>
      <c r="AS2053" s="404"/>
      <c r="AT2053" s="404"/>
      <c r="AU2053" s="404"/>
      <c r="AV2053" s="404"/>
      <c r="AW2053" s="404"/>
      <c r="AX2053" s="404" t="s">
        <v>114</v>
      </c>
      <c r="AY2053" s="404"/>
      <c r="AZ2053" s="404"/>
      <c r="BA2053" s="404" t="s">
        <v>1818</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2594</v>
      </c>
    </row>
    <row r="2054" spans="1:159" x14ac:dyDescent="0.25">
      <c r="A2054" s="404"/>
      <c r="B2054" s="404" t="s">
        <v>2594</v>
      </c>
      <c r="C2054" s="404"/>
      <c r="D2054" s="404" t="s">
        <v>1227</v>
      </c>
      <c r="E2054" s="404"/>
      <c r="F2054" s="404"/>
      <c r="G2054" s="404"/>
      <c r="H2054" s="404"/>
      <c r="I2054" s="404"/>
      <c r="J2054" s="404"/>
      <c r="K2054" s="404"/>
      <c r="L2054" s="404"/>
      <c r="M2054" s="404"/>
      <c r="N2054" s="404"/>
      <c r="O2054" s="404"/>
      <c r="P2054" s="404"/>
      <c r="Q2054" s="404"/>
      <c r="R2054" s="404" t="s">
        <v>1196</v>
      </c>
      <c r="S2054" s="404"/>
      <c r="T2054" s="404"/>
      <c r="U2054" s="404"/>
      <c r="V2054" s="404"/>
      <c r="W2054" s="404"/>
      <c r="X2054" s="404"/>
      <c r="Y2054" s="404"/>
      <c r="Z2054" s="404"/>
      <c r="AA2054" s="404"/>
      <c r="AB2054" s="404"/>
      <c r="AC2054" s="404"/>
      <c r="AD2054" s="404"/>
      <c r="AE2054" s="404"/>
      <c r="AF2054" s="404"/>
      <c r="AG2054" s="404"/>
      <c r="AH2054" s="404"/>
      <c r="AI2054" s="404" t="s">
        <v>1221</v>
      </c>
      <c r="AJ2054" s="404"/>
      <c r="AK2054" s="404"/>
      <c r="AL2054" s="404"/>
      <c r="AM2054" s="404"/>
      <c r="AN2054" s="404" t="s">
        <v>1177</v>
      </c>
      <c r="AO2054" s="404"/>
      <c r="AP2054" s="404"/>
      <c r="AQ2054" s="404"/>
      <c r="AR2054" s="404"/>
      <c r="AS2054" s="404"/>
      <c r="AT2054" s="404"/>
      <c r="AU2054" s="404"/>
      <c r="AV2054" s="404"/>
      <c r="AW2054" s="404"/>
      <c r="AX2054" s="404" t="s">
        <v>140</v>
      </c>
      <c r="AY2054" s="404"/>
      <c r="AZ2054" s="404"/>
      <c r="BA2054" s="404" t="s">
        <v>1825</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1228</v>
      </c>
      <c r="E2055" s="404"/>
      <c r="F2055" s="404"/>
      <c r="G2055" s="404"/>
      <c r="H2055" s="404"/>
      <c r="I2055" s="404"/>
      <c r="J2055" s="404"/>
      <c r="K2055" s="404"/>
      <c r="L2055" s="404"/>
      <c r="M2055" s="404"/>
      <c r="N2055" s="404"/>
      <c r="O2055" s="404"/>
      <c r="P2055" s="404"/>
      <c r="Q2055" s="404"/>
      <c r="R2055" s="404" t="s">
        <v>1291</v>
      </c>
      <c r="S2055" s="404"/>
      <c r="T2055" s="404"/>
      <c r="U2055" s="404"/>
      <c r="V2055" s="404"/>
      <c r="W2055" s="404"/>
      <c r="X2055" s="404"/>
      <c r="Y2055" s="404"/>
      <c r="Z2055" s="404"/>
      <c r="AA2055" s="404"/>
      <c r="AB2055" s="404"/>
      <c r="AC2055" s="404"/>
      <c r="AD2055" s="404"/>
      <c r="AE2055" s="404"/>
      <c r="AF2055" s="404"/>
      <c r="AG2055" s="404"/>
      <c r="AH2055" s="404"/>
      <c r="AI2055" s="404" t="s">
        <v>1233</v>
      </c>
      <c r="AJ2055" s="404"/>
      <c r="AK2055" s="404"/>
      <c r="AL2055" s="404"/>
      <c r="AM2055" s="404"/>
      <c r="AN2055" s="404" t="s">
        <v>1189</v>
      </c>
      <c r="AO2055" s="404"/>
      <c r="AP2055" s="404"/>
      <c r="AQ2055" s="404"/>
      <c r="AR2055" s="404"/>
      <c r="AS2055" s="404"/>
      <c r="AT2055" s="404"/>
      <c r="AU2055" s="404"/>
      <c r="AV2055" s="404"/>
      <c r="AW2055" s="404"/>
      <c r="AX2055" s="404" t="s">
        <v>148</v>
      </c>
      <c r="AY2055" s="404"/>
      <c r="AZ2055" s="404"/>
      <c r="BA2055" s="404" t="s">
        <v>1836</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1290</v>
      </c>
      <c r="E2056" s="404"/>
      <c r="F2056" s="404"/>
      <c r="G2056" s="404"/>
      <c r="H2056" s="404"/>
      <c r="I2056" s="404"/>
      <c r="J2056" s="404"/>
      <c r="K2056" s="404"/>
      <c r="L2056" s="404"/>
      <c r="M2056" s="404"/>
      <c r="N2056" s="404"/>
      <c r="O2056" s="404"/>
      <c r="P2056" s="404"/>
      <c r="Q2056" s="404"/>
      <c r="R2056" s="404" t="s">
        <v>2594</v>
      </c>
      <c r="S2056" s="404"/>
      <c r="T2056" s="404"/>
      <c r="U2056" s="404"/>
      <c r="V2056" s="404"/>
      <c r="W2056" s="404"/>
      <c r="X2056" s="404"/>
      <c r="Y2056" s="404"/>
      <c r="Z2056" s="404"/>
      <c r="AA2056" s="404"/>
      <c r="AB2056" s="404"/>
      <c r="AC2056" s="404"/>
      <c r="AD2056" s="404"/>
      <c r="AE2056" s="404"/>
      <c r="AF2056" s="404"/>
      <c r="AG2056" s="404"/>
      <c r="AH2056" s="404"/>
      <c r="AI2056" s="404" t="s">
        <v>1272</v>
      </c>
      <c r="AJ2056" s="404"/>
      <c r="AK2056" s="404"/>
      <c r="AL2056" s="404"/>
      <c r="AM2056" s="404"/>
      <c r="AN2056" s="404" t="s">
        <v>1244</v>
      </c>
      <c r="AO2056" s="404"/>
      <c r="AP2056" s="404"/>
      <c r="AQ2056" s="404"/>
      <c r="AR2056" s="404"/>
      <c r="AS2056" s="404"/>
      <c r="AT2056" s="404"/>
      <c r="AU2056" s="404"/>
      <c r="AV2056" s="404"/>
      <c r="AW2056" s="404"/>
      <c r="AX2056" s="404" t="s">
        <v>149</v>
      </c>
      <c r="AY2056" s="404"/>
      <c r="AZ2056" s="404"/>
      <c r="BA2056" s="404" t="s">
        <v>1853</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1304</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1305</v>
      </c>
      <c r="AJ2057" s="404"/>
      <c r="AK2057" s="404"/>
      <c r="AL2057" s="404"/>
      <c r="AM2057" s="404"/>
      <c r="AN2057" s="404" t="s">
        <v>1264</v>
      </c>
      <c r="AO2057" s="404"/>
      <c r="AP2057" s="404"/>
      <c r="AQ2057" s="404"/>
      <c r="AR2057" s="404"/>
      <c r="AS2057" s="404"/>
      <c r="AT2057" s="404"/>
      <c r="AU2057" s="404"/>
      <c r="AV2057" s="404"/>
      <c r="AW2057" s="404"/>
      <c r="AX2057" s="404" t="s">
        <v>174</v>
      </c>
      <c r="AY2057" s="404"/>
      <c r="AZ2057" s="404"/>
      <c r="BA2057" s="404" t="s">
        <v>1858</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1329</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2594</v>
      </c>
      <c r="AJ2058" s="404"/>
      <c r="AK2058" s="404"/>
      <c r="AL2058" s="404"/>
      <c r="AM2058" s="404"/>
      <c r="AN2058" s="404" t="s">
        <v>1269</v>
      </c>
      <c r="AO2058" s="404"/>
      <c r="AP2058" s="404"/>
      <c r="AQ2058" s="404"/>
      <c r="AR2058" s="404"/>
      <c r="AS2058" s="404"/>
      <c r="AT2058" s="404"/>
      <c r="AU2058" s="404"/>
      <c r="AV2058" s="404"/>
      <c r="AW2058" s="404"/>
      <c r="AX2058" s="404" t="s">
        <v>200</v>
      </c>
      <c r="AY2058" s="404"/>
      <c r="AZ2058" s="404"/>
      <c r="BA2058" s="404" t="s">
        <v>1892</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2594</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1308</v>
      </c>
      <c r="AO2059" s="404"/>
      <c r="AP2059" s="404"/>
      <c r="AQ2059" s="404"/>
      <c r="AR2059" s="404"/>
      <c r="AS2059" s="404"/>
      <c r="AT2059" s="404"/>
      <c r="AU2059" s="404"/>
      <c r="AV2059" s="404"/>
      <c r="AW2059" s="404"/>
      <c r="AX2059" s="404" t="s">
        <v>210</v>
      </c>
      <c r="AY2059" s="404"/>
      <c r="AZ2059" s="404"/>
      <c r="BA2059" s="404" t="s">
        <v>1906</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2594</v>
      </c>
      <c r="AO2060" s="404"/>
      <c r="AP2060" s="404"/>
      <c r="AQ2060" s="404"/>
      <c r="AR2060" s="404"/>
      <c r="AS2060" s="404"/>
      <c r="AT2060" s="404"/>
      <c r="AU2060" s="404"/>
      <c r="AV2060" s="404"/>
      <c r="AW2060" s="404"/>
      <c r="AX2060" s="404" t="s">
        <v>216</v>
      </c>
      <c r="AY2060" s="404"/>
      <c r="AZ2060" s="404"/>
      <c r="BA2060" s="404" t="s">
        <v>1908</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909</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910</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913</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931</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932</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944</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945</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947</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953</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974</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997</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1020</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1035</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1050</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1457</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1083</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1469</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1092</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1472</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1114</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1473</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1168</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1498</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1169</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1510</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1178</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1528</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1298</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1538</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2594</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1539</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1554</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1560</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1565</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1572</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1573</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1588</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1455</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1589</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1456</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1605</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1495</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1627</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1502</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1633</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1536</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1639</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1561</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1653</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1562</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1660</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1570</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1662</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1575</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1664</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1580</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1668</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1581</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1695</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1586</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1709</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1587</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1710</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1590</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1741</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1611</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1742</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1646</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1788</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1647</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1789</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1659</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1793</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1661</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1802</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1685</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1805</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1700</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1806</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1707</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1842</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1708</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1850</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1715</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1856</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1726</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1878</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1740</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1888</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1744</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1889</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1752</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1902</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1753</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914</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1767</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916</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1768</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926</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1773</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938</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1783</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973</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1823</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975</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1828</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979</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1829</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984</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1845</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987</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1913</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992</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904</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1025</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942</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1036</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950</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1045</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967</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1071</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1013</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1081</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1026</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1089</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1027</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1089</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1028</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1090</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1032</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1093</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1033</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1094</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1043</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1113</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1057</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1126</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1059</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1161</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1077</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1192</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1078</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1201</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1080</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1209</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1085</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1211</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1106</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1230</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1125</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1238</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1127</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1239</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1137</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1240</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1156</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1246</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1181</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1248</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1182</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1252</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1197</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1270</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1198</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1271</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1205</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1276</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1208</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1279</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1217</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1284</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1225</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1287</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1260</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1288</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1261</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1289</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1263</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1306</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1262</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1307</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1268</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1315</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1277</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1324</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1292</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1338</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1303</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2594</v>
      </c>
      <c r="CN2164" s="404"/>
      <c r="CO2164" s="404"/>
      <c r="CP2164" s="404"/>
      <c r="CQ2164" s="404"/>
      <c r="CR2164" s="404"/>
    </row>
    <row r="2165" spans="1:96" x14ac:dyDescent="0.25">
      <c r="AX2165" s="340" t="s">
        <v>1328</v>
      </c>
    </row>
    <row r="2166" spans="1:96" x14ac:dyDescent="0.25">
      <c r="AX2166" s="340" t="s">
        <v>2594</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M62:M63"/>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OR(DATA!$B$91=definitions!$B$11,DATA!$B$91=definitions!$B$14)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OR(DATA!$B$143=definitions!$B$11,DATA!$B$143=definitions!$B$14)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OR(DATA!$B$117=definitions!$B$11,DATA!$B$117=definitions!$B$14)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OR(DATA!$B$190=definitions!$B$11,DATA!$B$190=definitions!$B$14)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OR(DATA!$B$166=definitions!$B$11,DATA!$B$166=definitions!$B$14)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OR(DATA!$B$215=definitions!$B$11,DATA!$B$215=definitions!$B$14)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OR(DATA!$B$239=definitions!$B$11,DATA!$B$239=definitions!$B$14)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OR(DATA!$B$264=definitions!$B$11,DATA!$B$264=definitions!$B$14)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OR(DATA!$B$289=definitions!$B$11,DATA!$B$289=definitions!$B$14)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OR(DATA!$B$314=definitions!$B$11,DATA!$B$314=definitions!$B$14)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OR(DATA!$B$341=definitions!$B$11,DATA!$B$341=definitions!$B$14)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OR(DATA!$B$366=definitions!$B$11,DATA!$B$366=definitions!$B$14)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OR(DATA!$B$390=definitions!$B$11,DATA!$B$390=definitions!$B$14)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OR(DATA!$B$413=definitions!$B$11,DATA!$B$413=definitions!$B$14)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OR(DATA!$B$462=definitions!$B$11,DATA!$B$462=definitions!$B$14)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OR(DATA!$B$486=definitions!$B$11,DATA!$B$486=definitions!$B$14)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OR(DATA!$B$511=definitions!$B$11,DATA!$B$511=definitions!$B$14)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OR(DATA!$B$534=definitions!$B$11,DATA!$B$534=definitions!$B$14)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OR(DATA!$B$559=definitions!$B$11,DATA!$B$559=definitions!$B$14)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OR(DATA!$B$584=definitions!$B$11,DATA!$B$584=definitions!$B$14)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OR(DATA!$B$607=definitions!$B$11,DATA!$B$607=definitions!$B$14)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OR(DATA!$B$630=definitions!$B$11,DATA!$B$630=definitions!$B$14)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OR(DATA!$B$437=definitions!$B$11,DATA!$B$437=definitions!$B$14)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OR(DATA!$B$653=definitions!$B$11,DATA!$B$653=definitions!$B$14)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OR(DATA!$B$677=definitions!$B$11,DATA!$B$677=definitions!$B$14)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4"/>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924" t="str">
        <f>STD_Elem!B1</f>
        <v>Quality Standard I: Specialized service professionals demonstrate mastery of and expertise in the domain for which they are responsible.</v>
      </c>
      <c r="B1" s="925"/>
      <c r="C1" s="925"/>
      <c r="D1" s="925"/>
      <c r="E1" s="925"/>
      <c r="F1" s="925"/>
      <c r="G1" s="925"/>
      <c r="H1" s="925"/>
      <c r="I1" s="925"/>
      <c r="J1" s="926"/>
      <c r="L1" s="10"/>
      <c r="M1" s="10"/>
      <c r="N1" s="10"/>
      <c r="O1" s="10"/>
      <c r="P1" s="10"/>
      <c r="Q1" s="10"/>
    </row>
    <row r="2" spans="1:17" ht="15.95" customHeight="1" thickBot="1" x14ac:dyDescent="0.3">
      <c r="A2" s="11"/>
      <c r="B2" s="193" t="s">
        <v>2470</v>
      </c>
      <c r="C2" s="933" t="s">
        <v>2357</v>
      </c>
      <c r="D2" s="929"/>
      <c r="E2" s="928" t="s">
        <v>2358</v>
      </c>
      <c r="F2" s="929"/>
      <c r="G2" s="928" t="s">
        <v>2359</v>
      </c>
      <c r="H2" s="929"/>
      <c r="I2" s="928" t="s">
        <v>901</v>
      </c>
      <c r="J2" s="929"/>
      <c r="L2" s="10"/>
      <c r="M2" s="10"/>
      <c r="N2" s="10"/>
      <c r="O2" s="10"/>
      <c r="P2" s="10"/>
      <c r="Q2" s="10"/>
    </row>
    <row r="3" spans="1:17" ht="26.25" customHeight="1" thickBot="1" x14ac:dyDescent="0.3">
      <c r="A3" s="874" t="str">
        <f>STD_Elem!B2</f>
        <v>Element a: Specialized service professionals demonstrate knowledge of current developmental science, the ways in which learning takes place, and the appropriate levels of intellectual, social, and emotional development of their students.</v>
      </c>
      <c r="B3" s="875"/>
      <c r="C3" s="875"/>
      <c r="D3" s="875"/>
      <c r="E3" s="875"/>
      <c r="F3" s="875"/>
      <c r="G3" s="875"/>
      <c r="H3" s="875"/>
      <c r="I3" s="875"/>
      <c r="J3" s="876"/>
      <c r="L3" s="10"/>
      <c r="M3" s="10"/>
      <c r="N3" s="10"/>
      <c r="O3" s="10"/>
      <c r="P3" s="10"/>
      <c r="Q3" s="10"/>
    </row>
    <row r="4" spans="1:17" ht="20.100000000000001" customHeight="1" x14ac:dyDescent="0.25">
      <c r="A4" s="895"/>
      <c r="B4" s="896"/>
      <c r="C4" s="934" t="str">
        <f>DATA!F73</f>
        <v>. . . and</v>
      </c>
      <c r="D4" s="935"/>
      <c r="E4" s="803" t="str">
        <f>DATA!F78</f>
        <v>. . . and</v>
      </c>
      <c r="F4" s="804"/>
      <c r="G4" s="803" t="str">
        <f>DATA!F83</f>
        <v>. . . and</v>
      </c>
      <c r="H4" s="804"/>
      <c r="I4" s="803" t="str">
        <f>DATA!F87</f>
        <v>. . . and</v>
      </c>
      <c r="J4" s="804"/>
      <c r="K4" s="212"/>
      <c r="L4" s="10"/>
      <c r="M4" s="10"/>
      <c r="N4" s="10"/>
      <c r="O4" s="10"/>
      <c r="P4" s="10"/>
      <c r="Q4" s="10"/>
    </row>
    <row r="5" spans="1:17" s="37" customFormat="1" ht="38.25" customHeight="1" x14ac:dyDescent="0.25">
      <c r="A5" s="863" t="str">
        <f>DATA!F69</f>
        <v>THE SCHOOL SPEECH-LANGUAGE PATHOLOGIST:</v>
      </c>
      <c r="B5" s="864"/>
      <c r="C5" s="869" t="str">
        <f>DATA!F74</f>
        <v>THE SCHOOL SPEECH-LANGUAGE PATHOLOGIST:</v>
      </c>
      <c r="D5" s="870"/>
      <c r="E5" s="863" t="str">
        <f>DATA!F79</f>
        <v>THE SCHOOL SPEECH-LANGUAGE PATHOLOGIST:</v>
      </c>
      <c r="F5" s="864"/>
      <c r="G5" s="863" t="str">
        <f>DATA!F84</f>
        <v>STUDENTS:</v>
      </c>
      <c r="H5" s="864"/>
      <c r="I5" s="863" t="str">
        <f>DATA!F88</f>
        <v>STUDENTS:</v>
      </c>
      <c r="J5" s="864"/>
      <c r="K5" s="213"/>
      <c r="L5" s="38"/>
      <c r="M5" s="38"/>
      <c r="N5" s="38"/>
      <c r="O5" s="38"/>
      <c r="P5" s="38"/>
      <c r="Q5" s="38"/>
    </row>
    <row r="6" spans="1:17" ht="97.5" customHeight="1" x14ac:dyDescent="0.25">
      <c r="A6" s="214"/>
      <c r="B6" s="178" t="str">
        <f>DATA!F70</f>
        <v>Has knowledge of developmental science as it relates to speech and language pathology</v>
      </c>
      <c r="C6" s="215"/>
      <c r="D6" s="175" t="str">
        <f>DATA!F75</f>
        <v>Provides instruction that is developmentally appropriate for students.</v>
      </c>
      <c r="E6" s="100"/>
      <c r="F6" s="96" t="str">
        <f>DATA!F80</f>
        <v>Applies knowledge of current developmental research to adapt lessons that address student needs.</v>
      </c>
      <c r="G6" s="216"/>
      <c r="H6" s="96" t="str">
        <f>DATA!F85</f>
        <v>Seek materials and resources appropriate for their personal approach to learning.</v>
      </c>
      <c r="I6" s="216"/>
      <c r="J6" s="927" t="str">
        <f>DATA!F89</f>
        <v>Can answer questions regarding ways to adapt lessons to make them more engaging, challenging, and relevant.</v>
      </c>
      <c r="K6" s="927"/>
      <c r="L6" s="10"/>
      <c r="M6" s="10"/>
      <c r="N6" s="10"/>
      <c r="O6" s="10"/>
      <c r="P6" s="10"/>
      <c r="Q6" s="10"/>
    </row>
    <row r="7" spans="1:17" ht="89.25" x14ac:dyDescent="0.25">
      <c r="A7" s="214"/>
      <c r="B7" s="178"/>
      <c r="C7" s="215"/>
      <c r="D7" s="175" t="str">
        <f>DATA!F76</f>
        <v>Builds on the interrelatedness of students’ intellectual, social, and emotional development.</v>
      </c>
      <c r="E7" s="216"/>
      <c r="F7" s="468" t="str">
        <f>DATA!F81</f>
        <v>Collaborates with colleagues with experience in developmental research to improve the quality of lessons.</v>
      </c>
      <c r="G7" s="216"/>
      <c r="H7" s="468"/>
      <c r="I7" s="216"/>
      <c r="J7" s="171"/>
      <c r="K7" s="21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938" t="str">
        <f>DATA!F71</f>
        <v>No Basic practices apply</v>
      </c>
      <c r="C9" s="219"/>
      <c r="D9" s="97"/>
      <c r="E9" s="217"/>
      <c r="F9" s="97"/>
      <c r="G9" s="217"/>
      <c r="H9" s="211"/>
      <c r="I9" s="865" t="str">
        <f>DATA!B91</f>
        <v>Blank Form</v>
      </c>
      <c r="J9" s="866"/>
      <c r="K9" s="217"/>
      <c r="L9" s="937" t="str">
        <f>IF(I9=definitions!$B$11,definitions!$B$16,IF(definitions!$B$29=TRUE,definitions!$B$22,IF(I9=definitions!$B$14,definitions!$B$18,definitions!$B$20)))</f>
        <v>No Professional Practices have been selected.</v>
      </c>
      <c r="M9" s="937"/>
      <c r="N9" s="937"/>
      <c r="O9" s="937"/>
      <c r="P9" s="937"/>
      <c r="Q9" s="10"/>
    </row>
    <row r="10" spans="1:17" ht="15" customHeight="1" thickBot="1" x14ac:dyDescent="0.3">
      <c r="A10" s="262"/>
      <c r="B10" s="939"/>
      <c r="C10" s="220"/>
      <c r="D10" s="221"/>
      <c r="E10" s="217"/>
      <c r="F10" s="97"/>
      <c r="G10" s="217"/>
      <c r="H10" s="211"/>
      <c r="I10" s="867"/>
      <c r="J10" s="868"/>
      <c r="K10" s="217"/>
      <c r="L10" s="937"/>
      <c r="M10" s="937"/>
      <c r="N10" s="937"/>
      <c r="O10" s="937"/>
      <c r="P10" s="937"/>
      <c r="Q10" s="10"/>
    </row>
    <row r="11" spans="1:17" ht="54.75" customHeight="1" thickBot="1" x14ac:dyDescent="0.3">
      <c r="A11" s="930" t="str">
        <f>STD_Elem!B1</f>
        <v>Quality Standard I: Specialized service professionals demonstrate mastery of and expertise in the domain for which they are responsible.</v>
      </c>
      <c r="B11" s="931"/>
      <c r="C11" s="931"/>
      <c r="D11" s="931"/>
      <c r="E11" s="931"/>
      <c r="F11" s="931"/>
      <c r="G11" s="931"/>
      <c r="H11" s="931"/>
      <c r="I11" s="931"/>
      <c r="J11" s="932"/>
      <c r="L11" s="10"/>
      <c r="M11" s="10"/>
      <c r="N11" s="10"/>
      <c r="O11" s="10"/>
      <c r="P11" s="10"/>
      <c r="Q11" s="10"/>
    </row>
    <row r="12" spans="1:17" ht="15.95" customHeight="1" thickBot="1" x14ac:dyDescent="0.3">
      <c r="A12" s="11"/>
      <c r="B12" s="193" t="s">
        <v>2470</v>
      </c>
      <c r="C12" s="933" t="s">
        <v>2357</v>
      </c>
      <c r="D12" s="929"/>
      <c r="E12" s="928" t="s">
        <v>2358</v>
      </c>
      <c r="F12" s="929"/>
      <c r="G12" s="928" t="s">
        <v>2359</v>
      </c>
      <c r="H12" s="929"/>
      <c r="I12" s="928" t="s">
        <v>901</v>
      </c>
      <c r="J12" s="929"/>
      <c r="L12" s="10"/>
      <c r="M12" s="10"/>
      <c r="N12" s="10"/>
      <c r="O12" s="10"/>
      <c r="P12" s="10"/>
      <c r="Q12" s="10"/>
    </row>
    <row r="13" spans="1:17" ht="24.75" customHeight="1" thickBot="1" x14ac:dyDescent="0.3">
      <c r="A13" s="874" t="str">
        <f>STD_Elem!B3</f>
        <v>Element b: Specialized service professionals demonstrate knowledge of effective services and/or specially designed instruction that reduce barriers to and support learning in literacy, math, and other content areas.</v>
      </c>
      <c r="B13" s="875"/>
      <c r="C13" s="875"/>
      <c r="D13" s="875"/>
      <c r="E13" s="875"/>
      <c r="F13" s="875"/>
      <c r="G13" s="875"/>
      <c r="H13" s="875"/>
      <c r="I13" s="875"/>
      <c r="J13" s="876"/>
      <c r="L13" s="10"/>
      <c r="M13" s="10"/>
      <c r="N13" s="10"/>
      <c r="O13" s="10"/>
      <c r="P13" s="10"/>
      <c r="Q13" s="10"/>
    </row>
    <row r="14" spans="1:17" ht="20.100000000000001" customHeight="1" x14ac:dyDescent="0.25">
      <c r="A14" s="877"/>
      <c r="B14" s="878"/>
      <c r="C14" s="948"/>
      <c r="D14" s="949"/>
      <c r="E14" s="897" t="str">
        <f>DATA!F104</f>
        <v>. . . and</v>
      </c>
      <c r="F14" s="898"/>
      <c r="G14" s="897" t="str">
        <f>DATA!F109</f>
        <v>. . . and</v>
      </c>
      <c r="H14" s="898"/>
      <c r="I14" s="897" t="str">
        <f>DATA!F113</f>
        <v>. . . and</v>
      </c>
      <c r="J14" s="898"/>
      <c r="L14" s="10"/>
      <c r="M14" s="10"/>
      <c r="N14" s="10"/>
      <c r="O14" s="10"/>
      <c r="P14" s="10"/>
      <c r="Q14" s="10"/>
    </row>
    <row r="15" spans="1:17" s="37" customFormat="1" ht="42" customHeight="1" x14ac:dyDescent="0.25">
      <c r="A15" s="869" t="str">
        <f>DATA!F95</f>
        <v>THE SCHOOL SPEECH-LANGUAGE PATHOLOGIST:</v>
      </c>
      <c r="B15" s="936"/>
      <c r="C15" s="881" t="str">
        <f>DATA!F100</f>
        <v>THE SCHOOL SPEECH-LANGUAGE PATHOLOGIST:</v>
      </c>
      <c r="D15" s="864"/>
      <c r="E15" s="863" t="str">
        <f>DATA!F105</f>
        <v>THE SCHOOL SPEECH-LANGUAGE PATHOLOGIST:</v>
      </c>
      <c r="F15" s="864"/>
      <c r="G15" s="863" t="str">
        <f>DATA!F110</f>
        <v>STUDENTS:</v>
      </c>
      <c r="H15" s="864"/>
      <c r="I15" s="863" t="str">
        <f>DATA!F114</f>
        <v>STUDENTS:</v>
      </c>
      <c r="J15" s="864"/>
      <c r="L15" s="38"/>
      <c r="M15" s="38"/>
      <c r="N15" s="38"/>
      <c r="O15" s="38"/>
      <c r="P15" s="38"/>
      <c r="Q15" s="38"/>
    </row>
    <row r="16" spans="1:17" ht="117.75" customHeight="1" x14ac:dyDescent="0.25">
      <c r="A16" s="218"/>
      <c r="B16" s="178" t="str">
        <f>DATA!F96</f>
        <v>Has knowledge of services that reduce barriers to learning</v>
      </c>
      <c r="C16" s="183"/>
      <c r="D16" s="175" t="str">
        <f>DATA!F101</f>
        <v>Teaches students how to apply literacy skills in all content areas.</v>
      </c>
      <c r="E16" s="216"/>
      <c r="F16" s="175" t="str">
        <f>DATA!F106</f>
        <v>Provides specially designed instruction that enhances information literacy and students’ connections to learning, using real-world experiences.</v>
      </c>
      <c r="G16" s="216"/>
      <c r="H16" s="175" t="str">
        <f>DATA!F111</f>
        <v>Apply literacy skills across academic content areas to new/unfamiliar material.</v>
      </c>
      <c r="I16" s="103"/>
      <c r="J16" s="175" t="str">
        <f>DATA!F115</f>
        <v>Exceed expectations for their ability level in speaking, listening, reading and writing.</v>
      </c>
      <c r="L16" s="10"/>
      <c r="M16" s="10"/>
      <c r="N16" s="10"/>
      <c r="O16" s="10"/>
      <c r="P16" s="10"/>
      <c r="Q16" s="10"/>
    </row>
    <row r="17" spans="1:17" ht="96" customHeight="1" x14ac:dyDescent="0.25">
      <c r="A17" s="436"/>
      <c r="B17" s="495"/>
      <c r="C17" s="274"/>
      <c r="D17" s="512" t="str">
        <f>DATA!F102</f>
        <v>Uses instructional strategies that require students to apply and transfer knowledge across content areas..</v>
      </c>
      <c r="E17" s="274"/>
      <c r="F17" s="468" t="str">
        <f>DATA!F107</f>
        <v>Focuses lessons on strengthening the students’ oral expression and listening to support academic content areas.</v>
      </c>
      <c r="G17" s="216"/>
      <c r="H17" s="468"/>
      <c r="I17" s="103"/>
      <c r="J17" s="468"/>
      <c r="L17" s="10"/>
      <c r="M17" s="10"/>
      <c r="N17" s="10"/>
      <c r="O17" s="10"/>
      <c r="P17" s="10"/>
      <c r="Q17" s="10"/>
    </row>
    <row r="18" spans="1:17" ht="33" customHeight="1" thickBot="1" x14ac:dyDescent="0.3">
      <c r="A18" s="436"/>
      <c r="B18" s="103"/>
      <c r="C18" s="215"/>
      <c r="D18" s="103"/>
      <c r="E18" s="214"/>
      <c r="F18" s="434"/>
      <c r="G18" s="216"/>
      <c r="H18" s="433"/>
      <c r="I18" s="437"/>
      <c r="J18" s="438" t="str">
        <f>definitions!$B$21</f>
        <v>Click here to revisit element</v>
      </c>
      <c r="L18" s="10"/>
      <c r="M18" s="10"/>
      <c r="N18" s="10"/>
      <c r="O18" s="10"/>
      <c r="P18" s="10"/>
      <c r="Q18" s="10"/>
    </row>
    <row r="19" spans="1:17" ht="15" customHeight="1" x14ac:dyDescent="0.25">
      <c r="A19" s="261"/>
      <c r="B19" s="938" t="str">
        <f>DATA!F97</f>
        <v>No Basic practices apply</v>
      </c>
      <c r="C19" s="219"/>
      <c r="D19" s="12"/>
      <c r="E19" s="217"/>
      <c r="F19" s="12"/>
      <c r="G19" s="217"/>
      <c r="H19" s="12"/>
      <c r="I19" s="891" t="str">
        <f>DATA!B117</f>
        <v>Blank Form</v>
      </c>
      <c r="J19" s="892"/>
      <c r="L19" s="937" t="str">
        <f>IF(I19=definitions!$B$11,definitions!$B$16,IF(definitions!$B$30=TRUE,definitions!$B$22,IF(I19=definitions!$B$14,definitions!$B$18,definitions!$B$20)))</f>
        <v>No Professional Practices have been selected.</v>
      </c>
      <c r="M19" s="937"/>
      <c r="N19" s="937"/>
      <c r="O19" s="937"/>
      <c r="P19" s="937"/>
      <c r="Q19" s="10"/>
    </row>
    <row r="20" spans="1:17" ht="15" customHeight="1" thickBot="1" x14ac:dyDescent="0.3">
      <c r="A20" s="262"/>
      <c r="B20" s="939"/>
      <c r="C20" s="225"/>
      <c r="D20" s="17"/>
      <c r="E20" s="217"/>
      <c r="F20" s="224"/>
      <c r="G20" s="217"/>
      <c r="H20" s="224"/>
      <c r="I20" s="893"/>
      <c r="J20" s="894"/>
      <c r="L20" s="937"/>
      <c r="M20" s="937"/>
      <c r="N20" s="937"/>
      <c r="O20" s="937"/>
      <c r="P20" s="937"/>
      <c r="Q20" s="10"/>
    </row>
    <row r="21" spans="1:17" ht="56.25" customHeight="1" thickBot="1" x14ac:dyDescent="0.3">
      <c r="A21" s="940" t="str">
        <f>STD_Elem!B1</f>
        <v>Quality Standard I: Specialized service professionals demonstrate mastery of and expertise in the domain for which they are responsible.</v>
      </c>
      <c r="B21" s="941"/>
      <c r="C21" s="941"/>
      <c r="D21" s="941"/>
      <c r="E21" s="941"/>
      <c r="F21" s="941"/>
      <c r="G21" s="941"/>
      <c r="H21" s="941"/>
      <c r="I21" s="941"/>
      <c r="J21" s="942"/>
      <c r="L21" s="10"/>
      <c r="M21" s="10"/>
      <c r="N21" s="10"/>
      <c r="O21" s="10"/>
      <c r="P21" s="10"/>
      <c r="Q21" s="10"/>
    </row>
    <row r="22" spans="1:17" ht="15.95" customHeight="1" thickBot="1" x14ac:dyDescent="0.3">
      <c r="A22" s="11"/>
      <c r="B22" s="193" t="s">
        <v>2470</v>
      </c>
      <c r="C22" s="187"/>
      <c r="D22" s="20" t="s">
        <v>2357</v>
      </c>
      <c r="E22" s="11"/>
      <c r="F22" s="19" t="s">
        <v>2358</v>
      </c>
      <c r="G22" s="11"/>
      <c r="H22" s="19" t="s">
        <v>2359</v>
      </c>
      <c r="I22" s="11"/>
      <c r="J22" s="20" t="s">
        <v>901</v>
      </c>
      <c r="L22" s="10"/>
      <c r="M22" s="10"/>
      <c r="N22" s="10"/>
      <c r="O22" s="10"/>
      <c r="P22" s="10"/>
      <c r="Q22" s="10"/>
    </row>
    <row r="23" spans="1:17" ht="27" customHeight="1" thickBot="1" x14ac:dyDescent="0.3">
      <c r="A23" s="874" t="str">
        <f>STD_Elem!B4</f>
        <v>Element c: Specialized service professionals integrate evidence-based practices and research findings into their services and/or specially designed instruction.</v>
      </c>
      <c r="B23" s="875"/>
      <c r="C23" s="875"/>
      <c r="D23" s="875"/>
      <c r="E23" s="875"/>
      <c r="F23" s="875"/>
      <c r="G23" s="875"/>
      <c r="H23" s="875"/>
      <c r="I23" s="875"/>
      <c r="J23" s="876"/>
      <c r="L23" s="10"/>
      <c r="M23" s="10"/>
      <c r="N23" s="10"/>
      <c r="O23" s="10"/>
      <c r="P23" s="10"/>
      <c r="Q23" s="10"/>
    </row>
    <row r="24" spans="1:17" ht="20.100000000000001" customHeight="1" x14ac:dyDescent="0.25">
      <c r="A24" s="879"/>
      <c r="B24" s="880"/>
      <c r="C24" s="803" t="str">
        <f>DATA!F125</f>
        <v>. . . and</v>
      </c>
      <c r="D24" s="804"/>
      <c r="E24" s="803" t="str">
        <f>DATA!F129</f>
        <v>. . . and</v>
      </c>
      <c r="F24" s="804"/>
      <c r="G24" s="803" t="str">
        <f>DATA!F134</f>
        <v>. . . and</v>
      </c>
      <c r="H24" s="804"/>
      <c r="I24" s="803" t="str">
        <f>DATA!F138</f>
        <v>. . . and</v>
      </c>
      <c r="J24" s="804"/>
      <c r="L24" s="10"/>
      <c r="M24" s="10"/>
      <c r="N24" s="10"/>
      <c r="O24" s="10"/>
      <c r="P24" s="10"/>
      <c r="Q24" s="10"/>
    </row>
    <row r="25" spans="1:17" ht="37.5" customHeight="1" x14ac:dyDescent="0.25">
      <c r="A25" s="881" t="str">
        <f>DATA!F121</f>
        <v>THE SCHOOL SPEECH-LANGUAGE PATHOLOGIST:</v>
      </c>
      <c r="B25" s="864"/>
      <c r="C25" s="881" t="str">
        <f>DATA!F126</f>
        <v>THE SCHOOL SPEECH-LANGUAGE PATHOLOGIST:</v>
      </c>
      <c r="D25" s="864"/>
      <c r="E25" s="863" t="str">
        <f>DATA!F130</f>
        <v>THE SCHOOL SPEECH-LANGUAGE PATHOLOGIST:</v>
      </c>
      <c r="F25" s="864"/>
      <c r="G25" s="889" t="str">
        <f>DATA!F135</f>
        <v>STUDENTS:</v>
      </c>
      <c r="H25" s="890"/>
      <c r="I25" s="889" t="str">
        <f>DATA!F139</f>
        <v>STUDENTS:</v>
      </c>
      <c r="J25" s="890"/>
      <c r="L25" s="10"/>
      <c r="M25" s="10"/>
      <c r="N25" s="10"/>
      <c r="O25" s="10"/>
      <c r="P25" s="10"/>
      <c r="Q25" s="10"/>
    </row>
    <row r="26" spans="1:17" ht="101.25" customHeight="1" x14ac:dyDescent="0.25">
      <c r="A26" s="98"/>
      <c r="B26" s="178" t="str">
        <f>DATA!F122</f>
        <v>Uses instructional materials that are accurate and appropriate for the lesson being taught.</v>
      </c>
      <c r="C26" s="181"/>
      <c r="D26" s="175" t="str">
        <f>DATA!F127</f>
        <v>Studies emerging research to expand personal knowledge of evidence based practices</v>
      </c>
      <c r="E26" s="99"/>
      <c r="F26" s="177" t="str">
        <f>DATA!F131</f>
        <v>Engages students in a variety of explanations and multiple representations of concepts and ideas.</v>
      </c>
      <c r="G26" s="99"/>
      <c r="H26" s="177" t="str">
        <f>DATA!F136</f>
        <v>Use a variety of inquiry tools and strategies to learn content and understand central concepts relative to their ability levels.</v>
      </c>
      <c r="I26" s="99"/>
      <c r="J26" s="177" t="str">
        <f>DATA!F140</f>
        <v>Apply newly learned content skills to unique situations.</v>
      </c>
      <c r="L26" s="10"/>
      <c r="M26" s="10"/>
      <c r="N26" s="10"/>
      <c r="O26" s="10"/>
      <c r="P26" s="10"/>
      <c r="Q26" s="10"/>
    </row>
    <row r="27" spans="1:17" ht="101.25" customHeight="1" x14ac:dyDescent="0.25">
      <c r="A27" s="98"/>
      <c r="B27" s="512"/>
      <c r="C27" s="181"/>
      <c r="D27" s="468"/>
      <c r="E27" s="99"/>
      <c r="F27" s="468" t="str">
        <f>DATA!F132</f>
        <v>Uses a variety of inquiry methods to explore new ideas and theories.</v>
      </c>
      <c r="G27" s="99"/>
      <c r="H27" s="468"/>
      <c r="I27" s="99"/>
      <c r="J27" s="177" t="str">
        <f>DATA!F141</f>
        <v>Discuss intellectually challenging ideas and content relative to their ability levels.</v>
      </c>
      <c r="L27" s="10"/>
      <c r="M27" s="10"/>
      <c r="N27" s="10"/>
      <c r="O27" s="10"/>
      <c r="P27" s="10"/>
      <c r="Q27" s="10"/>
    </row>
    <row r="28" spans="1:17" ht="33" customHeight="1" thickBot="1" x14ac:dyDescent="0.3">
      <c r="A28" s="98"/>
      <c r="B28" s="270"/>
      <c r="C28" s="181"/>
      <c r="D28" s="275"/>
      <c r="E28" s="103"/>
      <c r="F28" s="272"/>
      <c r="G28" s="99"/>
      <c r="H28" s="231"/>
      <c r="I28" s="263"/>
      <c r="J28" s="264" t="str">
        <f>definitions!$B$21</f>
        <v>Click here to revisit element</v>
      </c>
      <c r="L28" s="10"/>
      <c r="M28" s="10"/>
      <c r="N28" s="10"/>
      <c r="O28" s="10"/>
      <c r="P28" s="10"/>
      <c r="Q28" s="10"/>
    </row>
    <row r="29" spans="1:17" ht="15" customHeight="1" x14ac:dyDescent="0.25">
      <c r="A29" s="261"/>
      <c r="B29" s="938" t="str">
        <f>DATA!F123</f>
        <v>No Basic practices apply</v>
      </c>
      <c r="C29" s="181"/>
      <c r="D29" s="12"/>
      <c r="E29" s="99"/>
      <c r="F29" s="12"/>
      <c r="G29" s="99"/>
      <c r="H29" s="15"/>
      <c r="I29" s="885" t="str">
        <f>DATA!B143</f>
        <v>Blank Form</v>
      </c>
      <c r="J29" s="886"/>
      <c r="L29" s="937" t="str">
        <f>IF(I29=definitions!$B$11,definitions!$B$16,IF(definitions!$B$31=TRUE,definitions!$B$22,IF(I29=definitions!$B$14,definitions!$B$18,definitions!$B$20)))</f>
        <v>No Professional Practices have been selected.</v>
      </c>
      <c r="M29" s="937"/>
      <c r="N29" s="937"/>
      <c r="O29" s="937"/>
      <c r="P29" s="937"/>
      <c r="Q29" s="10"/>
    </row>
    <row r="30" spans="1:17" ht="15" customHeight="1" thickBot="1" x14ac:dyDescent="0.3">
      <c r="A30" s="262"/>
      <c r="B30" s="939"/>
      <c r="C30" s="228"/>
      <c r="D30" s="17"/>
      <c r="E30" s="229"/>
      <c r="F30" s="230"/>
      <c r="G30" s="229"/>
      <c r="H30" s="230"/>
      <c r="I30" s="887"/>
      <c r="J30" s="888"/>
      <c r="L30" s="937"/>
      <c r="M30" s="937"/>
      <c r="N30" s="937"/>
      <c r="O30" s="937"/>
      <c r="P30" s="937"/>
      <c r="Q30" s="10"/>
    </row>
    <row r="31" spans="1:17" ht="61.5" customHeight="1" thickBot="1" x14ac:dyDescent="0.3">
      <c r="A31" s="871" t="str">
        <f>STD_Elem!B1</f>
        <v>Quality Standard I: Specialized service professionals demonstrate mastery of and expertise in the domain for which they are responsible.</v>
      </c>
      <c r="B31" s="872"/>
      <c r="C31" s="872"/>
      <c r="D31" s="872"/>
      <c r="E31" s="872"/>
      <c r="F31" s="872"/>
      <c r="G31" s="872"/>
      <c r="H31" s="872"/>
      <c r="I31" s="872"/>
      <c r="J31" s="873"/>
      <c r="L31" s="10"/>
      <c r="M31" s="10"/>
      <c r="N31" s="10"/>
      <c r="O31" s="10"/>
      <c r="P31" s="10"/>
      <c r="Q31" s="10"/>
    </row>
    <row r="32" spans="1:17" ht="15.95" customHeight="1" thickBot="1" x14ac:dyDescent="0.3">
      <c r="A32" s="11"/>
      <c r="B32" s="193" t="s">
        <v>2470</v>
      </c>
      <c r="C32" s="187"/>
      <c r="D32" s="20" t="s">
        <v>2357</v>
      </c>
      <c r="E32" s="11"/>
      <c r="F32" s="19" t="s">
        <v>2358</v>
      </c>
      <c r="G32" s="11"/>
      <c r="H32" s="19" t="s">
        <v>2359</v>
      </c>
      <c r="I32" s="11"/>
      <c r="J32" s="20" t="s">
        <v>901</v>
      </c>
      <c r="L32" s="10"/>
      <c r="M32" s="10"/>
      <c r="N32" s="10"/>
      <c r="O32" s="10"/>
      <c r="P32" s="10"/>
      <c r="Q32" s="10"/>
    </row>
    <row r="33" spans="1:17" ht="30" customHeight="1" thickBot="1" x14ac:dyDescent="0.3">
      <c r="A33" s="882" t="str">
        <f>STD_Elem!B5</f>
        <v>Element d: Specialized service professionals demonstrate knowledge of the interconnectedness of home, school, and community influences on student achievement.</v>
      </c>
      <c r="B33" s="883"/>
      <c r="C33" s="883"/>
      <c r="D33" s="883"/>
      <c r="E33" s="883"/>
      <c r="F33" s="883"/>
      <c r="G33" s="883"/>
      <c r="H33" s="883"/>
      <c r="I33" s="883"/>
      <c r="J33" s="884"/>
      <c r="L33" s="10"/>
      <c r="M33" s="10"/>
      <c r="N33" s="10"/>
      <c r="O33" s="10"/>
      <c r="P33" s="10"/>
      <c r="Q33" s="10"/>
    </row>
    <row r="34" spans="1:17" ht="20.100000000000001" customHeight="1" x14ac:dyDescent="0.25">
      <c r="A34" s="877"/>
      <c r="B34" s="878"/>
      <c r="C34" s="809" t="str">
        <f>DATA!F150</f>
        <v>. . . and</v>
      </c>
      <c r="D34" s="810"/>
      <c r="E34" s="809" t="str">
        <f>DATA!F154</f>
        <v>. . . and</v>
      </c>
      <c r="F34" s="810"/>
      <c r="G34" s="809" t="str">
        <f>DATA!F158</f>
        <v>. . . and</v>
      </c>
      <c r="H34" s="810"/>
      <c r="I34" s="809" t="str">
        <f>DATA!F162</f>
        <v>. . . and</v>
      </c>
      <c r="J34" s="810"/>
      <c r="L34" s="10"/>
      <c r="M34" s="10"/>
      <c r="N34" s="10"/>
      <c r="O34" s="10"/>
      <c r="P34" s="10"/>
      <c r="Q34" s="10"/>
    </row>
    <row r="35" spans="1:17" ht="45" customHeight="1" x14ac:dyDescent="0.25">
      <c r="A35" s="863" t="str">
        <f>DATA!F146</f>
        <v>THE SCHOOL SPEECH-LANGUAGE PATHOLOGIST:</v>
      </c>
      <c r="B35" s="936"/>
      <c r="C35" s="881" t="str">
        <f>DATA!F151</f>
        <v>THE SCHOOL SPEECH-LANGUAGE PATHOLOGIST:</v>
      </c>
      <c r="D35" s="864"/>
      <c r="E35" s="869" t="str">
        <f>DATA!F155</f>
        <v>THE SCHOOL SPEECH-LANGUAGE PATHOLOGIST:</v>
      </c>
      <c r="F35" s="870"/>
      <c r="G35" s="869" t="str">
        <f>DATA!F159</f>
        <v>STUDENTS:</v>
      </c>
      <c r="H35" s="870"/>
      <c r="I35" s="869" t="str">
        <f>DATA!F163</f>
        <v>STUDENTS:</v>
      </c>
      <c r="J35" s="870"/>
      <c r="L35" s="10"/>
      <c r="M35" s="10"/>
      <c r="N35" s="10"/>
      <c r="O35" s="10"/>
      <c r="P35" s="10"/>
      <c r="Q35" s="10"/>
    </row>
    <row r="36" spans="1:17" ht="110.25" customHeight="1" x14ac:dyDescent="0.25">
      <c r="A36" s="210"/>
      <c r="B36" s="178" t="str">
        <f>DATA!F147</f>
        <v>Is aware of the interconnectedness of home, school, and community influences on student achievement.</v>
      </c>
      <c r="C36" s="222"/>
      <c r="D36" s="175" t="str">
        <f>DATA!F152</f>
        <v>Establishes an environment and uses instructional strategies that recognize the influence of family and community on learning.</v>
      </c>
      <c r="E36" s="232"/>
      <c r="F36" s="175" t="str">
        <f>DATA!F156</f>
        <v>Builds instruction on home and community experiences of students.</v>
      </c>
      <c r="G36" s="232"/>
      <c r="H36" s="175" t="str">
        <f>DATA!F160</f>
        <v>Make connections between non-school and school experiences and the current lesson.</v>
      </c>
      <c r="I36" s="232"/>
      <c r="J36" s="175" t="str">
        <f>DATA!F164</f>
        <v>Use home and community experiences to enhance their learning.</v>
      </c>
      <c r="L36" s="10"/>
      <c r="M36" s="10"/>
      <c r="N36" s="10"/>
      <c r="O36" s="10"/>
      <c r="P36" s="10"/>
      <c r="Q36" s="10"/>
    </row>
    <row r="37" spans="1:17" ht="33" customHeight="1" thickBot="1" x14ac:dyDescent="0.3">
      <c r="A37" s="214"/>
      <c r="B37" s="103"/>
      <c r="C37" s="226"/>
      <c r="D37" s="175"/>
      <c r="E37" s="100"/>
      <c r="F37" s="103"/>
      <c r="G37" s="100"/>
      <c r="H37" s="178"/>
      <c r="I37" s="263"/>
      <c r="J37" s="264" t="str">
        <f>definitions!$B$21</f>
        <v>Click here to revisit element</v>
      </c>
      <c r="L37" s="10"/>
      <c r="M37" s="10"/>
      <c r="N37" s="10"/>
      <c r="O37" s="10"/>
      <c r="P37" s="10"/>
      <c r="Q37" s="10"/>
    </row>
    <row r="38" spans="1:17" ht="15" customHeight="1" x14ac:dyDescent="0.25">
      <c r="A38" s="261"/>
      <c r="B38" s="938" t="str">
        <f>DATA!F148</f>
        <v>No Basic practices apply</v>
      </c>
      <c r="C38" s="183"/>
      <c r="D38" s="97"/>
      <c r="E38" s="100"/>
      <c r="F38" s="103"/>
      <c r="G38" s="100"/>
      <c r="H38" s="103"/>
      <c r="I38" s="865" t="str">
        <f>DATA!B166</f>
        <v>Blank Form</v>
      </c>
      <c r="J38" s="920"/>
      <c r="L38" s="937" t="str">
        <f>IF(I38=definitions!$B$11,definitions!$B$16,IF(definitions!$B$32=TRUE,definitions!$B$22,IF(I38=definitions!$B$14,definitions!$B$18,definitions!$B$20)))</f>
        <v>No Professional Practices have been selected.</v>
      </c>
      <c r="M38" s="937"/>
      <c r="N38" s="937"/>
      <c r="O38" s="937"/>
      <c r="P38" s="937"/>
      <c r="Q38" s="10"/>
    </row>
    <row r="39" spans="1:17" ht="15" customHeight="1" thickBot="1" x14ac:dyDescent="0.3">
      <c r="A39" s="262"/>
      <c r="B39" s="939"/>
      <c r="C39" s="190"/>
      <c r="D39" s="191"/>
      <c r="E39" s="100"/>
      <c r="F39" s="103"/>
      <c r="G39" s="100"/>
      <c r="H39" s="107"/>
      <c r="I39" s="921"/>
      <c r="J39" s="922"/>
      <c r="L39" s="937"/>
      <c r="M39" s="937"/>
      <c r="N39" s="937"/>
      <c r="O39" s="937"/>
      <c r="P39" s="937"/>
      <c r="Q39" s="10"/>
    </row>
    <row r="40" spans="1:17" ht="61.5" customHeight="1" thickBot="1" x14ac:dyDescent="0.3">
      <c r="A40" s="943" t="str">
        <f>STD_Elem!B1</f>
        <v>Quality Standard I: Specialized service professionals demonstrate mastery of and expertise in the domain for which they are responsible.</v>
      </c>
      <c r="B40" s="944"/>
      <c r="C40" s="944"/>
      <c r="D40" s="944"/>
      <c r="E40" s="944"/>
      <c r="F40" s="944"/>
      <c r="G40" s="944"/>
      <c r="H40" s="944"/>
      <c r="I40" s="944"/>
      <c r="J40" s="945"/>
      <c r="L40" s="10"/>
      <c r="M40" s="10"/>
      <c r="N40" s="10"/>
      <c r="O40" s="10"/>
      <c r="P40" s="10"/>
      <c r="Q40" s="10"/>
    </row>
    <row r="41" spans="1:17" ht="15.95" customHeight="1" thickBot="1" x14ac:dyDescent="0.3">
      <c r="A41" s="11"/>
      <c r="B41" s="193" t="s">
        <v>2470</v>
      </c>
      <c r="C41" s="187"/>
      <c r="D41" s="20" t="s">
        <v>2357</v>
      </c>
      <c r="E41" s="11"/>
      <c r="F41" s="19" t="s">
        <v>2358</v>
      </c>
      <c r="G41" s="11"/>
      <c r="H41" s="19" t="s">
        <v>2359</v>
      </c>
      <c r="I41" s="11"/>
      <c r="J41" s="20" t="s">
        <v>901</v>
      </c>
      <c r="L41" s="10"/>
      <c r="M41" s="10"/>
      <c r="N41" s="10"/>
      <c r="O41" s="10"/>
      <c r="P41" s="10"/>
      <c r="Q41" s="10"/>
    </row>
    <row r="42" spans="1:17" ht="21" customHeight="1" thickBot="1" x14ac:dyDescent="0.3">
      <c r="A42" s="874" t="str">
        <f>STD_Elem!B6</f>
        <v>Element e: Specialized service professionals demonstrate knowledge of and expertise in their professions.</v>
      </c>
      <c r="B42" s="875"/>
      <c r="C42" s="875"/>
      <c r="D42" s="875"/>
      <c r="E42" s="875"/>
      <c r="F42" s="875"/>
      <c r="G42" s="875"/>
      <c r="H42" s="875"/>
      <c r="I42" s="875"/>
      <c r="J42" s="876"/>
      <c r="L42" s="10"/>
      <c r="M42" s="10"/>
      <c r="N42" s="10"/>
      <c r="O42" s="10"/>
      <c r="P42" s="10"/>
      <c r="Q42" s="10"/>
    </row>
    <row r="43" spans="1:17" ht="20.100000000000001" customHeight="1" x14ac:dyDescent="0.25">
      <c r="A43" s="809"/>
      <c r="B43" s="946"/>
      <c r="C43" s="947" t="str">
        <f>DATA!$F$173</f>
        <v>. . . and</v>
      </c>
      <c r="D43" s="810"/>
      <c r="E43" s="809" t="str">
        <f>DATA!$F$178</f>
        <v>. . . and</v>
      </c>
      <c r="F43" s="810"/>
      <c r="G43" s="809" t="str">
        <f>DATA!$F$182</f>
        <v>. . . and</v>
      </c>
      <c r="H43" s="810"/>
      <c r="I43" s="809" t="str">
        <f>DATA!$F$186</f>
        <v>. . . and</v>
      </c>
      <c r="J43" s="810"/>
      <c r="L43" s="10"/>
      <c r="M43" s="10"/>
      <c r="N43" s="10"/>
      <c r="O43" s="10"/>
      <c r="P43" s="10"/>
      <c r="Q43" s="10"/>
    </row>
    <row r="44" spans="1:17" ht="43.5" customHeight="1" x14ac:dyDescent="0.25">
      <c r="A44" s="811" t="str">
        <f>DATA!$F$169</f>
        <v>THE SCHOOL SPEECH-LANGUAGE PATHOLOGIST:</v>
      </c>
      <c r="B44" s="855"/>
      <c r="C44" s="923" t="str">
        <f>DATA!$F$174</f>
        <v>THE SCHOOL SPEECH-LANGUAGE PATHOLOGIST:</v>
      </c>
      <c r="D44" s="812"/>
      <c r="E44" s="811" t="str">
        <f>DATA!$F$179</f>
        <v>THE SCHOOL SPEECH-LANGUAGE PATHOLOGIST:</v>
      </c>
      <c r="F44" s="812"/>
      <c r="G44" s="811" t="str">
        <f>DATA!$F$183</f>
        <v>STUDENTS:</v>
      </c>
      <c r="H44" s="812"/>
      <c r="I44" s="811" t="str">
        <f>DATA!$F$187</f>
        <v>STUDENTS:</v>
      </c>
      <c r="J44" s="812"/>
      <c r="L44" s="10"/>
      <c r="M44" s="10"/>
      <c r="N44" s="10"/>
      <c r="O44" s="10"/>
      <c r="P44" s="10"/>
      <c r="Q44" s="10"/>
    </row>
    <row r="45" spans="1:17" ht="93" customHeight="1" x14ac:dyDescent="0.25">
      <c r="A45" s="214"/>
      <c r="B45" s="178" t="str">
        <f>DATA!$F$170</f>
        <v>Is knowledgeable about the principles and methods of prevention of communication disorders.</v>
      </c>
      <c r="C45" s="226"/>
      <c r="D45" s="175" t="str">
        <f>DATA!$F175</f>
        <v>Exemplifies the profession’s role and responsibilities regarding students with disabilities.</v>
      </c>
      <c r="E45" s="100"/>
      <c r="F45" s="175" t="str">
        <f>DATA!$F180</f>
        <v>Provides school staff members with information about how to apply current research findings in speech/language development.</v>
      </c>
      <c r="G45" s="100"/>
      <c r="H45" s="175" t="str">
        <f>DATA!$F184</f>
        <v>Participate willingly in the school speech -language pathologist’s services.</v>
      </c>
      <c r="I45" s="100"/>
      <c r="J45" s="175" t="str">
        <f>DATA!$F188</f>
        <v>Achieve individual goals by actively engaging in services and instruction provided by the speech-language pathologist.</v>
      </c>
      <c r="L45" s="10"/>
      <c r="M45" s="10"/>
      <c r="N45" s="10"/>
      <c r="O45" s="10"/>
      <c r="P45" s="10"/>
      <c r="Q45" s="10"/>
    </row>
    <row r="46" spans="1:17" ht="90.75" customHeight="1" x14ac:dyDescent="0.25">
      <c r="A46" s="214"/>
      <c r="B46" s="520"/>
      <c r="C46" s="274"/>
      <c r="D46" s="468" t="str">
        <f>DATA!$F176</f>
        <v>Collaborates with other professionals on reducing the impact of communication disorders on student progress towards academic standards.</v>
      </c>
      <c r="E46" s="271"/>
      <c r="F46" s="520"/>
      <c r="G46" s="271"/>
      <c r="H46" s="520"/>
      <c r="I46" s="271"/>
      <c r="J46" s="468"/>
      <c r="L46" s="10"/>
      <c r="M46" s="10"/>
      <c r="N46" s="10"/>
      <c r="O46" s="10"/>
      <c r="P46" s="10"/>
      <c r="Q46" s="10"/>
    </row>
    <row r="47" spans="1:17" ht="33" customHeight="1" thickBot="1" x14ac:dyDescent="0.3">
      <c r="A47" s="214"/>
      <c r="B47" s="270"/>
      <c r="C47" s="274"/>
      <c r="D47" s="272"/>
      <c r="E47" s="271"/>
      <c r="F47" s="103"/>
      <c r="G47" s="271"/>
      <c r="H47" s="270"/>
      <c r="I47" s="263"/>
      <c r="J47" s="264" t="str">
        <f>definitions!$B$21</f>
        <v>Click here to revisit element</v>
      </c>
      <c r="L47" s="10"/>
      <c r="M47" s="10"/>
      <c r="N47" s="10"/>
      <c r="O47" s="10"/>
      <c r="P47" s="10"/>
      <c r="Q47" s="10"/>
    </row>
    <row r="48" spans="1:17" ht="15" customHeight="1" x14ac:dyDescent="0.25">
      <c r="A48" s="261"/>
      <c r="B48" s="938" t="str">
        <f>DATA!F171</f>
        <v>No Basic practices apply</v>
      </c>
      <c r="C48" s="183"/>
      <c r="D48" s="97"/>
      <c r="E48" s="100"/>
      <c r="F48" s="103"/>
      <c r="G48" s="100"/>
      <c r="H48" s="103"/>
      <c r="I48" s="865" t="str">
        <f>DATA!B190</f>
        <v>Blank Form</v>
      </c>
      <c r="J48" s="920"/>
      <c r="L48" s="937" t="str">
        <f>IF(I48=definitions!$B$11,definitions!$B$16,IF(definitions!$B$33=TRUE,definitions!$B$22,IF(I48=definitions!$B$14,definitions!$B$18,definitions!$B$20)))</f>
        <v>No Professional Practices have been selected.</v>
      </c>
      <c r="M48" s="937"/>
      <c r="N48" s="937"/>
      <c r="O48" s="937"/>
      <c r="P48" s="937"/>
      <c r="Q48" s="10"/>
    </row>
    <row r="49" spans="1:17" ht="15" customHeight="1" thickBot="1" x14ac:dyDescent="0.3">
      <c r="A49" s="262"/>
      <c r="B49" s="939"/>
      <c r="C49" s="190"/>
      <c r="D49" s="191"/>
      <c r="E49" s="100"/>
      <c r="F49" s="103"/>
      <c r="G49" s="100"/>
      <c r="H49" s="107"/>
      <c r="I49" s="921"/>
      <c r="J49" s="922"/>
      <c r="L49" s="937"/>
      <c r="M49" s="937"/>
      <c r="N49" s="937"/>
      <c r="O49" s="937"/>
      <c r="P49" s="937"/>
      <c r="Q49" s="10"/>
    </row>
    <row r="50" spans="1:17" ht="15" customHeight="1" x14ac:dyDescent="0.25">
      <c r="A50" s="846" t="s">
        <v>2468</v>
      </c>
      <c r="B50" s="847"/>
      <c r="C50" s="847"/>
      <c r="D50" s="847"/>
      <c r="E50" s="847"/>
      <c r="F50" s="848"/>
      <c r="G50" s="837" t="s">
        <v>2469</v>
      </c>
      <c r="H50" s="838"/>
      <c r="I50" s="838"/>
      <c r="J50" s="839"/>
      <c r="L50" s="10"/>
      <c r="M50" s="10"/>
      <c r="N50" s="10"/>
      <c r="O50" s="10"/>
      <c r="P50" s="10"/>
      <c r="Q50" s="10"/>
    </row>
    <row r="51" spans="1:17" ht="15" customHeight="1" x14ac:dyDescent="0.25">
      <c r="A51" s="849"/>
      <c r="B51" s="850"/>
      <c r="C51" s="850"/>
      <c r="D51" s="850"/>
      <c r="E51" s="850"/>
      <c r="F51" s="851"/>
      <c r="G51" s="840"/>
      <c r="H51" s="841"/>
      <c r="I51" s="841"/>
      <c r="J51" s="842"/>
      <c r="L51" s="10"/>
      <c r="M51" s="10"/>
      <c r="N51" s="10"/>
      <c r="O51" s="10"/>
      <c r="P51" s="10"/>
      <c r="Q51" s="10"/>
    </row>
    <row r="52" spans="1:17" ht="15" customHeight="1" thickBot="1" x14ac:dyDescent="0.3">
      <c r="A52" s="852"/>
      <c r="B52" s="853"/>
      <c r="C52" s="853"/>
      <c r="D52" s="853"/>
      <c r="E52" s="853"/>
      <c r="F52" s="854"/>
      <c r="G52" s="843"/>
      <c r="H52" s="844"/>
      <c r="I52" s="844"/>
      <c r="J52" s="845"/>
      <c r="L52" s="10"/>
      <c r="M52" s="10"/>
      <c r="N52" s="10"/>
      <c r="O52" s="10"/>
      <c r="P52" s="10"/>
      <c r="Q52" s="10"/>
    </row>
    <row r="53" spans="1:17" ht="15" customHeight="1" x14ac:dyDescent="0.25">
      <c r="A53" s="828"/>
      <c r="B53" s="829"/>
      <c r="C53" s="829"/>
      <c r="D53" s="829"/>
      <c r="E53" s="829"/>
      <c r="F53" s="830"/>
      <c r="G53" s="815"/>
      <c r="H53" s="816"/>
      <c r="I53" s="816"/>
      <c r="J53" s="817"/>
      <c r="L53" s="805"/>
      <c r="M53" s="805"/>
      <c r="N53" s="805"/>
      <c r="O53" s="805"/>
      <c r="P53" s="10"/>
      <c r="Q53" s="10"/>
    </row>
    <row r="54" spans="1:17" ht="15" customHeight="1" x14ac:dyDescent="0.25">
      <c r="A54" s="831"/>
      <c r="B54" s="832"/>
      <c r="C54" s="832"/>
      <c r="D54" s="832"/>
      <c r="E54" s="832"/>
      <c r="F54" s="833"/>
      <c r="G54" s="818"/>
      <c r="H54" s="819"/>
      <c r="I54" s="819"/>
      <c r="J54" s="820"/>
      <c r="L54" s="805"/>
      <c r="M54" s="805"/>
      <c r="N54" s="805"/>
      <c r="O54" s="805"/>
      <c r="P54" s="10"/>
      <c r="Q54" s="10"/>
    </row>
    <row r="55" spans="1:17" ht="15" customHeight="1" x14ac:dyDescent="0.25">
      <c r="A55" s="831"/>
      <c r="B55" s="832"/>
      <c r="C55" s="832"/>
      <c r="D55" s="832"/>
      <c r="E55" s="832"/>
      <c r="F55" s="833"/>
      <c r="G55" s="818"/>
      <c r="H55" s="819"/>
      <c r="I55" s="819"/>
      <c r="J55" s="820"/>
      <c r="L55" s="805"/>
      <c r="M55" s="805"/>
      <c r="N55" s="805"/>
      <c r="O55" s="805"/>
      <c r="P55" s="10"/>
      <c r="Q55" s="10"/>
    </row>
    <row r="56" spans="1:17" ht="15" customHeight="1" x14ac:dyDescent="0.25">
      <c r="A56" s="831"/>
      <c r="B56" s="832"/>
      <c r="C56" s="832"/>
      <c r="D56" s="832"/>
      <c r="E56" s="832"/>
      <c r="F56" s="833"/>
      <c r="G56" s="818"/>
      <c r="H56" s="819"/>
      <c r="I56" s="819"/>
      <c r="J56" s="820"/>
      <c r="L56" s="10"/>
      <c r="M56" s="10"/>
      <c r="N56" s="10"/>
      <c r="O56" s="10"/>
      <c r="P56" s="10"/>
      <c r="Q56" s="10"/>
    </row>
    <row r="57" spans="1:17" ht="15" customHeight="1" x14ac:dyDescent="0.25">
      <c r="A57" s="831"/>
      <c r="B57" s="832"/>
      <c r="C57" s="832"/>
      <c r="D57" s="832"/>
      <c r="E57" s="832"/>
      <c r="F57" s="833"/>
      <c r="G57" s="818"/>
      <c r="H57" s="819"/>
      <c r="I57" s="819"/>
      <c r="J57" s="820"/>
      <c r="L57" s="10"/>
      <c r="M57" s="10"/>
      <c r="N57" s="10"/>
      <c r="O57" s="10"/>
      <c r="P57" s="10"/>
      <c r="Q57" s="10"/>
    </row>
    <row r="58" spans="1:17" ht="15" customHeight="1" x14ac:dyDescent="0.25">
      <c r="A58" s="831"/>
      <c r="B58" s="832"/>
      <c r="C58" s="832"/>
      <c r="D58" s="832"/>
      <c r="E58" s="832"/>
      <c r="F58" s="833"/>
      <c r="G58" s="818"/>
      <c r="H58" s="819"/>
      <c r="I58" s="819"/>
      <c r="J58" s="820"/>
      <c r="L58" s="10"/>
      <c r="M58" s="10"/>
      <c r="N58" s="10"/>
      <c r="O58" s="10"/>
      <c r="P58" s="10"/>
      <c r="Q58" s="10"/>
    </row>
    <row r="59" spans="1:17" ht="15" customHeight="1" x14ac:dyDescent="0.25">
      <c r="A59" s="831"/>
      <c r="B59" s="832"/>
      <c r="C59" s="832"/>
      <c r="D59" s="832"/>
      <c r="E59" s="832"/>
      <c r="F59" s="833"/>
      <c r="G59" s="818"/>
      <c r="H59" s="819"/>
      <c r="I59" s="819"/>
      <c r="J59" s="820"/>
      <c r="L59" s="10"/>
      <c r="M59" s="10"/>
      <c r="N59" s="10"/>
      <c r="O59" s="10"/>
      <c r="P59" s="10"/>
      <c r="Q59" s="10"/>
    </row>
    <row r="60" spans="1:17" ht="15" customHeight="1" x14ac:dyDescent="0.25">
      <c r="A60" s="831"/>
      <c r="B60" s="832"/>
      <c r="C60" s="832"/>
      <c r="D60" s="832"/>
      <c r="E60" s="832"/>
      <c r="F60" s="833"/>
      <c r="G60" s="818"/>
      <c r="H60" s="819"/>
      <c r="I60" s="819"/>
      <c r="J60" s="820"/>
      <c r="L60" s="10"/>
      <c r="M60" s="10"/>
      <c r="N60" s="10"/>
      <c r="O60" s="10"/>
      <c r="P60" s="10"/>
      <c r="Q60" s="10"/>
    </row>
    <row r="61" spans="1:17" ht="15" customHeight="1" x14ac:dyDescent="0.25">
      <c r="A61" s="831"/>
      <c r="B61" s="832"/>
      <c r="C61" s="832"/>
      <c r="D61" s="832"/>
      <c r="E61" s="832"/>
      <c r="F61" s="833"/>
      <c r="G61" s="818"/>
      <c r="H61" s="819"/>
      <c r="I61" s="819"/>
      <c r="J61" s="820"/>
      <c r="L61" s="10"/>
      <c r="M61" s="10"/>
      <c r="N61" s="10"/>
      <c r="O61" s="10"/>
      <c r="P61" s="10"/>
      <c r="Q61" s="10"/>
    </row>
    <row r="62" spans="1:17" ht="15" customHeight="1" x14ac:dyDescent="0.25">
      <c r="A62" s="831"/>
      <c r="B62" s="832"/>
      <c r="C62" s="832"/>
      <c r="D62" s="832"/>
      <c r="E62" s="832"/>
      <c r="F62" s="833"/>
      <c r="G62" s="818"/>
      <c r="H62" s="819"/>
      <c r="I62" s="819"/>
      <c r="J62" s="820"/>
      <c r="L62" s="10"/>
      <c r="M62" s="10"/>
      <c r="N62" s="10"/>
      <c r="O62" s="10"/>
      <c r="P62" s="10"/>
      <c r="Q62" s="10"/>
    </row>
    <row r="63" spans="1:17" ht="15" customHeight="1" x14ac:dyDescent="0.25">
      <c r="A63" s="831"/>
      <c r="B63" s="832"/>
      <c r="C63" s="832"/>
      <c r="D63" s="832"/>
      <c r="E63" s="832"/>
      <c r="F63" s="833"/>
      <c r="G63" s="818"/>
      <c r="H63" s="819"/>
      <c r="I63" s="819"/>
      <c r="J63" s="820"/>
      <c r="L63" s="10"/>
      <c r="M63" s="10"/>
      <c r="N63" s="10"/>
      <c r="O63" s="10"/>
      <c r="P63" s="10"/>
      <c r="Q63" s="10"/>
    </row>
    <row r="64" spans="1:17" ht="15" customHeight="1" x14ac:dyDescent="0.25">
      <c r="A64" s="831"/>
      <c r="B64" s="832"/>
      <c r="C64" s="832"/>
      <c r="D64" s="832"/>
      <c r="E64" s="832"/>
      <c r="F64" s="833"/>
      <c r="G64" s="818"/>
      <c r="H64" s="819"/>
      <c r="I64" s="819"/>
      <c r="J64" s="820"/>
      <c r="L64" s="10"/>
      <c r="M64" s="10"/>
      <c r="N64" s="10"/>
      <c r="O64" s="10"/>
      <c r="P64" s="10"/>
      <c r="Q64" s="10"/>
    </row>
    <row r="65" spans="1:17" ht="15" customHeight="1" x14ac:dyDescent="0.25">
      <c r="A65" s="831"/>
      <c r="B65" s="832"/>
      <c r="C65" s="832"/>
      <c r="D65" s="832"/>
      <c r="E65" s="832"/>
      <c r="F65" s="833"/>
      <c r="G65" s="818"/>
      <c r="H65" s="819"/>
      <c r="I65" s="819"/>
      <c r="J65" s="820"/>
      <c r="L65" s="10"/>
      <c r="M65" s="10"/>
      <c r="N65" s="10"/>
      <c r="O65" s="10"/>
      <c r="P65" s="10"/>
      <c r="Q65" s="10"/>
    </row>
    <row r="66" spans="1:17" ht="15" customHeight="1" thickBot="1" x14ac:dyDescent="0.3">
      <c r="A66" s="834"/>
      <c r="B66" s="835"/>
      <c r="C66" s="835"/>
      <c r="D66" s="835"/>
      <c r="E66" s="835"/>
      <c r="F66" s="836"/>
      <c r="G66" s="821"/>
      <c r="H66" s="822"/>
      <c r="I66" s="822"/>
      <c r="J66" s="823"/>
      <c r="L66" s="10"/>
      <c r="M66" s="10"/>
      <c r="N66" s="10"/>
      <c r="O66" s="10"/>
      <c r="P66" s="10"/>
      <c r="Q66" s="10"/>
    </row>
    <row r="67" spans="1:17" ht="12" customHeight="1" thickBot="1" x14ac:dyDescent="0.3">
      <c r="A67" s="826" t="s">
        <v>1447</v>
      </c>
      <c r="B67" s="827"/>
      <c r="C67" s="827"/>
      <c r="D67" s="827"/>
      <c r="E67" s="827"/>
      <c r="F67" s="827"/>
      <c r="G67" s="824" t="s">
        <v>1446</v>
      </c>
      <c r="H67" s="825"/>
      <c r="I67" s="825"/>
      <c r="J67" s="825"/>
      <c r="K67" s="25"/>
      <c r="L67" s="10"/>
      <c r="M67" s="10"/>
      <c r="N67" s="10"/>
      <c r="O67" s="10"/>
      <c r="P67" s="10"/>
      <c r="Q67" s="10"/>
    </row>
    <row r="68" spans="1:17" ht="21.75" customHeight="1" thickBot="1" x14ac:dyDescent="0.3">
      <c r="A68" s="26"/>
      <c r="B68" s="813"/>
      <c r="C68" s="918"/>
      <c r="D68" s="918"/>
      <c r="E68" s="918"/>
      <c r="F68" s="919"/>
      <c r="G68" s="860"/>
      <c r="H68" s="861"/>
      <c r="I68" s="861"/>
      <c r="J68" s="861"/>
      <c r="K68" s="862"/>
      <c r="L68" s="10"/>
      <c r="M68" s="10"/>
      <c r="N68" s="10"/>
      <c r="O68" s="10"/>
      <c r="P68" s="10"/>
      <c r="Q68" s="10"/>
    </row>
    <row r="69" spans="1:17" ht="21.75" customHeight="1" thickBot="1" x14ac:dyDescent="0.3">
      <c r="A69" s="29"/>
      <c r="B69" s="813"/>
      <c r="C69" s="918"/>
      <c r="D69" s="918"/>
      <c r="E69" s="918"/>
      <c r="F69" s="919"/>
      <c r="G69" s="860"/>
      <c r="H69" s="861"/>
      <c r="I69" s="861"/>
      <c r="J69" s="861"/>
      <c r="K69" s="862"/>
      <c r="L69" s="10"/>
      <c r="M69" s="10"/>
      <c r="N69" s="10"/>
      <c r="O69" s="10"/>
      <c r="P69" s="10"/>
      <c r="Q69" s="10"/>
    </row>
    <row r="70" spans="1:17" ht="21.75" customHeight="1" thickBot="1" x14ac:dyDescent="0.3">
      <c r="A70" s="30"/>
      <c r="B70" s="813"/>
      <c r="C70" s="813"/>
      <c r="D70" s="813"/>
      <c r="E70" s="813"/>
      <c r="F70" s="814"/>
      <c r="G70" s="860"/>
      <c r="H70" s="861"/>
      <c r="I70" s="861"/>
      <c r="J70" s="861"/>
      <c r="K70" s="862"/>
      <c r="L70" s="10"/>
      <c r="M70" s="10"/>
      <c r="N70" s="10"/>
      <c r="O70" s="10"/>
      <c r="P70" s="10"/>
      <c r="Q70" s="10"/>
    </row>
    <row r="71" spans="1:17" ht="21.75" customHeight="1" thickBot="1" x14ac:dyDescent="0.3">
      <c r="A71" s="30"/>
      <c r="B71" s="813"/>
      <c r="C71" s="813"/>
      <c r="D71" s="813"/>
      <c r="E71" s="813"/>
      <c r="F71" s="814"/>
      <c r="G71" s="860"/>
      <c r="H71" s="861"/>
      <c r="I71" s="861"/>
      <c r="J71" s="861"/>
      <c r="K71" s="862"/>
      <c r="L71" s="10"/>
      <c r="M71" s="10"/>
      <c r="N71" s="10"/>
      <c r="O71" s="10"/>
      <c r="P71" s="10"/>
      <c r="Q71" s="10"/>
    </row>
    <row r="72" spans="1:17" ht="21.75" customHeight="1" thickBot="1" x14ac:dyDescent="0.3">
      <c r="A72" s="33"/>
      <c r="B72" s="813"/>
      <c r="C72" s="813"/>
      <c r="D72" s="813"/>
      <c r="E72" s="813"/>
      <c r="F72" s="814"/>
      <c r="G72" s="860"/>
      <c r="H72" s="861"/>
      <c r="I72" s="861"/>
      <c r="J72" s="861"/>
      <c r="K72" s="862"/>
      <c r="L72" s="10"/>
      <c r="M72" s="10"/>
      <c r="N72" s="10"/>
      <c r="O72" s="10"/>
      <c r="P72" s="10"/>
      <c r="Q72" s="10"/>
    </row>
    <row r="73" spans="1:17" ht="21.75" customHeight="1" thickBot="1" x14ac:dyDescent="0.3">
      <c r="A73" s="33"/>
      <c r="B73" s="813"/>
      <c r="C73" s="813"/>
      <c r="D73" s="813"/>
      <c r="E73" s="813"/>
      <c r="F73" s="814"/>
      <c r="G73" s="860"/>
      <c r="H73" s="861"/>
      <c r="I73" s="861"/>
      <c r="J73" s="861"/>
      <c r="K73" s="862"/>
      <c r="L73" s="10"/>
      <c r="M73" s="10"/>
      <c r="N73" s="10"/>
      <c r="O73" s="10"/>
      <c r="P73" s="10"/>
      <c r="Q73" s="10"/>
    </row>
    <row r="74" spans="1:17" ht="21.75" customHeight="1" thickBot="1" x14ac:dyDescent="0.3">
      <c r="A74" s="33"/>
      <c r="B74" s="813"/>
      <c r="C74" s="813"/>
      <c r="D74" s="813"/>
      <c r="E74" s="813"/>
      <c r="F74" s="814"/>
      <c r="G74" s="860"/>
      <c r="H74" s="861"/>
      <c r="I74" s="861"/>
      <c r="J74" s="861"/>
      <c r="K74" s="862"/>
      <c r="L74" s="10"/>
      <c r="M74" s="10"/>
      <c r="N74" s="10"/>
      <c r="O74" s="10"/>
      <c r="P74" s="10"/>
      <c r="Q74" s="10"/>
    </row>
    <row r="75" spans="1:17" ht="21.75" customHeight="1" thickBot="1" x14ac:dyDescent="0.3">
      <c r="A75" s="33"/>
      <c r="B75" s="813"/>
      <c r="C75" s="813"/>
      <c r="D75" s="813"/>
      <c r="E75" s="813"/>
      <c r="F75" s="814"/>
      <c r="G75" s="860"/>
      <c r="H75" s="861"/>
      <c r="I75" s="861"/>
      <c r="J75" s="861"/>
      <c r="K75" s="862"/>
      <c r="L75" s="10"/>
      <c r="M75" s="10"/>
      <c r="N75" s="10"/>
      <c r="O75" s="10"/>
      <c r="P75" s="10"/>
      <c r="Q75" s="10"/>
    </row>
    <row r="76" spans="1:17" ht="21.75" customHeight="1" thickBot="1" x14ac:dyDescent="0.3">
      <c r="A76" s="33"/>
      <c r="B76" s="856"/>
      <c r="C76" s="856"/>
      <c r="D76" s="856"/>
      <c r="E76" s="856"/>
      <c r="F76" s="857"/>
      <c r="G76" s="860"/>
      <c r="H76" s="861"/>
      <c r="I76" s="861"/>
      <c r="J76" s="861"/>
      <c r="K76" s="862"/>
      <c r="L76" s="10"/>
      <c r="M76" s="10"/>
      <c r="N76" s="10"/>
      <c r="O76" s="10"/>
      <c r="P76" s="10"/>
      <c r="Q76" s="10"/>
    </row>
    <row r="77" spans="1:17" ht="21.75" customHeight="1" thickBot="1" x14ac:dyDescent="0.3">
      <c r="A77" s="33"/>
      <c r="B77" s="858"/>
      <c r="C77" s="858"/>
      <c r="D77" s="858"/>
      <c r="E77" s="858"/>
      <c r="F77" s="859"/>
      <c r="G77" s="860"/>
      <c r="H77" s="861"/>
      <c r="I77" s="861"/>
      <c r="J77" s="861"/>
      <c r="K77" s="862"/>
      <c r="L77" s="10"/>
      <c r="M77" s="10"/>
      <c r="N77" s="10"/>
      <c r="O77" s="10"/>
      <c r="P77" s="10"/>
      <c r="Q77" s="10"/>
    </row>
    <row r="78" spans="1:17" ht="11.1" customHeight="1" thickBot="1" x14ac:dyDescent="0.3">
      <c r="A78" s="147"/>
      <c r="B78" s="147"/>
      <c r="C78" s="147"/>
      <c r="D78" s="147"/>
      <c r="E78" s="147"/>
      <c r="F78" s="147"/>
      <c r="G78" s="147"/>
      <c r="H78" s="147"/>
      <c r="I78" s="147"/>
      <c r="J78" s="147"/>
      <c r="K78" s="34"/>
      <c r="L78" s="10"/>
      <c r="M78" s="10"/>
      <c r="N78" s="10"/>
      <c r="O78" s="10"/>
      <c r="P78" s="10"/>
      <c r="Q78" s="10"/>
    </row>
    <row r="79" spans="1:17" ht="24" customHeight="1" thickBot="1" x14ac:dyDescent="0.3">
      <c r="A79" s="905" t="s">
        <v>1435</v>
      </c>
      <c r="B79" s="906"/>
      <c r="C79" s="907"/>
      <c r="D79" s="163" t="s">
        <v>1413</v>
      </c>
      <c r="E79" s="162" t="s">
        <v>865</v>
      </c>
      <c r="F79" s="915" t="s">
        <v>2499</v>
      </c>
      <c r="G79" s="917"/>
      <c r="H79" s="917"/>
      <c r="I79" s="256">
        <v>108</v>
      </c>
      <c r="J79" s="806" t="s">
        <v>2501</v>
      </c>
      <c r="K79" s="35"/>
      <c r="L79" s="10"/>
      <c r="M79" s="10"/>
      <c r="N79" s="10"/>
      <c r="O79" s="10"/>
      <c r="P79" s="10"/>
      <c r="Q79" s="10"/>
    </row>
    <row r="80" spans="1:17" ht="24" customHeight="1" thickBot="1" x14ac:dyDescent="0.3">
      <c r="A80" s="908" t="str">
        <f>STD_Elem!B7</f>
        <v>a: Knowledge of current developmental science</v>
      </c>
      <c r="B80" s="909"/>
      <c r="C80" s="910"/>
      <c r="D80" s="7" t="str">
        <f>DATA!$B91</f>
        <v>Blank Form</v>
      </c>
      <c r="E80" s="150" t="str">
        <f>DATA!$B92</f>
        <v>BF</v>
      </c>
      <c r="F80" s="915" t="s">
        <v>2498</v>
      </c>
      <c r="G80" s="916"/>
      <c r="H80" s="916"/>
      <c r="I80" s="254">
        <v>24</v>
      </c>
      <c r="J80" s="806"/>
      <c r="K80" s="35"/>
      <c r="L80" s="10"/>
      <c r="M80" s="10"/>
      <c r="N80" s="10"/>
      <c r="O80" s="10"/>
      <c r="P80" s="10"/>
      <c r="Q80" s="10"/>
    </row>
    <row r="81" spans="1:17" ht="25.5" customHeight="1" thickBot="1" x14ac:dyDescent="0.3">
      <c r="A81" s="908" t="str">
        <f>STD_Elem!B8</f>
        <v xml:space="preserve">b: Knowledge of effective services to reduce barriers </v>
      </c>
      <c r="B81" s="909"/>
      <c r="C81" s="910"/>
      <c r="D81" s="7" t="str">
        <f>DATA!B117</f>
        <v>Blank Form</v>
      </c>
      <c r="E81" s="150" t="str">
        <f>DATA!$B118</f>
        <v>BF</v>
      </c>
      <c r="F81" s="807" t="s">
        <v>2500</v>
      </c>
      <c r="G81" s="808"/>
      <c r="H81" s="808"/>
      <c r="I81" s="808"/>
      <c r="J81" s="808"/>
      <c r="K81" s="35"/>
      <c r="L81" s="10"/>
      <c r="M81" s="10"/>
      <c r="N81" s="10"/>
      <c r="O81" s="10"/>
      <c r="P81" s="10"/>
      <c r="Q81" s="10"/>
    </row>
    <row r="82" spans="1:17" ht="24.75" customHeight="1" thickBot="1" x14ac:dyDescent="0.3">
      <c r="A82" s="908" t="str">
        <f>STD_Elem!B9</f>
        <v>c: Integrate evidence-based practices and research findings</v>
      </c>
      <c r="B82" s="909"/>
      <c r="C82" s="910"/>
      <c r="D82" s="7" t="str">
        <f>DATA!B143</f>
        <v>Blank Form</v>
      </c>
      <c r="E82" s="150" t="str">
        <f>DATA!$B144</f>
        <v>BF</v>
      </c>
      <c r="F82" s="254"/>
      <c r="G82" s="255"/>
      <c r="H82" s="254"/>
      <c r="I82" s="254"/>
      <c r="J82" s="254"/>
      <c r="K82" s="35"/>
      <c r="L82" s="10"/>
      <c r="M82" s="10"/>
      <c r="N82" s="10"/>
      <c r="O82" s="10"/>
      <c r="P82" s="10"/>
      <c r="Q82" s="10"/>
    </row>
    <row r="83" spans="1:17" ht="25.5" customHeight="1" thickBot="1" x14ac:dyDescent="0.3">
      <c r="A83" s="908" t="str">
        <f>STD_Elem!B10</f>
        <v>d: Knowledge of interconnectedness of the settings</v>
      </c>
      <c r="B83" s="909"/>
      <c r="C83" s="910"/>
      <c r="D83" s="54" t="str">
        <f>DATA!$B166</f>
        <v>Blank Form</v>
      </c>
      <c r="E83" s="151" t="str">
        <f>DATA!$B167</f>
        <v>BF</v>
      </c>
      <c r="F83" s="254"/>
      <c r="G83" s="254"/>
      <c r="H83" s="254"/>
      <c r="I83" s="254"/>
      <c r="J83" s="254"/>
      <c r="K83" s="35"/>
      <c r="L83" s="10"/>
      <c r="M83" s="10"/>
      <c r="N83" s="10"/>
      <c r="O83" s="10"/>
      <c r="P83" s="10"/>
      <c r="Q83" s="10"/>
    </row>
    <row r="84" spans="1:17" ht="24" customHeight="1" thickBot="1" x14ac:dyDescent="0.3">
      <c r="A84" s="908" t="str">
        <f>STD_Elem!B11</f>
        <v>e: Knowledge of expertise in profession</v>
      </c>
      <c r="B84" s="909"/>
      <c r="C84" s="911"/>
      <c r="D84" s="55" t="str">
        <f>DATA!$B190</f>
        <v>Blank Form</v>
      </c>
      <c r="E84" s="152" t="str">
        <f>DATA!$B191</f>
        <v>BF</v>
      </c>
      <c r="F84" s="254"/>
      <c r="G84" s="254"/>
      <c r="H84" s="254"/>
      <c r="I84" s="254"/>
      <c r="J84" s="254"/>
      <c r="K84" s="35"/>
      <c r="L84" s="10"/>
      <c r="M84" s="10"/>
      <c r="N84" s="10"/>
      <c r="O84" s="10"/>
      <c r="P84" s="10"/>
      <c r="Q84" s="10"/>
    </row>
    <row r="85" spans="1:17" ht="15.75" customHeight="1" thickBot="1" x14ac:dyDescent="0.3">
      <c r="A85" s="912" t="s">
        <v>1436</v>
      </c>
      <c r="B85" s="913"/>
      <c r="C85" s="914"/>
      <c r="D85" s="74"/>
      <c r="E85" s="74" t="str">
        <f>IF(OR(E80=definitions!$A$12,E81=definitions!$A$12,E82=definitions!$A$12,E83=definitions!$A$12,E84=definitions!$A$12),definitions!$A$12,IF(OR(E80=definitions!$A$11,E81=definitions!$A$11,E82=definitions!$A$11,E83=definitions!$A$11,E84=definitions!$A$11),definitions!$A$11,IF(OR(E80=definitions!$A$14,E81=definitions!$A$14,E82=definitions!$A$14,E83=definitions!$A$14,E84=definitions!$A$14),definitions!$A$14,SUM(E80:E84))))</f>
        <v>BF</v>
      </c>
      <c r="F85" s="254"/>
      <c r="G85" s="254"/>
      <c r="H85" s="254"/>
      <c r="I85" s="254"/>
      <c r="J85" s="254"/>
      <c r="K85" s="36"/>
      <c r="L85" s="10"/>
      <c r="M85" s="10"/>
      <c r="N85" s="10"/>
      <c r="O85" s="10"/>
      <c r="P85" s="10"/>
      <c r="Q85" s="10"/>
    </row>
    <row r="86" spans="1:17" ht="26.25" customHeight="1" thickBot="1" x14ac:dyDescent="0.3">
      <c r="A86" s="899" t="s">
        <v>1437</v>
      </c>
      <c r="B86" s="900"/>
      <c r="C86" s="901"/>
      <c r="D86" s="902" t="str">
        <f>DATA!B193</f>
        <v>Blank Form</v>
      </c>
      <c r="E86" s="903"/>
      <c r="F86" s="903"/>
      <c r="G86" s="904"/>
      <c r="H86" s="145"/>
      <c r="I86" s="145"/>
      <c r="J86" s="147"/>
      <c r="L86" s="10"/>
      <c r="M86" s="10"/>
      <c r="N86" s="10"/>
      <c r="O86" s="10"/>
      <c r="P86" s="10"/>
      <c r="Q86" s="10"/>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5"/>
      <c r="I91" s="145"/>
      <c r="J91" s="147"/>
      <c r="K91" s="147"/>
      <c r="L91" s="145"/>
      <c r="M91" s="145"/>
      <c r="N91" s="145"/>
      <c r="O91" s="145"/>
      <c r="P91" s="145"/>
      <c r="Q91" s="145"/>
    </row>
    <row r="92" spans="1:17" x14ac:dyDescent="0.25">
      <c r="A92" s="147"/>
      <c r="B92" s="147"/>
      <c r="C92" s="147"/>
      <c r="D92" s="147"/>
      <c r="E92" s="147"/>
      <c r="F92" s="147"/>
      <c r="G92" s="147"/>
      <c r="H92" s="145"/>
      <c r="I92" s="145"/>
      <c r="J92" s="147"/>
      <c r="K92" s="147"/>
      <c r="L92" s="145"/>
      <c r="M92" s="145"/>
      <c r="N92" s="145"/>
      <c r="O92" s="145"/>
      <c r="P92" s="145"/>
      <c r="Q92" s="145"/>
    </row>
    <row r="93" spans="1:17" x14ac:dyDescent="0.25">
      <c r="A93" s="147"/>
      <c r="B93" s="147"/>
      <c r="C93" s="147"/>
      <c r="D93" s="147"/>
      <c r="E93" s="147"/>
      <c r="F93" s="147"/>
      <c r="G93" s="147"/>
      <c r="H93" s="147"/>
      <c r="I93" s="147"/>
      <c r="J93" s="147"/>
      <c r="K93" s="147"/>
      <c r="L93" s="145"/>
      <c r="M93" s="145"/>
      <c r="N93" s="145"/>
      <c r="O93" s="145"/>
      <c r="P93" s="145"/>
      <c r="Q93" s="145"/>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7"/>
      <c r="M100" s="147"/>
      <c r="N100" s="147"/>
      <c r="O100" s="147"/>
      <c r="P100" s="147"/>
      <c r="Q100" s="147"/>
    </row>
    <row r="101" spans="1:17" x14ac:dyDescent="0.25">
      <c r="A101" s="147"/>
      <c r="B101" s="147"/>
      <c r="C101" s="147"/>
      <c r="D101" s="147"/>
      <c r="E101" s="147"/>
      <c r="F101" s="147"/>
      <c r="G101" s="147"/>
      <c r="H101" s="147"/>
      <c r="I101" s="147"/>
      <c r="J101" s="147"/>
      <c r="K101" s="147"/>
      <c r="L101" s="147"/>
      <c r="M101" s="147"/>
      <c r="N101" s="147"/>
      <c r="O101" s="147"/>
      <c r="P101" s="147"/>
      <c r="Q101" s="147"/>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row r="113" spans="1:17" x14ac:dyDescent="0.25">
      <c r="A113" s="147"/>
      <c r="B113" s="147"/>
      <c r="C113" s="147"/>
      <c r="D113" s="147"/>
      <c r="E113" s="147"/>
      <c r="F113" s="147"/>
      <c r="G113" s="147"/>
      <c r="H113" s="147"/>
      <c r="I113" s="147"/>
      <c r="J113" s="147"/>
      <c r="K113" s="147"/>
      <c r="L113" s="145"/>
      <c r="M113" s="145"/>
      <c r="N113" s="145"/>
      <c r="O113" s="145"/>
      <c r="P113" s="145"/>
      <c r="Q113" s="145"/>
    </row>
    <row r="114" spans="1:17" x14ac:dyDescent="0.25">
      <c r="A114" s="147"/>
      <c r="B114" s="147"/>
      <c r="C114" s="147"/>
      <c r="D114" s="147"/>
      <c r="E114" s="147"/>
      <c r="F114" s="147"/>
      <c r="G114" s="147"/>
      <c r="H114" s="147"/>
      <c r="I114" s="147"/>
      <c r="J114" s="147"/>
      <c r="K114" s="147"/>
      <c r="L114" s="145"/>
      <c r="M114" s="145"/>
      <c r="N114" s="145"/>
      <c r="O114" s="145"/>
      <c r="P114" s="145"/>
      <c r="Q114" s="145"/>
    </row>
  </sheetData>
  <sheetProtection password="E739" sheet="1" objects="1" scenarios="1" selectLockedCells="1"/>
  <mergeCells count="124">
    <mergeCell ref="L9:P10"/>
    <mergeCell ref="B48:B49"/>
    <mergeCell ref="L19:P20"/>
    <mergeCell ref="L29:P30"/>
    <mergeCell ref="L38:P39"/>
    <mergeCell ref="L48:P49"/>
    <mergeCell ref="E25:F25"/>
    <mergeCell ref="G25:H25"/>
    <mergeCell ref="A21:J21"/>
    <mergeCell ref="I38:J39"/>
    <mergeCell ref="E35:F35"/>
    <mergeCell ref="C35:D35"/>
    <mergeCell ref="A35:B35"/>
    <mergeCell ref="B19:B20"/>
    <mergeCell ref="B29:B30"/>
    <mergeCell ref="B38:B39"/>
    <mergeCell ref="A25:B25"/>
    <mergeCell ref="B9:B10"/>
    <mergeCell ref="A23:J23"/>
    <mergeCell ref="A40:J40"/>
    <mergeCell ref="A43:B43"/>
    <mergeCell ref="C43:D43"/>
    <mergeCell ref="G15:H15"/>
    <mergeCell ref="C14:D14"/>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I12:J12"/>
    <mergeCell ref="C12:D12"/>
    <mergeCell ref="E12:F12"/>
    <mergeCell ref="C5:D5"/>
    <mergeCell ref="A15:B15"/>
    <mergeCell ref="G75:K75"/>
    <mergeCell ref="G76:K76"/>
    <mergeCell ref="I35:J35"/>
    <mergeCell ref="G73:K73"/>
    <mergeCell ref="B75:F75"/>
    <mergeCell ref="G69:K69"/>
    <mergeCell ref="G70:K70"/>
    <mergeCell ref="G71:K71"/>
    <mergeCell ref="G72:K72"/>
    <mergeCell ref="B69:F69"/>
    <mergeCell ref="B70:F70"/>
    <mergeCell ref="G68:K68"/>
    <mergeCell ref="B68:F68"/>
    <mergeCell ref="B73:F73"/>
    <mergeCell ref="I48:J49"/>
    <mergeCell ref="C44:D44"/>
    <mergeCell ref="A42:J42"/>
    <mergeCell ref="A86:C86"/>
    <mergeCell ref="D86:G86"/>
    <mergeCell ref="A79:C79"/>
    <mergeCell ref="A83:C83"/>
    <mergeCell ref="A84:C84"/>
    <mergeCell ref="A80:C80"/>
    <mergeCell ref="A81:C81"/>
    <mergeCell ref="A82:C82"/>
    <mergeCell ref="A85:C85"/>
    <mergeCell ref="F80:H80"/>
    <mergeCell ref="F79:H79"/>
    <mergeCell ref="G5:H5"/>
    <mergeCell ref="I5:J5"/>
    <mergeCell ref="I4:J4"/>
    <mergeCell ref="I9:J10"/>
    <mergeCell ref="G35:H35"/>
    <mergeCell ref="A31:J31"/>
    <mergeCell ref="A13:J13"/>
    <mergeCell ref="G34:H34"/>
    <mergeCell ref="I34:J34"/>
    <mergeCell ref="A34:B34"/>
    <mergeCell ref="A24:B24"/>
    <mergeCell ref="E24:F24"/>
    <mergeCell ref="G24:H24"/>
    <mergeCell ref="C25:D25"/>
    <mergeCell ref="A33:J33"/>
    <mergeCell ref="I29:J30"/>
    <mergeCell ref="I24:J24"/>
    <mergeCell ref="C34:D34"/>
    <mergeCell ref="I25:J25"/>
    <mergeCell ref="E34:F34"/>
    <mergeCell ref="I19:J20"/>
    <mergeCell ref="A4:B4"/>
    <mergeCell ref="A5:B5"/>
    <mergeCell ref="E14:F14"/>
    <mergeCell ref="C24:D24"/>
    <mergeCell ref="L53:O55"/>
    <mergeCell ref="J79:J80"/>
    <mergeCell ref="F81:J81"/>
    <mergeCell ref="I43:J43"/>
    <mergeCell ref="I44:J44"/>
    <mergeCell ref="B71:F71"/>
    <mergeCell ref="B72:F72"/>
    <mergeCell ref="G53:J66"/>
    <mergeCell ref="G67:J67"/>
    <mergeCell ref="A67:F67"/>
    <mergeCell ref="A53:F66"/>
    <mergeCell ref="G50:J52"/>
    <mergeCell ref="A50:F52"/>
    <mergeCell ref="E43:F43"/>
    <mergeCell ref="E44:F44"/>
    <mergeCell ref="G44:H44"/>
    <mergeCell ref="G43:H43"/>
    <mergeCell ref="A44:B44"/>
    <mergeCell ref="B76:F76"/>
    <mergeCell ref="B77:F77"/>
    <mergeCell ref="G77:K77"/>
    <mergeCell ref="B74:F74"/>
    <mergeCell ref="G74:K74"/>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20" max="16383" man="1"/>
    <brk id="30" max="16383" man="1"/>
    <brk id="39"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85725</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68</xdr:row>
                    <xdr:rowOff>28575</xdr:rowOff>
                  </from>
                  <to>
                    <xdr:col>5</xdr:col>
                    <xdr:colOff>1038225</xdr:colOff>
                    <xdr:row>68</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69</xdr:row>
                    <xdr:rowOff>9525</xdr:rowOff>
                  </from>
                  <to>
                    <xdr:col>1</xdr:col>
                    <xdr:colOff>1038225</xdr:colOff>
                    <xdr:row>70</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70</xdr:row>
                    <xdr:rowOff>0</xdr:rowOff>
                  </from>
                  <to>
                    <xdr:col>1</xdr:col>
                    <xdr:colOff>1047750</xdr:colOff>
                    <xdr:row>71</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72</xdr:row>
                    <xdr:rowOff>0</xdr:rowOff>
                  </from>
                  <to>
                    <xdr:col>1</xdr:col>
                    <xdr:colOff>1038225</xdr:colOff>
                    <xdr:row>73</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73</xdr:row>
                    <xdr:rowOff>9525</xdr:rowOff>
                  </from>
                  <to>
                    <xdr:col>1</xdr:col>
                    <xdr:colOff>1038225</xdr:colOff>
                    <xdr:row>74</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74</xdr:row>
                    <xdr:rowOff>28575</xdr:rowOff>
                  </from>
                  <to>
                    <xdr:col>1</xdr:col>
                    <xdr:colOff>1038225</xdr:colOff>
                    <xdr:row>75</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75</xdr:row>
                    <xdr:rowOff>9525</xdr:rowOff>
                  </from>
                  <to>
                    <xdr:col>0</xdr:col>
                    <xdr:colOff>200025</xdr:colOff>
                    <xdr:row>76</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76</xdr:row>
                    <xdr:rowOff>9525</xdr:rowOff>
                  </from>
                  <to>
                    <xdr:col>0</xdr:col>
                    <xdr:colOff>209550</xdr:colOff>
                    <xdr:row>77</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67</xdr:row>
                    <xdr:rowOff>0</xdr:rowOff>
                  </from>
                  <to>
                    <xdr:col>1</xdr:col>
                    <xdr:colOff>1038225</xdr:colOff>
                    <xdr:row>68</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304800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1085850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1066800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285750</xdr:rowOff>
                  </from>
                  <to>
                    <xdr:col>1</xdr:col>
                    <xdr:colOff>1038225</xdr:colOff>
                    <xdr:row>15</xdr:row>
                    <xdr:rowOff>990600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342900</xdr:rowOff>
                  </from>
                  <to>
                    <xdr:col>3</xdr:col>
                    <xdr:colOff>971550</xdr:colOff>
                    <xdr:row>15</xdr:row>
                    <xdr:rowOff>1019175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9525</xdr:rowOff>
                  </from>
                  <to>
                    <xdr:col>5</xdr:col>
                    <xdr:colOff>1019175</xdr:colOff>
                    <xdr:row>15</xdr:row>
                    <xdr:rowOff>1419225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304800</xdr:rowOff>
                  </from>
                  <to>
                    <xdr:col>7</xdr:col>
                    <xdr:colOff>1028700</xdr:colOff>
                    <xdr:row>15</xdr:row>
                    <xdr:rowOff>1209675</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25</xdr:row>
                    <xdr:rowOff>247650</xdr:rowOff>
                  </from>
                  <to>
                    <xdr:col>1</xdr:col>
                    <xdr:colOff>866775</xdr:colOff>
                    <xdr:row>25</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25</xdr:row>
                    <xdr:rowOff>238125</xdr:rowOff>
                  </from>
                  <to>
                    <xdr:col>3</xdr:col>
                    <xdr:colOff>942975</xdr:colOff>
                    <xdr:row>25</xdr:row>
                    <xdr:rowOff>1047750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25</xdr:row>
                    <xdr:rowOff>209550</xdr:rowOff>
                  </from>
                  <to>
                    <xdr:col>5</xdr:col>
                    <xdr:colOff>904875</xdr:colOff>
                    <xdr:row>25</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25</xdr:row>
                    <xdr:rowOff>85725</xdr:rowOff>
                  </from>
                  <to>
                    <xdr:col>7</xdr:col>
                    <xdr:colOff>895350</xdr:colOff>
                    <xdr:row>25</xdr:row>
                    <xdr:rowOff>1123950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25</xdr:row>
                    <xdr:rowOff>276225</xdr:rowOff>
                  </from>
                  <to>
                    <xdr:col>9</xdr:col>
                    <xdr:colOff>1057275</xdr:colOff>
                    <xdr:row>25</xdr:row>
                    <xdr:rowOff>990600</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35</xdr:row>
                    <xdr:rowOff>133350</xdr:rowOff>
                  </from>
                  <to>
                    <xdr:col>1</xdr:col>
                    <xdr:colOff>962025</xdr:colOff>
                    <xdr:row>35</xdr:row>
                    <xdr:rowOff>1200150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35</xdr:row>
                    <xdr:rowOff>57150</xdr:rowOff>
                  </from>
                  <to>
                    <xdr:col>3</xdr:col>
                    <xdr:colOff>923925</xdr:colOff>
                    <xdr:row>35</xdr:row>
                    <xdr:rowOff>1371600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35</xdr:row>
                    <xdr:rowOff>314325</xdr:rowOff>
                  </from>
                  <to>
                    <xdr:col>5</xdr:col>
                    <xdr:colOff>1009650</xdr:colOff>
                    <xdr:row>35</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35</xdr:row>
                    <xdr:rowOff>314325</xdr:rowOff>
                  </from>
                  <to>
                    <xdr:col>7</xdr:col>
                    <xdr:colOff>1009650</xdr:colOff>
                    <xdr:row>35</xdr:row>
                    <xdr:rowOff>1219200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35</xdr:row>
                    <xdr:rowOff>238125</xdr:rowOff>
                  </from>
                  <to>
                    <xdr:col>9</xdr:col>
                    <xdr:colOff>1019175</xdr:colOff>
                    <xdr:row>35</xdr:row>
                    <xdr:rowOff>1190625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44</xdr:row>
                    <xdr:rowOff>85725</xdr:rowOff>
                  </from>
                  <to>
                    <xdr:col>1</xdr:col>
                    <xdr:colOff>885825</xdr:colOff>
                    <xdr:row>44</xdr:row>
                    <xdr:rowOff>1076325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44</xdr:row>
                    <xdr:rowOff>28575</xdr:rowOff>
                  </from>
                  <to>
                    <xdr:col>5</xdr:col>
                    <xdr:colOff>971550</xdr:colOff>
                    <xdr:row>44</xdr:row>
                    <xdr:rowOff>1009650</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44</xdr:row>
                    <xdr:rowOff>76200</xdr:rowOff>
                  </from>
                  <to>
                    <xdr:col>7</xdr:col>
                    <xdr:colOff>914400</xdr:colOff>
                    <xdr:row>44</xdr:row>
                    <xdr:rowOff>1066800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44</xdr:row>
                    <xdr:rowOff>66675</xdr:rowOff>
                  </from>
                  <to>
                    <xdr:col>9</xdr:col>
                    <xdr:colOff>962025</xdr:colOff>
                    <xdr:row>44</xdr:row>
                    <xdr:rowOff>1009650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44</xdr:row>
                    <xdr:rowOff>95250</xdr:rowOff>
                  </from>
                  <to>
                    <xdr:col>3</xdr:col>
                    <xdr:colOff>1038225</xdr:colOff>
                    <xdr:row>44</xdr:row>
                    <xdr:rowOff>1095375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400050</xdr:rowOff>
                  </from>
                  <to>
                    <xdr:col>9</xdr:col>
                    <xdr:colOff>923925</xdr:colOff>
                    <xdr:row>15</xdr:row>
                    <xdr:rowOff>1162050</xdr:rowOff>
                  </to>
                </anchor>
              </controlPr>
            </control>
          </mc:Choice>
        </mc:AlternateContent>
        <mc:AlternateContent xmlns:mc="http://schemas.openxmlformats.org/markup-compatibility/2006">
          <mc:Choice Requires="x14">
            <control shapeId="4791" r:id="rId39" name="Check Box 695">
              <controlPr defaultSize="0" autoFill="0" autoLine="0" autoPict="0">
                <anchor moveWithCells="1">
                  <from>
                    <xdr:col>2</xdr:col>
                    <xdr:colOff>19050</xdr:colOff>
                    <xdr:row>6</xdr:row>
                    <xdr:rowOff>114300</xdr:rowOff>
                  </from>
                  <to>
                    <xdr:col>3</xdr:col>
                    <xdr:colOff>942975</xdr:colOff>
                    <xdr:row>6</xdr:row>
                    <xdr:rowOff>1019175</xdr:rowOff>
                  </to>
                </anchor>
              </controlPr>
            </control>
          </mc:Choice>
        </mc:AlternateContent>
        <mc:AlternateContent xmlns:mc="http://schemas.openxmlformats.org/markup-compatibility/2006">
          <mc:Choice Requires="x14">
            <control shapeId="1229103" r:id="rId40"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1" name="Check Box 1336">
              <controlPr defaultSize="0" autoFill="0" autoLine="0" autoPict="0">
                <anchor moveWithCells="1">
                  <from>
                    <xdr:col>0</xdr:col>
                    <xdr:colOff>19050</xdr:colOff>
                    <xdr:row>17</xdr:row>
                    <xdr:rowOff>390525</xdr:rowOff>
                  </from>
                  <to>
                    <xdr:col>1</xdr:col>
                    <xdr:colOff>962025</xdr:colOff>
                    <xdr:row>20</xdr:row>
                    <xdr:rowOff>0</xdr:rowOff>
                  </to>
                </anchor>
              </controlPr>
            </control>
          </mc:Choice>
        </mc:AlternateContent>
        <mc:AlternateContent xmlns:mc="http://schemas.openxmlformats.org/markup-compatibility/2006">
          <mc:Choice Requires="x14">
            <control shapeId="1229115" r:id="rId42" name="Check Box 133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229117" r:id="rId43" name="Check Box 1341">
              <controlPr defaultSize="0" autoFill="0" autoLine="0" autoPict="0">
                <anchor moveWithCells="1">
                  <from>
                    <xdr:col>0</xdr:col>
                    <xdr:colOff>19050</xdr:colOff>
                    <xdr:row>36</xdr:row>
                    <xdr:rowOff>381000</xdr:rowOff>
                  </from>
                  <to>
                    <xdr:col>1</xdr:col>
                    <xdr:colOff>962025</xdr:colOff>
                    <xdr:row>38</xdr:row>
                    <xdr:rowOff>180975</xdr:rowOff>
                  </to>
                </anchor>
              </controlPr>
            </control>
          </mc:Choice>
        </mc:AlternateContent>
        <mc:AlternateContent xmlns:mc="http://schemas.openxmlformats.org/markup-compatibility/2006">
          <mc:Choice Requires="x14">
            <control shapeId="1229118" r:id="rId44" name="Check Box 1342">
              <controlPr defaultSize="0" autoFill="0" autoLine="0" autoPict="0">
                <anchor moveWithCells="1">
                  <from>
                    <xdr:col>0</xdr:col>
                    <xdr:colOff>19050</xdr:colOff>
                    <xdr:row>46</xdr:row>
                    <xdr:rowOff>371475</xdr:rowOff>
                  </from>
                  <to>
                    <xdr:col>1</xdr:col>
                    <xdr:colOff>962025</xdr:colOff>
                    <xdr:row>48</xdr:row>
                    <xdr:rowOff>171450</xdr:rowOff>
                  </to>
                </anchor>
              </controlPr>
            </control>
          </mc:Choice>
        </mc:AlternateContent>
        <mc:AlternateContent xmlns:mc="http://schemas.openxmlformats.org/markup-compatibility/2006">
          <mc:Choice Requires="x14">
            <control shapeId="1229218" r:id="rId45"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6" name="Check Box 1455">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2" r:id="rId47" name="Check Box 145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229233" r:id="rId48" name="Check Box 1457">
              <controlPr defaultSize="0" autoFill="0" autoLine="0" autoPict="0">
                <anchor moveWithCells="1">
                  <from>
                    <xdr:col>8</xdr:col>
                    <xdr:colOff>28575</xdr:colOff>
                    <xdr:row>46</xdr:row>
                    <xdr:rowOff>0</xdr:rowOff>
                  </from>
                  <to>
                    <xdr:col>9</xdr:col>
                    <xdr:colOff>971550</xdr:colOff>
                    <xdr:row>47</xdr:row>
                    <xdr:rowOff>0</xdr:rowOff>
                  </to>
                </anchor>
              </controlPr>
            </control>
          </mc:Choice>
        </mc:AlternateContent>
        <mc:AlternateContent xmlns:mc="http://schemas.openxmlformats.org/markup-compatibility/2006">
          <mc:Choice Requires="x14">
            <control shapeId="1229236" r:id="rId49" name="Check Box 1460">
              <controlPr defaultSize="0" autoFill="0" autoLine="0" autoPict="0">
                <anchor moveWithCells="1">
                  <from>
                    <xdr:col>8</xdr:col>
                    <xdr:colOff>28575</xdr:colOff>
                    <xdr:row>17</xdr:row>
                    <xdr:rowOff>0</xdr:rowOff>
                  </from>
                  <to>
                    <xdr:col>9</xdr:col>
                    <xdr:colOff>971550</xdr:colOff>
                    <xdr:row>18</xdr:row>
                    <xdr:rowOff>0</xdr:rowOff>
                  </to>
                </anchor>
              </controlPr>
            </control>
          </mc:Choice>
        </mc:AlternateContent>
        <mc:AlternateContent xmlns:mc="http://schemas.openxmlformats.org/markup-compatibility/2006">
          <mc:Choice Requires="x14">
            <control shapeId="1229237" r:id="rId50" name="Check Box 1461">
              <controlPr defaultSize="0" autoFill="0" autoLine="0" autoPict="0">
                <anchor moveWithCells="1">
                  <from>
                    <xdr:col>8</xdr:col>
                    <xdr:colOff>28575</xdr:colOff>
                    <xdr:row>27</xdr:row>
                    <xdr:rowOff>0</xdr:rowOff>
                  </from>
                  <to>
                    <xdr:col>9</xdr:col>
                    <xdr:colOff>971550</xdr:colOff>
                    <xdr:row>28</xdr:row>
                    <xdr:rowOff>0</xdr:rowOff>
                  </to>
                </anchor>
              </controlPr>
            </control>
          </mc:Choice>
        </mc:AlternateContent>
        <mc:AlternateContent xmlns:mc="http://schemas.openxmlformats.org/markup-compatibility/2006">
          <mc:Choice Requires="x14">
            <control shapeId="1229238" r:id="rId51" name="Check Box 1462">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229239" r:id="rId52" name="Check Box 1463">
              <controlPr defaultSize="0" autoFill="0" autoLine="0" autoPict="0">
                <anchor moveWithCells="1">
                  <from>
                    <xdr:col>8</xdr:col>
                    <xdr:colOff>28575</xdr:colOff>
                    <xdr:row>46</xdr:row>
                    <xdr:rowOff>0</xdr:rowOff>
                  </from>
                  <to>
                    <xdr:col>9</xdr:col>
                    <xdr:colOff>971550</xdr:colOff>
                    <xdr:row>47</xdr:row>
                    <xdr:rowOff>0</xdr:rowOff>
                  </to>
                </anchor>
              </controlPr>
            </control>
          </mc:Choice>
        </mc:AlternateContent>
        <mc:AlternateContent xmlns:mc="http://schemas.openxmlformats.org/markup-compatibility/2006">
          <mc:Choice Requires="x14">
            <control shapeId="1229240" r:id="rId53" name="Check Box 1464">
              <controlPr defaultSize="0" autoFill="0" autoLine="0" autoPict="0">
                <anchor moveWithCells="1">
                  <from>
                    <xdr:col>4</xdr:col>
                    <xdr:colOff>19050</xdr:colOff>
                    <xdr:row>6</xdr:row>
                    <xdr:rowOff>66675</xdr:rowOff>
                  </from>
                  <to>
                    <xdr:col>5</xdr:col>
                    <xdr:colOff>1047750</xdr:colOff>
                    <xdr:row>7</xdr:row>
                    <xdr:rowOff>19050</xdr:rowOff>
                  </to>
                </anchor>
              </controlPr>
            </control>
          </mc:Choice>
        </mc:AlternateContent>
        <mc:AlternateContent xmlns:mc="http://schemas.openxmlformats.org/markup-compatibility/2006">
          <mc:Choice Requires="x14">
            <control shapeId="1229242" r:id="rId54" name="Check Box 1466">
              <controlPr defaultSize="0" autoFill="0" autoLine="0" autoPict="0">
                <anchor moveWithCells="1">
                  <from>
                    <xdr:col>4</xdr:col>
                    <xdr:colOff>19050</xdr:colOff>
                    <xdr:row>16</xdr:row>
                    <xdr:rowOff>47625</xdr:rowOff>
                  </from>
                  <to>
                    <xdr:col>5</xdr:col>
                    <xdr:colOff>1019175</xdr:colOff>
                    <xdr:row>16</xdr:row>
                    <xdr:rowOff>1123950</xdr:rowOff>
                  </to>
                </anchor>
              </controlPr>
            </control>
          </mc:Choice>
        </mc:AlternateContent>
        <mc:AlternateContent xmlns:mc="http://schemas.openxmlformats.org/markup-compatibility/2006">
          <mc:Choice Requires="x14">
            <control shapeId="1229244" r:id="rId55" name="Check Box 1468">
              <controlPr defaultSize="0" autoFill="0" autoLine="0" autoPict="0">
                <anchor moveWithCells="1">
                  <from>
                    <xdr:col>4</xdr:col>
                    <xdr:colOff>19050</xdr:colOff>
                    <xdr:row>26</xdr:row>
                    <xdr:rowOff>400050</xdr:rowOff>
                  </from>
                  <to>
                    <xdr:col>5</xdr:col>
                    <xdr:colOff>942975</xdr:colOff>
                    <xdr:row>26</xdr:row>
                    <xdr:rowOff>933450</xdr:rowOff>
                  </to>
                </anchor>
              </controlPr>
            </control>
          </mc:Choice>
        </mc:AlternateContent>
        <mc:AlternateContent xmlns:mc="http://schemas.openxmlformats.org/markup-compatibility/2006">
          <mc:Choice Requires="x14">
            <control shapeId="1229246" r:id="rId56" name="Check Box 1470">
              <controlPr defaultSize="0" autoFill="0" autoLine="0" autoPict="0">
                <anchor moveWithCells="1">
                  <from>
                    <xdr:col>8</xdr:col>
                    <xdr:colOff>19050</xdr:colOff>
                    <xdr:row>26</xdr:row>
                    <xdr:rowOff>400050</xdr:rowOff>
                  </from>
                  <to>
                    <xdr:col>9</xdr:col>
                    <xdr:colOff>942975</xdr:colOff>
                    <xdr:row>26</xdr:row>
                    <xdr:rowOff>933450</xdr:rowOff>
                  </to>
                </anchor>
              </controlPr>
            </control>
          </mc:Choice>
        </mc:AlternateContent>
        <mc:AlternateContent xmlns:mc="http://schemas.openxmlformats.org/markup-compatibility/2006">
          <mc:Choice Requires="x14">
            <control shapeId="1229247" r:id="rId57" name="Check Box 1471">
              <controlPr defaultSize="0" autoFill="0" autoLine="0" autoPict="0">
                <anchor moveWithCells="1">
                  <from>
                    <xdr:col>8</xdr:col>
                    <xdr:colOff>19050</xdr:colOff>
                    <xdr:row>26</xdr:row>
                    <xdr:rowOff>247650</xdr:rowOff>
                  </from>
                  <to>
                    <xdr:col>9</xdr:col>
                    <xdr:colOff>1057275</xdr:colOff>
                    <xdr:row>26</xdr:row>
                    <xdr:rowOff>1076325</xdr:rowOff>
                  </to>
                </anchor>
              </controlPr>
            </control>
          </mc:Choice>
        </mc:AlternateContent>
        <mc:AlternateContent xmlns:mc="http://schemas.openxmlformats.org/markup-compatibility/2006">
          <mc:Choice Requires="x14">
            <control shapeId="1229256" r:id="rId58" name="Check Box 1480">
              <controlPr defaultSize="0" autoFill="0" autoLine="0" autoPict="0">
                <anchor moveWithCells="1">
                  <from>
                    <xdr:col>2</xdr:col>
                    <xdr:colOff>28575</xdr:colOff>
                    <xdr:row>16</xdr:row>
                    <xdr:rowOff>228600</xdr:rowOff>
                  </from>
                  <to>
                    <xdr:col>3</xdr:col>
                    <xdr:colOff>971550</xdr:colOff>
                    <xdr:row>16</xdr:row>
                    <xdr:rowOff>1019175</xdr:rowOff>
                  </to>
                </anchor>
              </controlPr>
            </control>
          </mc:Choice>
        </mc:AlternateContent>
        <mc:AlternateContent xmlns:mc="http://schemas.openxmlformats.org/markup-compatibility/2006">
          <mc:Choice Requires="x14">
            <control shapeId="1229257" r:id="rId59" name="Check Box 1481">
              <controlPr defaultSize="0" autoFill="0" autoLine="0" autoPict="0">
                <anchor moveWithCells="1">
                  <from>
                    <xdr:col>2</xdr:col>
                    <xdr:colOff>19050</xdr:colOff>
                    <xdr:row>45</xdr:row>
                    <xdr:rowOff>133350</xdr:rowOff>
                  </from>
                  <to>
                    <xdr:col>3</xdr:col>
                    <xdr:colOff>1038225</xdr:colOff>
                    <xdr:row>45</xdr:row>
                    <xdr:rowOff>1047750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5" stopIfTrue="1" id="{6FB21B34-68EF-48FD-B89B-B3084C5DB9F7}">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3" stopIfTrue="1" id="{6A2E17AB-A63C-4A12-B0E3-8F77589A95D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11" stopIfTrue="1" id="{483E36E1-0323-4162-A7BA-B2BC682564C4}">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3" id="{4EFC318B-5B49-42CA-8110-67C1A853AB55}">
            <xm:f>AND(ISBLANK(A53),OR($D$86=definitions!$B$6,$D$86=definitions!$B$7))</xm:f>
            <x14:dxf>
              <fill>
                <gradientFill degree="270">
                  <stop position="0">
                    <color theme="0"/>
                  </stop>
                  <stop position="1">
                    <color rgb="FFFF0000"/>
                  </stop>
                </gradientFill>
              </fill>
            </x14:dxf>
          </x14:cfRule>
          <xm:sqref>L53:O55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7"/>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58" t="str">
        <f>STD_Elem!B13</f>
        <v>Quality Standard II: Specialized service professionals support and/or establish safe, inclusive, and respectful learning environments for a diverse population of students.</v>
      </c>
      <c r="B1" s="959"/>
      <c r="C1" s="959"/>
      <c r="D1" s="959"/>
      <c r="E1" s="959"/>
      <c r="F1" s="959"/>
      <c r="G1" s="959"/>
      <c r="H1" s="959"/>
      <c r="I1" s="959"/>
      <c r="J1" s="960"/>
      <c r="L1" s="10"/>
      <c r="M1" s="10"/>
      <c r="N1" s="10"/>
      <c r="O1" s="10"/>
      <c r="P1" s="10"/>
      <c r="Q1" s="10"/>
    </row>
    <row r="2" spans="1:17" ht="15.95" customHeight="1" thickBot="1" x14ac:dyDescent="0.3">
      <c r="A2" s="11"/>
      <c r="B2" s="193" t="s">
        <v>2470</v>
      </c>
      <c r="C2" s="933" t="s">
        <v>2357</v>
      </c>
      <c r="D2" s="929"/>
      <c r="E2" s="928" t="s">
        <v>2358</v>
      </c>
      <c r="F2" s="929"/>
      <c r="G2" s="928" t="s">
        <v>2359</v>
      </c>
      <c r="H2" s="929"/>
      <c r="I2" s="928" t="s">
        <v>901</v>
      </c>
      <c r="J2" s="929"/>
      <c r="L2" s="10"/>
      <c r="M2" s="10"/>
      <c r="N2" s="10"/>
      <c r="O2" s="10"/>
      <c r="P2" s="10"/>
      <c r="Q2" s="10"/>
    </row>
    <row r="3" spans="1:17" ht="42" customHeight="1" thickBot="1" x14ac:dyDescent="0.3">
      <c r="A3" s="874" t="str">
        <f>STD_Elem!B14</f>
        <v>Element a: Specialized service professionals foster safe and accessible learning environments in which each student has a positive, nurturing relationship with caring adults and peers.</v>
      </c>
      <c r="B3" s="875"/>
      <c r="C3" s="875"/>
      <c r="D3" s="875"/>
      <c r="E3" s="875"/>
      <c r="F3" s="875"/>
      <c r="G3" s="875"/>
      <c r="H3" s="875"/>
      <c r="I3" s="875"/>
      <c r="J3" s="876"/>
      <c r="L3" s="10"/>
      <c r="M3" s="10"/>
      <c r="N3" s="10"/>
      <c r="O3" s="10"/>
      <c r="P3" s="10"/>
      <c r="Q3" s="10"/>
    </row>
    <row r="4" spans="1:17" ht="19.5" customHeight="1" x14ac:dyDescent="0.25">
      <c r="A4" s="811"/>
      <c r="B4" s="855"/>
      <c r="C4" s="947" t="str">
        <f>DATA!$F$199</f>
        <v>. . . and</v>
      </c>
      <c r="D4" s="810"/>
      <c r="E4" s="869" t="str">
        <f>DATA!$F$203</f>
        <v>. . and</v>
      </c>
      <c r="F4" s="870"/>
      <c r="G4" s="811" t="str">
        <f>DATA!$F$207</f>
        <v>. . and</v>
      </c>
      <c r="H4" s="812"/>
      <c r="I4" s="811" t="str">
        <f>DATA!$F$211</f>
        <v>. . and</v>
      </c>
      <c r="J4" s="812"/>
      <c r="L4" s="10"/>
      <c r="M4" s="10"/>
      <c r="N4" s="10"/>
      <c r="O4" s="10"/>
      <c r="P4" s="10"/>
      <c r="Q4" s="10"/>
    </row>
    <row r="5" spans="1:17" s="37" customFormat="1" ht="49.5" customHeight="1" x14ac:dyDescent="0.25">
      <c r="A5" s="869" t="str">
        <f>DATA!$F$195</f>
        <v>THE SCHOOL SPEECH-LANGUAGE PATHOLOGIST:</v>
      </c>
      <c r="B5" s="956"/>
      <c r="C5" s="957" t="str">
        <f>DATA!$F$200</f>
        <v>THE SCHOOL SPEECH-LANGUAGE PATHOLOGIST:</v>
      </c>
      <c r="D5" s="870"/>
      <c r="E5" s="869" t="str">
        <f>DATA!$F$204</f>
        <v>THE SCHOOL SPEECH-LANGUAGE PATHOLOGIST:</v>
      </c>
      <c r="F5" s="870"/>
      <c r="G5" s="869" t="str">
        <f>DATA!$F$208</f>
        <v>STUDENTS:</v>
      </c>
      <c r="H5" s="870"/>
      <c r="I5" s="869" t="str">
        <f>DATA!$F$212</f>
        <v>STUDENTS:</v>
      </c>
      <c r="J5" s="870"/>
      <c r="L5" s="38"/>
      <c r="M5" s="38"/>
      <c r="N5" s="38"/>
      <c r="O5" s="38"/>
      <c r="P5" s="38"/>
      <c r="Q5" s="38"/>
    </row>
    <row r="6" spans="1:17" ht="104.25" customHeight="1" x14ac:dyDescent="0.25">
      <c r="A6" s="210"/>
      <c r="B6" s="178" t="str">
        <f>DATA!$F$196</f>
        <v>Establishes a nurturing and caring relationship with students.</v>
      </c>
      <c r="C6" s="222"/>
      <c r="D6" s="175" t="str">
        <f>DATA!$F$201</f>
        <v>Creates a learning environment that is conductive for all students to learn.</v>
      </c>
      <c r="E6" s="216"/>
      <c r="F6" s="175" t="str">
        <f>DATA!$F$205</f>
        <v>Reinforces a learning environment that features mutual respect and positive relationships between and among students.</v>
      </c>
      <c r="G6" s="216"/>
      <c r="H6" s="468" t="str">
        <f>DATA!$F$209</f>
        <v>Respect other students and the school speech-language pathologist.</v>
      </c>
      <c r="I6" s="216"/>
      <c r="J6" s="175" t="str">
        <f>DATA!$F$213</f>
        <v>Engage in respectful and open dialogue with each other and the professional staff.</v>
      </c>
      <c r="L6" s="10"/>
      <c r="M6" s="10"/>
      <c r="N6" s="10"/>
      <c r="O6" s="10"/>
      <c r="P6" s="10"/>
      <c r="Q6" s="10"/>
    </row>
    <row r="7" spans="1:17" ht="33" customHeight="1" thickBot="1" x14ac:dyDescent="0.3">
      <c r="A7" s="214"/>
      <c r="B7" s="270"/>
      <c r="C7" s="215"/>
      <c r="D7" s="275"/>
      <c r="E7" s="216"/>
      <c r="F7" s="275"/>
      <c r="G7" s="216"/>
      <c r="H7" s="234"/>
      <c r="I7" s="263"/>
      <c r="J7" s="264" t="str">
        <f>definitions!$B$21</f>
        <v>Click here to revisit element</v>
      </c>
      <c r="L7" s="10"/>
      <c r="M7" s="10"/>
      <c r="N7" s="10"/>
      <c r="O7" s="10"/>
      <c r="P7" s="10"/>
      <c r="Q7" s="10"/>
    </row>
    <row r="8" spans="1:17" ht="15" customHeight="1" x14ac:dyDescent="0.25">
      <c r="A8" s="261"/>
      <c r="B8" s="938" t="str">
        <f>DATA!$F$197</f>
        <v>No Basic practices apply</v>
      </c>
      <c r="C8" s="182"/>
      <c r="D8" s="12"/>
      <c r="F8" s="12"/>
      <c r="H8" s="14"/>
      <c r="I8" s="952" t="str">
        <f>DATA!B215</f>
        <v>Blank Form</v>
      </c>
      <c r="J8" s="953"/>
      <c r="L8" s="937" t="str">
        <f>IF(I8=definitions!$B$11,definitions!$B$16,IF(definitions!$B$34=TRUE,definitions!$B$22,IF(I8=definitions!$B$14,definitions!$B$18,definitions!$B$20)))</f>
        <v>No Professional Practices have been selected.</v>
      </c>
      <c r="M8" s="937"/>
      <c r="N8" s="937"/>
      <c r="O8" s="937"/>
      <c r="P8" s="937"/>
      <c r="Q8" s="10"/>
    </row>
    <row r="9" spans="1:17" ht="15" customHeight="1" thickBot="1" x14ac:dyDescent="0.3">
      <c r="A9" s="262"/>
      <c r="B9" s="939"/>
      <c r="C9" s="182"/>
      <c r="D9" s="12"/>
      <c r="F9" s="12"/>
      <c r="H9" s="14"/>
      <c r="I9" s="954"/>
      <c r="J9" s="955"/>
      <c r="L9" s="937"/>
      <c r="M9" s="937"/>
      <c r="N9" s="937"/>
      <c r="O9" s="937"/>
      <c r="P9" s="937"/>
      <c r="Q9" s="10"/>
    </row>
    <row r="10" spans="1:17" ht="42" customHeight="1" thickBot="1" x14ac:dyDescent="0.3">
      <c r="A10" s="968" t="str">
        <f>STD_Elem!B13</f>
        <v>Quality Standard II: Specialized service professionals support and/or establish safe, inclusive, and respectful learning environments for a diverse population of students.</v>
      </c>
      <c r="B10" s="969"/>
      <c r="C10" s="969"/>
      <c r="D10" s="969"/>
      <c r="E10" s="969"/>
      <c r="F10" s="969"/>
      <c r="G10" s="969"/>
      <c r="H10" s="969"/>
      <c r="I10" s="969"/>
      <c r="J10" s="970"/>
      <c r="L10" s="10"/>
      <c r="M10" s="10"/>
      <c r="N10" s="10"/>
      <c r="O10" s="10"/>
      <c r="P10" s="10"/>
      <c r="Q10" s="10"/>
    </row>
    <row r="11" spans="1:17" ht="15.95" customHeight="1" thickBot="1" x14ac:dyDescent="0.3">
      <c r="A11" s="11"/>
      <c r="B11" s="193" t="s">
        <v>2470</v>
      </c>
      <c r="C11" s="971" t="s">
        <v>2357</v>
      </c>
      <c r="D11" s="929"/>
      <c r="E11" s="928" t="s">
        <v>2358</v>
      </c>
      <c r="F11" s="929"/>
      <c r="G11" s="928" t="s">
        <v>2359</v>
      </c>
      <c r="H11" s="929"/>
      <c r="I11" s="928" t="s">
        <v>901</v>
      </c>
      <c r="J11" s="929"/>
      <c r="L11" s="10"/>
      <c r="M11" s="10"/>
      <c r="N11" s="10"/>
      <c r="O11" s="10"/>
      <c r="P11" s="10"/>
      <c r="Q11" s="10"/>
    </row>
    <row r="12" spans="1:17" ht="25.5" customHeight="1" thickBot="1" x14ac:dyDescent="0.3">
      <c r="A12" s="874" t="str">
        <f>STD_Elem!B15</f>
        <v>Element b: Specialized service professionals demonstrate respect for diversity within the home, school, and local and global communities.</v>
      </c>
      <c r="B12" s="875"/>
      <c r="C12" s="875"/>
      <c r="D12" s="875"/>
      <c r="E12" s="875"/>
      <c r="F12" s="875"/>
      <c r="G12" s="875"/>
      <c r="H12" s="875"/>
      <c r="I12" s="875"/>
      <c r="J12" s="876"/>
      <c r="L12" s="10"/>
      <c r="M12" s="10"/>
      <c r="N12" s="10"/>
      <c r="O12" s="10"/>
      <c r="P12" s="10"/>
      <c r="Q12" s="10"/>
    </row>
    <row r="13" spans="1:17" ht="20.100000000000001" customHeight="1" x14ac:dyDescent="0.25">
      <c r="A13" s="811"/>
      <c r="B13" s="855"/>
      <c r="C13" s="947" t="str">
        <f>DATA!$F$222</f>
        <v>. . . and</v>
      </c>
      <c r="D13" s="810"/>
      <c r="E13" s="811" t="str">
        <f>DATA!$F$227</f>
        <v>. . . and</v>
      </c>
      <c r="F13" s="812"/>
      <c r="G13" s="811" t="str">
        <f>DATA!$F$231</f>
        <v>. . . and</v>
      </c>
      <c r="H13" s="812"/>
      <c r="I13" s="811" t="str">
        <f>DATA!$F$235</f>
        <v>. . . and</v>
      </c>
      <c r="J13" s="812"/>
      <c r="L13" s="10"/>
      <c r="M13" s="10"/>
      <c r="N13" s="10"/>
      <c r="O13" s="10"/>
      <c r="P13" s="10"/>
      <c r="Q13" s="10"/>
    </row>
    <row r="14" spans="1:17" s="37" customFormat="1" ht="38.25" customHeight="1" x14ac:dyDescent="0.25">
      <c r="A14" s="869" t="str">
        <f>DATA!$F$218</f>
        <v>THE SCHOOL SPEECH-LANGUAGE PATHOLOGIST:</v>
      </c>
      <c r="B14" s="956"/>
      <c r="C14" s="957" t="str">
        <f>DATA!$F$223</f>
        <v>THE SCHOOL SPEECH-LANGUAGE PATHOLOGIST:</v>
      </c>
      <c r="D14" s="870"/>
      <c r="E14" s="869" t="str">
        <f>DATA!$F$228</f>
        <v>THE SCHOOL SPEECH-LANGUAGE PATHOLOGIST:</v>
      </c>
      <c r="F14" s="870"/>
      <c r="G14" s="869" t="str">
        <f>DATA!$F$232</f>
        <v>STUDENTS:</v>
      </c>
      <c r="H14" s="870"/>
      <c r="I14" s="869" t="str">
        <f>DATA!$F$236</f>
        <v>STUDENTS:</v>
      </c>
      <c r="J14" s="870"/>
      <c r="L14" s="38"/>
      <c r="M14" s="38"/>
      <c r="N14" s="38"/>
      <c r="O14" s="38"/>
      <c r="P14" s="38"/>
      <c r="Q14" s="38"/>
    </row>
    <row r="15" spans="1:17" s="99" customFormat="1" ht="93.75" customHeight="1" x14ac:dyDescent="0.25">
      <c r="A15" s="98"/>
      <c r="B15" s="466" t="str">
        <f>DATA!$F$219</f>
        <v>Creates a learning environment in which diversity is respected.</v>
      </c>
      <c r="C15" s="181"/>
      <c r="D15" s="175" t="str">
        <f>DATA!$F$224</f>
        <v>Uses instructional approaches and materials that reflect students’ backgrounds.</v>
      </c>
      <c r="E15" s="100"/>
      <c r="F15" s="235" t="str">
        <f>DATA!$F$229</f>
        <v>Establishes instructional strategies that respect differences in students’ backgrounds.</v>
      </c>
      <c r="H15" s="175" t="str">
        <f>DATA!$F$233</f>
        <v>Respect the backgrounds of fellow students.</v>
      </c>
      <c r="J15" s="175" t="str">
        <f>DATA!$F$237</f>
        <v>Actively listen to a variety of perspectives.</v>
      </c>
      <c r="L15" s="236"/>
      <c r="M15" s="236"/>
      <c r="N15" s="236"/>
      <c r="O15" s="236"/>
      <c r="P15" s="236"/>
      <c r="Q15" s="236"/>
    </row>
    <row r="16" spans="1:17" ht="48" customHeight="1" x14ac:dyDescent="0.25">
      <c r="A16" s="98"/>
      <c r="B16" s="507"/>
      <c r="C16" s="181"/>
      <c r="D16" s="175" t="str">
        <f>DATA!$F$225</f>
        <v>Is sensitive to diverse family structures</v>
      </c>
      <c r="E16" s="99"/>
      <c r="F16" s="175"/>
      <c r="G16" s="99"/>
      <c r="H16" s="468"/>
      <c r="I16" s="99"/>
      <c r="J16" s="468"/>
      <c r="L16" s="10"/>
      <c r="M16" s="10"/>
      <c r="N16" s="10"/>
      <c r="O16" s="10"/>
      <c r="P16" s="10"/>
      <c r="Q16" s="10"/>
    </row>
    <row r="17" spans="1:17" ht="33" customHeight="1" thickBot="1" x14ac:dyDescent="0.3">
      <c r="A17" s="98"/>
      <c r="B17" s="103"/>
      <c r="C17" s="181"/>
      <c r="D17" s="272"/>
      <c r="E17" s="99"/>
      <c r="F17" s="275"/>
      <c r="G17" s="99"/>
      <c r="H17" s="103"/>
      <c r="I17" s="263"/>
      <c r="J17" s="264" t="str">
        <f>definitions!$B$21</f>
        <v>Click here to revisit element</v>
      </c>
      <c r="L17" s="10"/>
      <c r="M17" s="10"/>
      <c r="N17" s="10"/>
      <c r="O17" s="10"/>
      <c r="P17" s="10"/>
      <c r="Q17" s="10"/>
    </row>
    <row r="18" spans="1:17" ht="15" customHeight="1" x14ac:dyDescent="0.25">
      <c r="A18" s="261"/>
      <c r="B18" s="938" t="str">
        <f>DATA!$F$220</f>
        <v>No Basic practices apply</v>
      </c>
      <c r="C18" s="182"/>
      <c r="D18" s="12"/>
      <c r="F18" s="12"/>
      <c r="H18" s="21"/>
      <c r="I18" s="975" t="str">
        <f>DATA!B239</f>
        <v>Blank Form</v>
      </c>
      <c r="J18" s="976"/>
      <c r="L18" s="937" t="str">
        <f>IF(I18=definitions!$B$11,definitions!$B$16,IF(definitions!$B$35=TRUE,definitions!$B$22,IF(I18=definitions!$B$14,definitions!$B$18,definitions!$B$20)))</f>
        <v>No Professional Practices have been selected.</v>
      </c>
      <c r="M18" s="937"/>
      <c r="N18" s="937"/>
      <c r="O18" s="937"/>
      <c r="P18" s="937"/>
      <c r="Q18" s="10"/>
    </row>
    <row r="19" spans="1:17" ht="15" customHeight="1" thickBot="1" x14ac:dyDescent="0.3">
      <c r="A19" s="262"/>
      <c r="B19" s="939"/>
      <c r="C19" s="182"/>
      <c r="D19" s="12"/>
      <c r="F19" s="12"/>
      <c r="H19" s="24"/>
      <c r="I19" s="977"/>
      <c r="J19" s="978"/>
      <c r="L19" s="937"/>
      <c r="M19" s="937"/>
      <c r="N19" s="937"/>
      <c r="O19" s="937"/>
      <c r="P19" s="937"/>
      <c r="Q19" s="10"/>
    </row>
    <row r="20" spans="1:17" ht="45.75" customHeight="1" thickBot="1" x14ac:dyDescent="0.3">
      <c r="A20" s="958" t="str">
        <f>STD_Elem!B13</f>
        <v>Quality Standard II: Specialized service professionals support and/or establish safe, inclusive, and respectful learning environments for a diverse population of students.</v>
      </c>
      <c r="B20" s="959"/>
      <c r="C20" s="959"/>
      <c r="D20" s="959"/>
      <c r="E20" s="959"/>
      <c r="F20" s="959"/>
      <c r="G20" s="959"/>
      <c r="H20" s="959"/>
      <c r="I20" s="959"/>
      <c r="J20" s="960"/>
      <c r="L20" s="10"/>
      <c r="M20" s="10"/>
      <c r="N20" s="10"/>
      <c r="O20" s="10"/>
      <c r="P20" s="10"/>
      <c r="Q20" s="10"/>
    </row>
    <row r="21" spans="1:17" ht="15.95" customHeight="1" thickBot="1" x14ac:dyDescent="0.3">
      <c r="A21" s="11"/>
      <c r="B21" s="193" t="s">
        <v>2470</v>
      </c>
      <c r="C21" s="187"/>
      <c r="D21" s="20" t="s">
        <v>2357</v>
      </c>
      <c r="E21" s="11"/>
      <c r="F21" s="19" t="s">
        <v>2358</v>
      </c>
      <c r="G21" s="11"/>
      <c r="H21" s="19" t="s">
        <v>2359</v>
      </c>
      <c r="I21" s="11"/>
      <c r="J21" s="20" t="s">
        <v>901</v>
      </c>
      <c r="L21" s="10"/>
      <c r="M21" s="10"/>
      <c r="N21" s="10"/>
      <c r="O21" s="10"/>
      <c r="P21" s="10"/>
      <c r="Q21" s="10"/>
    </row>
    <row r="22" spans="1:17" ht="30" customHeight="1" thickBot="1" x14ac:dyDescent="0.3">
      <c r="A22" s="874" t="str">
        <f>STD_Elem!B16</f>
        <v>Element c: Specialized service professionals engage students as unique individuals with diverse backgrounds, interests, strengths, and needs.</v>
      </c>
      <c r="B22" s="875"/>
      <c r="C22" s="875"/>
      <c r="D22" s="875"/>
      <c r="E22" s="875"/>
      <c r="F22" s="875"/>
      <c r="G22" s="875"/>
      <c r="H22" s="875"/>
      <c r="I22" s="875"/>
      <c r="J22" s="876"/>
      <c r="L22" s="10"/>
      <c r="M22" s="10"/>
      <c r="N22" s="10"/>
      <c r="O22" s="10"/>
      <c r="P22" s="10"/>
      <c r="Q22" s="10"/>
    </row>
    <row r="23" spans="1:17" ht="20.100000000000001" customHeight="1" x14ac:dyDescent="0.25">
      <c r="A23" s="809"/>
      <c r="B23" s="946"/>
      <c r="C23" s="947" t="str">
        <f>DATA!$F$246</f>
        <v>. . . and</v>
      </c>
      <c r="D23" s="810"/>
      <c r="E23" s="950" t="str">
        <f>DATA!$F$251</f>
        <v>. . . and</v>
      </c>
      <c r="F23" s="951"/>
      <c r="G23" s="950" t="str">
        <f>DATA!$F$256</f>
        <v>. . . and</v>
      </c>
      <c r="H23" s="951"/>
      <c r="I23" s="950" t="str">
        <f>DATA!$F$260</f>
        <v>. . . and</v>
      </c>
      <c r="J23" s="951"/>
      <c r="L23" s="10"/>
      <c r="M23" s="10"/>
      <c r="N23" s="10"/>
      <c r="O23" s="10"/>
      <c r="P23" s="10"/>
      <c r="Q23" s="10"/>
    </row>
    <row r="24" spans="1:17" ht="43.5" customHeight="1" x14ac:dyDescent="0.25">
      <c r="A24" s="811" t="str">
        <f>DATA!$F$242</f>
        <v>THE SCHOOL SPEECH-LANGUAGE PATHOLOGIST:</v>
      </c>
      <c r="B24" s="855"/>
      <c r="C24" s="923" t="str">
        <f>DATA!$F$247</f>
        <v>THE SCHOOL SPEECH-LANGUAGE PATHOLOGIST:</v>
      </c>
      <c r="D24" s="812"/>
      <c r="E24" s="811" t="str">
        <f>DATA!$F$252</f>
        <v>THE SCHOOL SPEECH-LANGUAGE PATHOLOGIST:</v>
      </c>
      <c r="F24" s="812"/>
      <c r="G24" s="811" t="str">
        <f>DATA!$F$257</f>
        <v>STUDENTS:</v>
      </c>
      <c r="H24" s="812"/>
      <c r="I24" s="811" t="str">
        <f>DATA!$F$261</f>
        <v>STUDENTS:</v>
      </c>
      <c r="J24" s="812"/>
      <c r="L24" s="10"/>
      <c r="M24" s="10"/>
      <c r="N24" s="10"/>
      <c r="O24" s="10"/>
      <c r="P24" s="10"/>
      <c r="Q24" s="10"/>
    </row>
    <row r="25" spans="1:17" ht="72" customHeight="1" x14ac:dyDescent="0.25">
      <c r="A25" s="98"/>
      <c r="B25" s="178" t="str">
        <f>DATA!$F$243</f>
        <v>Understands the importance of recognizing students’ unique strengths, needs and interests.</v>
      </c>
      <c r="C25" s="181"/>
      <c r="D25" s="175" t="str">
        <f>DATA!$F$248</f>
        <v>Encourages students to share their interests.</v>
      </c>
      <c r="E25" s="99"/>
      <c r="F25" s="175" t="str">
        <f>DATA!$F$253</f>
        <v>Ensures that all students participate with a high level of frequency.</v>
      </c>
      <c r="G25" s="99"/>
      <c r="H25" s="175" t="str">
        <f>DATA!$F$258</f>
        <v>Actively participate in learning activities.</v>
      </c>
      <c r="I25" s="99"/>
      <c r="J25" s="175" t="str">
        <f>DATA!$F$262</f>
        <v>Appreciate fellow students’ unique contributions to classroom learning.</v>
      </c>
      <c r="L25" s="10"/>
      <c r="M25" s="10"/>
      <c r="N25" s="10"/>
      <c r="O25" s="10"/>
      <c r="P25" s="10"/>
      <c r="Q25" s="10"/>
    </row>
    <row r="26" spans="1:17" ht="76.5" x14ac:dyDescent="0.25">
      <c r="A26" s="98"/>
      <c r="B26" s="178"/>
      <c r="C26" s="181"/>
      <c r="D26" s="175" t="str">
        <f>DATA!$F$249</f>
        <v>Challenges each student to expand and enhance their learning.</v>
      </c>
      <c r="E26" s="99"/>
      <c r="F26" s="175" t="str">
        <f>DATA!$F$254</f>
        <v>Asks students appropriately challenging questions that draw upon their individual strengths.</v>
      </c>
      <c r="G26" s="99"/>
      <c r="H26" s="468"/>
      <c r="I26" s="99"/>
      <c r="J26" s="468"/>
      <c r="L26" s="10"/>
      <c r="M26" s="10"/>
      <c r="N26" s="10"/>
      <c r="O26" s="10"/>
      <c r="P26" s="10"/>
      <c r="Q26" s="10"/>
    </row>
    <row r="27" spans="1:17" ht="33" customHeight="1" thickBot="1" x14ac:dyDescent="0.3">
      <c r="A27" s="98"/>
      <c r="B27" s="103"/>
      <c r="C27" s="181"/>
      <c r="D27" s="97"/>
      <c r="E27" s="99"/>
      <c r="F27" s="175"/>
      <c r="G27" s="99"/>
      <c r="H27" s="97"/>
      <c r="I27" s="263"/>
      <c r="J27" s="264" t="str">
        <f>definitions!$B$21</f>
        <v>Click here to revisit element</v>
      </c>
      <c r="L27" s="10"/>
      <c r="M27" s="10"/>
      <c r="N27" s="10"/>
      <c r="O27" s="10"/>
      <c r="P27" s="10"/>
      <c r="Q27" s="10"/>
    </row>
    <row r="28" spans="1:17" ht="15" customHeight="1" x14ac:dyDescent="0.25">
      <c r="A28" s="261"/>
      <c r="B28" s="938" t="str">
        <f>DATA!$F$244</f>
        <v>No Basic practices apply</v>
      </c>
      <c r="C28" s="181"/>
      <c r="D28" s="97"/>
      <c r="E28" s="99"/>
      <c r="F28" s="97"/>
      <c r="G28" s="99"/>
      <c r="H28" s="97"/>
      <c r="I28" s="975" t="str">
        <f>DATA!B264</f>
        <v>Blank Form</v>
      </c>
      <c r="J28" s="976"/>
      <c r="L28" s="937" t="str">
        <f>IF(I28=definitions!$B$11,definitions!$B$16,IF(definitions!$B$36=TRUE,definitions!$B$22,IF(I28=definitions!$B$14,definitions!$B$18,definitions!$B$20)))</f>
        <v>No Professional Practices have been selected.</v>
      </c>
      <c r="M28" s="937"/>
      <c r="N28" s="937"/>
      <c r="O28" s="937"/>
      <c r="P28" s="937"/>
      <c r="Q28" s="10"/>
    </row>
    <row r="29" spans="1:17" ht="15" customHeight="1" thickBot="1" x14ac:dyDescent="0.3">
      <c r="A29" s="262"/>
      <c r="B29" s="939"/>
      <c r="C29" s="184"/>
      <c r="D29" s="17"/>
      <c r="E29" s="16"/>
      <c r="F29" s="18"/>
      <c r="G29" s="16"/>
      <c r="H29" s="18"/>
      <c r="I29" s="977"/>
      <c r="J29" s="978"/>
      <c r="L29" s="937"/>
      <c r="M29" s="937"/>
      <c r="N29" s="937"/>
      <c r="O29" s="937"/>
      <c r="P29" s="937"/>
      <c r="Q29" s="10"/>
    </row>
    <row r="30" spans="1:17" ht="39.75" customHeight="1" thickBot="1" x14ac:dyDescent="0.3">
      <c r="A30" s="958" t="str">
        <f>STD_Elem!B13</f>
        <v>Quality Standard II: Specialized service professionals support and/or establish safe, inclusive, and respectful learning environments for a diverse population of students.</v>
      </c>
      <c r="B30" s="959"/>
      <c r="C30" s="959"/>
      <c r="D30" s="959"/>
      <c r="E30" s="959"/>
      <c r="F30" s="959"/>
      <c r="G30" s="959"/>
      <c r="H30" s="959"/>
      <c r="I30" s="959"/>
      <c r="J30" s="960"/>
      <c r="L30" s="10"/>
      <c r="M30" s="10"/>
      <c r="N30" s="10"/>
      <c r="O30" s="10"/>
      <c r="P30" s="10"/>
      <c r="Q30" s="10"/>
    </row>
    <row r="31" spans="1:17" ht="15.95" customHeight="1" thickBot="1" x14ac:dyDescent="0.3">
      <c r="A31" s="11"/>
      <c r="B31" s="193" t="s">
        <v>2470</v>
      </c>
      <c r="C31" s="187"/>
      <c r="D31" s="20" t="s">
        <v>2357</v>
      </c>
      <c r="E31" s="11"/>
      <c r="F31" s="19" t="s">
        <v>2358</v>
      </c>
      <c r="G31" s="11"/>
      <c r="H31" s="19" t="s">
        <v>2359</v>
      </c>
      <c r="I31" s="11"/>
      <c r="J31" s="20" t="s">
        <v>901</v>
      </c>
      <c r="L31" s="10"/>
      <c r="M31" s="10"/>
      <c r="N31" s="10"/>
      <c r="O31" s="10"/>
      <c r="P31" s="10"/>
      <c r="Q31" s="10"/>
    </row>
    <row r="32" spans="1:17" ht="29.25" customHeight="1" thickBot="1" x14ac:dyDescent="0.3">
      <c r="A32" s="882" t="str">
        <f>STD_Elem!B17</f>
        <v>Element d: Specialized service professionals engage in proactive, clear, and constructive communication and work collaboratively with students, families, and other significant adults and/or professionals.</v>
      </c>
      <c r="B32" s="883"/>
      <c r="C32" s="883"/>
      <c r="D32" s="883"/>
      <c r="E32" s="883"/>
      <c r="F32" s="883"/>
      <c r="G32" s="883"/>
      <c r="H32" s="883"/>
      <c r="I32" s="883"/>
      <c r="J32" s="884"/>
      <c r="L32" s="10"/>
      <c r="M32" s="10"/>
      <c r="N32" s="10"/>
      <c r="O32" s="10"/>
      <c r="P32" s="10"/>
      <c r="Q32" s="10"/>
    </row>
    <row r="33" spans="1:17" x14ac:dyDescent="0.25">
      <c r="A33" s="811"/>
      <c r="B33" s="855"/>
      <c r="C33" s="947" t="str">
        <f>DATA!$F$271</f>
        <v>. . . and</v>
      </c>
      <c r="D33" s="810"/>
      <c r="E33" s="811" t="str">
        <f>DATA!$F$276</f>
        <v>. . . and</v>
      </c>
      <c r="F33" s="812"/>
      <c r="G33" s="811" t="str">
        <f>DATA!$F$281</f>
        <v>. . . and</v>
      </c>
      <c r="H33" s="812"/>
      <c r="I33" s="809" t="str">
        <f>DATA!$F$285</f>
        <v>. . . and</v>
      </c>
      <c r="J33" s="810"/>
      <c r="L33" s="10"/>
      <c r="M33" s="10"/>
      <c r="N33" s="10"/>
      <c r="O33" s="10"/>
      <c r="P33" s="10"/>
      <c r="Q33" s="10"/>
    </row>
    <row r="34" spans="1:17" ht="40.5" customHeight="1" x14ac:dyDescent="0.25">
      <c r="A34" s="869" t="str">
        <f>DATA!$F$267</f>
        <v>THE SCHOOL SPEECH-LANGUAGE PATHOLOGIST:</v>
      </c>
      <c r="B34" s="956"/>
      <c r="C34" s="957" t="str">
        <f>DATA!$F$272</f>
        <v>THE SCHOOL SPEECH-LANGUAGE PATHOLOGIST:</v>
      </c>
      <c r="D34" s="870"/>
      <c r="E34" s="869" t="str">
        <f>DATA!$F$277</f>
        <v>THE SCHOOL SPEECH-LANGUAGE PATHOLOGIST:</v>
      </c>
      <c r="F34" s="870"/>
      <c r="G34" s="869" t="str">
        <f>DATA!$F$282</f>
        <v>STUDENTS:</v>
      </c>
      <c r="H34" s="870"/>
      <c r="I34" s="869" t="str">
        <f>DATA!$F$286</f>
        <v>STUDENTS, FAMILIES, AND SIGNIFICANT ADULTS:</v>
      </c>
      <c r="J34" s="870"/>
      <c r="L34" s="10"/>
      <c r="M34" s="10"/>
      <c r="N34" s="10"/>
      <c r="O34" s="10"/>
      <c r="P34" s="10"/>
      <c r="Q34" s="10"/>
    </row>
    <row r="35" spans="1:17" ht="105.75" customHeight="1" thickBot="1" x14ac:dyDescent="0.3">
      <c r="A35" s="214"/>
      <c r="B35" s="178" t="str">
        <f>DATA!$F$268</f>
        <v>Establishes a learning environment that is inviting to families and significant adults.</v>
      </c>
      <c r="C35" s="223"/>
      <c r="D35" s="458" t="str">
        <f>DATA!$F$273</f>
        <v>Maintains appropriate and respectful relationships with students, their families, and/or significant adults.</v>
      </c>
      <c r="E35" s="470"/>
      <c r="F35" s="458" t="str">
        <f>DATA!$F$278</f>
        <v>Partners with families and significant adults to help students meet education goals.</v>
      </c>
      <c r="G35" s="102"/>
      <c r="H35" s="175" t="str">
        <f>DATA!$F$283</f>
        <v>Communicate freely and openly with the school speech-language pathologist.</v>
      </c>
      <c r="I35" s="102"/>
      <c r="J35" s="175" t="str">
        <f>DATA!$F$287</f>
        <v>Discuss student needs with the school speech-language pathologist and seek assistance to find resources and services to support student needs.</v>
      </c>
      <c r="L35" s="10"/>
      <c r="M35" s="10"/>
      <c r="N35" s="10"/>
      <c r="O35" s="10"/>
      <c r="P35" s="10"/>
      <c r="Q35" s="10"/>
    </row>
    <row r="36" spans="1:17" ht="79.5" customHeight="1" x14ac:dyDescent="0.25">
      <c r="A36" s="214"/>
      <c r="B36" s="172"/>
      <c r="C36" s="223"/>
      <c r="D36" s="175" t="str">
        <f>DATA!$F$274</f>
        <v>Uses a variety of methods to initiate communication with families and significant adults.</v>
      </c>
      <c r="E36" s="102"/>
      <c r="F36" s="175" t="str">
        <f>DATA!$F$279</f>
        <v>Shares information from families and significant adults with colleagues who provide student services.</v>
      </c>
      <c r="G36" s="453"/>
      <c r="H36" s="468"/>
      <c r="I36" s="102"/>
      <c r="J36" s="175"/>
      <c r="L36" s="108"/>
      <c r="M36" s="10"/>
      <c r="N36" s="10"/>
      <c r="O36" s="10"/>
      <c r="P36" s="10"/>
      <c r="Q36" s="10"/>
    </row>
    <row r="37" spans="1:17" ht="33" customHeight="1" thickBot="1" x14ac:dyDescent="0.3">
      <c r="A37" s="214"/>
      <c r="B37" s="268"/>
      <c r="C37" s="265"/>
      <c r="D37" s="266"/>
      <c r="E37" s="267"/>
      <c r="F37" s="270"/>
      <c r="G37" s="267"/>
      <c r="H37" s="270"/>
      <c r="I37" s="263"/>
      <c r="J37" s="264" t="str">
        <f>definitions!$B$21</f>
        <v>Click here to revisit element</v>
      </c>
      <c r="L37" s="109"/>
      <c r="M37" s="10"/>
      <c r="N37" s="10"/>
      <c r="O37" s="10"/>
      <c r="P37" s="10"/>
      <c r="Q37" s="10"/>
    </row>
    <row r="38" spans="1:17" ht="15" customHeight="1" x14ac:dyDescent="0.25">
      <c r="A38" s="261"/>
      <c r="B38" s="938" t="str">
        <f>DATA!$F$269</f>
        <v>No Basic practices apply</v>
      </c>
      <c r="C38" s="188"/>
      <c r="D38" s="13"/>
      <c r="E38" s="23"/>
      <c r="F38" s="21"/>
      <c r="G38" s="22"/>
      <c r="H38" s="21"/>
      <c r="I38" s="952" t="str">
        <f>DATA!B289</f>
        <v>Blank Form</v>
      </c>
      <c r="J38" s="953"/>
      <c r="L38" s="937" t="str">
        <f>IF(I38=definitions!$B$11,definitions!$B$16,IF(definitions!$B$37=TRUE,definitions!$B$22,IF(I38=definitions!$B$14,definitions!$B$18,definitions!$B$20)))</f>
        <v>No Professional Practices have been selected.</v>
      </c>
      <c r="M38" s="937"/>
      <c r="N38" s="937"/>
      <c r="O38" s="937"/>
      <c r="P38" s="937"/>
      <c r="Q38" s="10"/>
    </row>
    <row r="39" spans="1:17" ht="15" customHeight="1" thickBot="1" x14ac:dyDescent="0.3">
      <c r="A39" s="262"/>
      <c r="B39" s="939"/>
      <c r="C39" s="192"/>
      <c r="D39" s="12"/>
      <c r="E39" s="22"/>
      <c r="G39" s="22"/>
      <c r="H39" s="24"/>
      <c r="I39" s="972"/>
      <c r="J39" s="973"/>
      <c r="L39" s="937"/>
      <c r="M39" s="937"/>
      <c r="N39" s="937"/>
      <c r="O39" s="937"/>
      <c r="P39" s="937"/>
      <c r="Q39" s="10"/>
    </row>
    <row r="40" spans="1:17" ht="39.75" customHeight="1" thickBot="1" x14ac:dyDescent="0.3">
      <c r="A40" s="958" t="str">
        <f>STD_Elem!B13</f>
        <v>Quality Standard II: Specialized service professionals support and/or establish safe, inclusive, and respectful learning environments for a diverse population of students.</v>
      </c>
      <c r="B40" s="959"/>
      <c r="C40" s="959"/>
      <c r="D40" s="959"/>
      <c r="E40" s="959"/>
      <c r="F40" s="959"/>
      <c r="G40" s="959"/>
      <c r="H40" s="959"/>
      <c r="I40" s="959"/>
      <c r="J40" s="960"/>
      <c r="L40" s="10"/>
      <c r="M40" s="10"/>
      <c r="N40" s="10"/>
      <c r="O40" s="10"/>
      <c r="P40" s="10"/>
      <c r="Q40" s="10"/>
    </row>
    <row r="41" spans="1:17" ht="15.95" customHeight="1" thickBot="1" x14ac:dyDescent="0.3">
      <c r="A41" s="11"/>
      <c r="B41" s="193" t="s">
        <v>2470</v>
      </c>
      <c r="C41" s="187"/>
      <c r="D41" s="20" t="s">
        <v>2357</v>
      </c>
      <c r="E41" s="11"/>
      <c r="F41" s="19" t="s">
        <v>2358</v>
      </c>
      <c r="G41" s="11"/>
      <c r="H41" s="19" t="s">
        <v>2359</v>
      </c>
      <c r="I41" s="11"/>
      <c r="J41" s="20" t="s">
        <v>901</v>
      </c>
      <c r="L41" s="10"/>
      <c r="M41" s="10"/>
      <c r="N41" s="10"/>
      <c r="O41" s="10"/>
      <c r="P41" s="10"/>
      <c r="Q41" s="10"/>
    </row>
    <row r="42" spans="1:17" ht="28.5" customHeight="1" thickBot="1" x14ac:dyDescent="0.3">
      <c r="A42" s="882" t="str">
        <f>STD_Elem!B18</f>
        <v>Element e: Specialized service professionals select, create and/or support accessible learning environments characterized by acceptable student behavior, efficient use of time, and appropriate behavioral strategies.</v>
      </c>
      <c r="B42" s="875"/>
      <c r="C42" s="875"/>
      <c r="D42" s="875"/>
      <c r="E42" s="875"/>
      <c r="F42" s="875"/>
      <c r="G42" s="875"/>
      <c r="H42" s="875"/>
      <c r="I42" s="875"/>
      <c r="J42" s="876"/>
      <c r="L42" s="10"/>
      <c r="M42" s="10"/>
      <c r="N42" s="10"/>
      <c r="O42" s="10"/>
      <c r="P42" s="10"/>
      <c r="Q42" s="10"/>
    </row>
    <row r="43" spans="1:17" ht="20.100000000000001" customHeight="1" x14ac:dyDescent="0.25">
      <c r="A43" s="809"/>
      <c r="B43" s="946"/>
      <c r="C43" s="947" t="str">
        <f>DATA!$F$297</f>
        <v>. . . and</v>
      </c>
      <c r="D43" s="810"/>
      <c r="E43" s="950" t="str">
        <f>DATA!$F$302</f>
        <v>. . . and</v>
      </c>
      <c r="F43" s="951"/>
      <c r="G43" s="950" t="str">
        <f>DATA!$F$306</f>
        <v>. . . and</v>
      </c>
      <c r="H43" s="974"/>
      <c r="I43" s="950" t="str">
        <f>DATA!$F$310</f>
        <v>. . . and</v>
      </c>
      <c r="J43" s="951"/>
      <c r="L43" s="10"/>
      <c r="M43" s="10"/>
      <c r="N43" s="10"/>
      <c r="O43" s="10"/>
      <c r="P43" s="10"/>
      <c r="Q43" s="10"/>
    </row>
    <row r="44" spans="1:17" ht="38.25" customHeight="1" x14ac:dyDescent="0.25">
      <c r="A44" s="811" t="str">
        <f>DATA!$F$292</f>
        <v>THE SCHOOL SPEECH-LANGUAGE PATHOLOGIST:</v>
      </c>
      <c r="B44" s="855"/>
      <c r="C44" s="923" t="str">
        <f>DATA!$F$298</f>
        <v>THE SCHOOL SPEECH-LANGUAGE PATHOLOGIST:</v>
      </c>
      <c r="D44" s="812"/>
      <c r="E44" s="811" t="str">
        <f>DATA!$F$303</f>
        <v>THE SCHOOL SPEECH-LANGUAGE PATHOLOGIST:</v>
      </c>
      <c r="F44" s="812"/>
      <c r="G44" s="811" t="str">
        <f>DATA!$F$307</f>
        <v>STUDENTS:</v>
      </c>
      <c r="H44" s="855"/>
      <c r="I44" s="811" t="str">
        <f>DATA!$F$311</f>
        <v>STUDENTS:</v>
      </c>
      <c r="J44" s="812"/>
      <c r="L44" s="10"/>
      <c r="M44" s="10"/>
      <c r="N44" s="10"/>
      <c r="O44" s="10"/>
      <c r="P44" s="10"/>
      <c r="Q44" s="10"/>
    </row>
    <row r="45" spans="1:17" ht="81" customHeight="1" x14ac:dyDescent="0.25">
      <c r="A45" s="206"/>
      <c r="B45" s="178" t="str">
        <f>DATA!$F$293</f>
        <v>Provides rules to guide student behavior in the learning environment.</v>
      </c>
      <c r="C45" s="223"/>
      <c r="D45" s="175" t="str">
        <f>DATA!$F$299</f>
        <v>Holds students accountable for adherence to school and/or class rules.</v>
      </c>
      <c r="E45" s="102"/>
      <c r="F45" s="280" t="str">
        <f>DATA!$F$304</f>
        <v>Supports a learning environment that maximizes appropriate behaviors and enhances instructional time.</v>
      </c>
      <c r="G45" s="470"/>
      <c r="H45" s="280" t="str">
        <f>DATA!$F$308</f>
        <v>Stay on task during instructional time with the school speech-language pathologist.</v>
      </c>
      <c r="I45" s="470"/>
      <c r="J45" s="458" t="str">
        <f>DATA!$F$312</f>
        <v>Help other students abide by school and class rules and stay on task.</v>
      </c>
      <c r="L45" s="10"/>
      <c r="M45" s="10"/>
      <c r="N45" s="10"/>
      <c r="O45" s="10"/>
      <c r="P45" s="10"/>
      <c r="Q45" s="10"/>
    </row>
    <row r="46" spans="1:17" ht="69.75" customHeight="1" x14ac:dyDescent="0.25">
      <c r="A46" s="206"/>
      <c r="B46" s="104" t="str">
        <f>DATA!$F$294</f>
        <v>Maintains a safe and orderly environment.</v>
      </c>
      <c r="C46" s="451"/>
      <c r="D46" s="468" t="str">
        <f>DATA!$F$300</f>
        <v>Puts procedures in place to enable students to abide by school and class rules.</v>
      </c>
      <c r="E46" s="102"/>
      <c r="F46" s="280"/>
      <c r="G46" s="513"/>
      <c r="H46" s="280"/>
      <c r="I46" s="513"/>
      <c r="J46" s="458"/>
      <c r="K46" s="39"/>
      <c r="L46" s="10"/>
      <c r="M46" s="10"/>
      <c r="N46" s="10"/>
      <c r="O46" s="10"/>
      <c r="P46" s="10"/>
      <c r="Q46" s="10"/>
    </row>
    <row r="47" spans="1:17" ht="33" customHeight="1" thickBot="1" x14ac:dyDescent="0.3">
      <c r="A47" s="206"/>
      <c r="B47" s="104"/>
      <c r="C47" s="223"/>
      <c r="D47" s="101"/>
      <c r="E47" s="102"/>
      <c r="F47" s="104"/>
      <c r="G47" s="102"/>
      <c r="H47" s="172"/>
      <c r="I47" s="263"/>
      <c r="J47" s="264" t="str">
        <f>definitions!$B$21</f>
        <v>Click here to revisit element</v>
      </c>
      <c r="L47" s="10"/>
      <c r="M47" s="10"/>
      <c r="N47" s="10"/>
      <c r="O47" s="10"/>
      <c r="P47" s="10"/>
      <c r="Q47" s="10"/>
    </row>
    <row r="48" spans="1:17" ht="15" customHeight="1" x14ac:dyDescent="0.25">
      <c r="A48" s="261"/>
      <c r="B48" s="938" t="str">
        <f>DATA!$F$295</f>
        <v>No Basic practices apply</v>
      </c>
      <c r="C48" s="188"/>
      <c r="D48" s="13"/>
      <c r="E48" s="23"/>
      <c r="F48" s="21"/>
      <c r="G48" s="22"/>
      <c r="H48" s="21"/>
      <c r="I48" s="952" t="str">
        <f>DATA!B314</f>
        <v>Blank Form</v>
      </c>
      <c r="J48" s="953"/>
      <c r="L48" s="937" t="str">
        <f>IF(I48=definitions!$B$11,definitions!$B$16,IF(definitions!$B$38=TRUE,definitions!$B$22,IF(I48=definitions!$B$14,definitions!$B$18,definitions!$B$20)))</f>
        <v>No Professional Practices have been selected.</v>
      </c>
      <c r="M48" s="937"/>
      <c r="N48" s="937"/>
      <c r="O48" s="937"/>
      <c r="P48" s="937"/>
      <c r="Q48" s="10"/>
    </row>
    <row r="49" spans="1:17" ht="15" customHeight="1" thickBot="1" x14ac:dyDescent="0.3">
      <c r="A49" s="262"/>
      <c r="B49" s="939"/>
      <c r="C49" s="189"/>
      <c r="D49" s="17"/>
      <c r="E49" s="116"/>
      <c r="F49" s="117"/>
      <c r="G49" s="116"/>
      <c r="H49" s="118"/>
      <c r="I49" s="954"/>
      <c r="J49" s="955"/>
      <c r="L49" s="937"/>
      <c r="M49" s="937"/>
      <c r="N49" s="937"/>
      <c r="O49" s="937"/>
      <c r="P49" s="937"/>
      <c r="Q49" s="10"/>
    </row>
    <row r="50" spans="1:17" ht="15" customHeight="1" x14ac:dyDescent="0.25">
      <c r="A50" s="846" t="s">
        <v>2468</v>
      </c>
      <c r="B50" s="847"/>
      <c r="C50" s="847"/>
      <c r="D50" s="847"/>
      <c r="E50" s="847"/>
      <c r="F50" s="848"/>
      <c r="G50" s="837" t="s">
        <v>2469</v>
      </c>
      <c r="H50" s="838"/>
      <c r="I50" s="838"/>
      <c r="J50" s="839"/>
      <c r="L50" s="10"/>
      <c r="M50" s="10"/>
      <c r="N50" s="10"/>
      <c r="O50" s="10"/>
      <c r="P50" s="10"/>
      <c r="Q50" s="10"/>
    </row>
    <row r="51" spans="1:17" ht="15" customHeight="1" x14ac:dyDescent="0.25">
      <c r="A51" s="849"/>
      <c r="B51" s="850"/>
      <c r="C51" s="850"/>
      <c r="D51" s="850"/>
      <c r="E51" s="850"/>
      <c r="F51" s="851"/>
      <c r="G51" s="840"/>
      <c r="H51" s="841"/>
      <c r="I51" s="841"/>
      <c r="J51" s="842"/>
      <c r="L51" s="10"/>
      <c r="M51" s="10"/>
      <c r="N51" s="10"/>
      <c r="O51" s="10"/>
      <c r="P51" s="10"/>
      <c r="Q51" s="10"/>
    </row>
    <row r="52" spans="1:17" ht="15" customHeight="1" thickBot="1" x14ac:dyDescent="0.3">
      <c r="A52" s="852"/>
      <c r="B52" s="853"/>
      <c r="C52" s="853"/>
      <c r="D52" s="853"/>
      <c r="E52" s="853"/>
      <c r="F52" s="854"/>
      <c r="G52" s="843"/>
      <c r="H52" s="844"/>
      <c r="I52" s="844"/>
      <c r="J52" s="845"/>
      <c r="L52" s="10"/>
      <c r="M52" s="10"/>
      <c r="N52" s="10"/>
      <c r="O52" s="10"/>
      <c r="P52" s="10"/>
      <c r="Q52" s="10"/>
    </row>
    <row r="53" spans="1:17" ht="15" customHeight="1" x14ac:dyDescent="0.25">
      <c r="A53" s="828"/>
      <c r="B53" s="829"/>
      <c r="C53" s="829"/>
      <c r="D53" s="829"/>
      <c r="E53" s="829"/>
      <c r="F53" s="830"/>
      <c r="G53" s="815"/>
      <c r="H53" s="816"/>
      <c r="I53" s="816"/>
      <c r="J53" s="817"/>
      <c r="L53" s="805" t="str">
        <f>IF(AND(ISBLANK(A53),OR(D86=definitions!B6,D86=definitions!B7)),definitions!B25," ")</f>
        <v xml:space="preserve"> </v>
      </c>
      <c r="M53" s="805"/>
      <c r="N53" s="805"/>
      <c r="O53" s="805"/>
      <c r="P53" s="10"/>
      <c r="Q53" s="10"/>
    </row>
    <row r="54" spans="1:17" ht="15" customHeight="1" x14ac:dyDescent="0.25">
      <c r="A54" s="831"/>
      <c r="B54" s="832"/>
      <c r="C54" s="832"/>
      <c r="D54" s="832"/>
      <c r="E54" s="832"/>
      <c r="F54" s="833"/>
      <c r="G54" s="818"/>
      <c r="H54" s="819"/>
      <c r="I54" s="819"/>
      <c r="J54" s="820"/>
      <c r="L54" s="805"/>
      <c r="M54" s="805"/>
      <c r="N54" s="805"/>
      <c r="O54" s="805"/>
      <c r="P54" s="10"/>
      <c r="Q54" s="10"/>
    </row>
    <row r="55" spans="1:17" ht="15" customHeight="1" x14ac:dyDescent="0.25">
      <c r="A55" s="831"/>
      <c r="B55" s="832"/>
      <c r="C55" s="832"/>
      <c r="D55" s="832"/>
      <c r="E55" s="832"/>
      <c r="F55" s="833"/>
      <c r="G55" s="818"/>
      <c r="H55" s="819"/>
      <c r="I55" s="819"/>
      <c r="J55" s="820"/>
      <c r="L55" s="805"/>
      <c r="M55" s="805"/>
      <c r="N55" s="805"/>
      <c r="O55" s="805"/>
      <c r="P55" s="10"/>
      <c r="Q55" s="10"/>
    </row>
    <row r="56" spans="1:17" ht="15" customHeight="1" x14ac:dyDescent="0.25">
      <c r="A56" s="831"/>
      <c r="B56" s="832"/>
      <c r="C56" s="832"/>
      <c r="D56" s="832"/>
      <c r="E56" s="832"/>
      <c r="F56" s="833"/>
      <c r="G56" s="818"/>
      <c r="H56" s="819"/>
      <c r="I56" s="819"/>
      <c r="J56" s="820"/>
      <c r="L56" s="10"/>
      <c r="M56" s="10"/>
      <c r="N56" s="10"/>
      <c r="O56" s="10"/>
      <c r="P56" s="10"/>
      <c r="Q56" s="10"/>
    </row>
    <row r="57" spans="1:17" ht="15" customHeight="1" x14ac:dyDescent="0.25">
      <c r="A57" s="831"/>
      <c r="B57" s="832"/>
      <c r="C57" s="832"/>
      <c r="D57" s="832"/>
      <c r="E57" s="832"/>
      <c r="F57" s="833"/>
      <c r="G57" s="818"/>
      <c r="H57" s="819"/>
      <c r="I57" s="819"/>
      <c r="J57" s="820"/>
      <c r="L57" s="10"/>
      <c r="M57" s="10"/>
      <c r="N57" s="10"/>
      <c r="O57" s="10"/>
      <c r="P57" s="10"/>
      <c r="Q57" s="10"/>
    </row>
    <row r="58" spans="1:17" ht="15" customHeight="1" x14ac:dyDescent="0.25">
      <c r="A58" s="831"/>
      <c r="B58" s="832"/>
      <c r="C58" s="832"/>
      <c r="D58" s="832"/>
      <c r="E58" s="832"/>
      <c r="F58" s="833"/>
      <c r="G58" s="818"/>
      <c r="H58" s="819"/>
      <c r="I58" s="819"/>
      <c r="J58" s="820"/>
      <c r="L58" s="10"/>
      <c r="M58" s="10"/>
      <c r="N58" s="10"/>
      <c r="O58" s="10"/>
      <c r="P58" s="10"/>
      <c r="Q58" s="10"/>
    </row>
    <row r="59" spans="1:17" ht="15" customHeight="1" x14ac:dyDescent="0.25">
      <c r="A59" s="831"/>
      <c r="B59" s="832"/>
      <c r="C59" s="832"/>
      <c r="D59" s="832"/>
      <c r="E59" s="832"/>
      <c r="F59" s="833"/>
      <c r="G59" s="818"/>
      <c r="H59" s="819"/>
      <c r="I59" s="819"/>
      <c r="J59" s="820"/>
      <c r="L59" s="10"/>
      <c r="M59" s="10"/>
      <c r="N59" s="10"/>
      <c r="O59" s="10"/>
      <c r="P59" s="10"/>
      <c r="Q59" s="10"/>
    </row>
    <row r="60" spans="1:17" ht="15" customHeight="1" x14ac:dyDescent="0.25">
      <c r="A60" s="831"/>
      <c r="B60" s="832"/>
      <c r="C60" s="832"/>
      <c r="D60" s="832"/>
      <c r="E60" s="832"/>
      <c r="F60" s="833"/>
      <c r="G60" s="818"/>
      <c r="H60" s="819"/>
      <c r="I60" s="819"/>
      <c r="J60" s="820"/>
      <c r="L60" s="10"/>
      <c r="M60" s="10"/>
      <c r="N60" s="10"/>
      <c r="O60" s="10"/>
      <c r="P60" s="10"/>
      <c r="Q60" s="10"/>
    </row>
    <row r="61" spans="1:17" ht="15" customHeight="1" x14ac:dyDescent="0.25">
      <c r="A61" s="831"/>
      <c r="B61" s="832"/>
      <c r="C61" s="832"/>
      <c r="D61" s="832"/>
      <c r="E61" s="832"/>
      <c r="F61" s="833"/>
      <c r="G61" s="818"/>
      <c r="H61" s="819"/>
      <c r="I61" s="819"/>
      <c r="J61" s="820"/>
      <c r="L61" s="10"/>
      <c r="M61" s="10"/>
      <c r="N61" s="10"/>
      <c r="O61" s="10"/>
      <c r="P61" s="10"/>
      <c r="Q61" s="10"/>
    </row>
    <row r="62" spans="1:17" ht="15" customHeight="1" x14ac:dyDescent="0.25">
      <c r="A62" s="831"/>
      <c r="B62" s="832"/>
      <c r="C62" s="832"/>
      <c r="D62" s="832"/>
      <c r="E62" s="832"/>
      <c r="F62" s="833"/>
      <c r="G62" s="818"/>
      <c r="H62" s="819"/>
      <c r="I62" s="819"/>
      <c r="J62" s="820"/>
      <c r="L62" s="10"/>
      <c r="M62" s="10"/>
      <c r="N62" s="10"/>
      <c r="O62" s="10"/>
      <c r="P62" s="10"/>
      <c r="Q62" s="10"/>
    </row>
    <row r="63" spans="1:17" ht="15" customHeight="1" x14ac:dyDescent="0.25">
      <c r="A63" s="831"/>
      <c r="B63" s="832"/>
      <c r="C63" s="832"/>
      <c r="D63" s="832"/>
      <c r="E63" s="832"/>
      <c r="F63" s="833"/>
      <c r="G63" s="818"/>
      <c r="H63" s="819"/>
      <c r="I63" s="819"/>
      <c r="J63" s="820"/>
      <c r="L63" s="10"/>
      <c r="M63" s="10"/>
      <c r="N63" s="10"/>
      <c r="O63" s="10"/>
      <c r="P63" s="10"/>
      <c r="Q63" s="10"/>
    </row>
    <row r="64" spans="1:17" ht="15" customHeight="1" x14ac:dyDescent="0.25">
      <c r="A64" s="831"/>
      <c r="B64" s="832"/>
      <c r="C64" s="832"/>
      <c r="D64" s="832"/>
      <c r="E64" s="832"/>
      <c r="F64" s="833"/>
      <c r="G64" s="818"/>
      <c r="H64" s="819"/>
      <c r="I64" s="819"/>
      <c r="J64" s="820"/>
      <c r="L64" s="10"/>
      <c r="M64" s="10"/>
      <c r="N64" s="10"/>
      <c r="O64" s="10"/>
      <c r="P64" s="10"/>
      <c r="Q64" s="10"/>
    </row>
    <row r="65" spans="1:17" ht="15" customHeight="1" x14ac:dyDescent="0.25">
      <c r="A65" s="831"/>
      <c r="B65" s="832"/>
      <c r="C65" s="832"/>
      <c r="D65" s="832"/>
      <c r="E65" s="832"/>
      <c r="F65" s="833"/>
      <c r="G65" s="818"/>
      <c r="H65" s="819"/>
      <c r="I65" s="819"/>
      <c r="J65" s="820"/>
      <c r="L65" s="10"/>
      <c r="M65" s="10"/>
      <c r="N65" s="10"/>
      <c r="O65" s="10"/>
      <c r="P65" s="10"/>
      <c r="Q65" s="10"/>
    </row>
    <row r="66" spans="1:17" ht="15" customHeight="1" thickBot="1" x14ac:dyDescent="0.3">
      <c r="A66" s="834"/>
      <c r="B66" s="835"/>
      <c r="C66" s="835"/>
      <c r="D66" s="835"/>
      <c r="E66" s="835"/>
      <c r="F66" s="836"/>
      <c r="G66" s="821"/>
      <c r="H66" s="822"/>
      <c r="I66" s="822"/>
      <c r="J66" s="823"/>
      <c r="L66" s="10"/>
      <c r="M66" s="10"/>
      <c r="N66" s="10"/>
      <c r="O66" s="10"/>
      <c r="P66" s="10"/>
      <c r="Q66" s="10"/>
    </row>
    <row r="67" spans="1:17" ht="12" customHeight="1" thickBot="1" x14ac:dyDescent="0.3">
      <c r="A67" s="826" t="s">
        <v>1447</v>
      </c>
      <c r="B67" s="827"/>
      <c r="C67" s="827"/>
      <c r="D67" s="827"/>
      <c r="E67" s="827"/>
      <c r="F67" s="827"/>
      <c r="G67" s="824" t="s">
        <v>1446</v>
      </c>
      <c r="H67" s="825"/>
      <c r="I67" s="825"/>
      <c r="J67" s="825"/>
      <c r="K67" s="25"/>
      <c r="L67" s="145"/>
      <c r="M67" s="145"/>
      <c r="N67" s="145"/>
      <c r="O67" s="145"/>
      <c r="P67" s="145"/>
      <c r="Q67" s="145"/>
    </row>
    <row r="68" spans="1:17" ht="21.75" customHeight="1" thickBot="1" x14ac:dyDescent="0.3">
      <c r="A68" s="26"/>
      <c r="B68" s="813"/>
      <c r="C68" s="918"/>
      <c r="D68" s="918"/>
      <c r="E68" s="918"/>
      <c r="F68" s="919"/>
      <c r="G68" s="860"/>
      <c r="H68" s="861"/>
      <c r="I68" s="861"/>
      <c r="J68" s="861"/>
      <c r="K68" s="862"/>
      <c r="L68" s="145"/>
      <c r="M68" s="145"/>
      <c r="N68" s="145"/>
      <c r="O68" s="145"/>
      <c r="P68" s="145"/>
      <c r="Q68" s="145"/>
    </row>
    <row r="69" spans="1:17" ht="21.75" customHeight="1" thickBot="1" x14ac:dyDescent="0.3">
      <c r="A69" s="29"/>
      <c r="B69" s="813"/>
      <c r="C69" s="918"/>
      <c r="D69" s="918"/>
      <c r="E69" s="918"/>
      <c r="F69" s="919"/>
      <c r="G69" s="860"/>
      <c r="H69" s="861"/>
      <c r="I69" s="861"/>
      <c r="J69" s="861"/>
      <c r="K69" s="862"/>
      <c r="L69" s="145"/>
      <c r="M69" s="145"/>
      <c r="N69" s="145"/>
      <c r="O69" s="145"/>
      <c r="P69" s="145"/>
      <c r="Q69" s="145"/>
    </row>
    <row r="70" spans="1:17" ht="21.75" customHeight="1" thickBot="1" x14ac:dyDescent="0.3">
      <c r="A70" s="30"/>
      <c r="B70" s="813"/>
      <c r="C70" s="813"/>
      <c r="D70" s="813"/>
      <c r="E70" s="813"/>
      <c r="F70" s="814"/>
      <c r="G70" s="860"/>
      <c r="H70" s="861"/>
      <c r="I70" s="861"/>
      <c r="J70" s="861"/>
      <c r="K70" s="862"/>
      <c r="L70" s="10"/>
      <c r="M70" s="10"/>
      <c r="N70" s="10"/>
      <c r="O70" s="10"/>
      <c r="P70" s="10"/>
      <c r="Q70" s="10"/>
    </row>
    <row r="71" spans="1:17" ht="21.75" customHeight="1" thickBot="1" x14ac:dyDescent="0.3">
      <c r="A71" s="30"/>
      <c r="B71" s="813"/>
      <c r="C71" s="813"/>
      <c r="D71" s="813"/>
      <c r="E71" s="813"/>
      <c r="F71" s="814"/>
      <c r="G71" s="860"/>
      <c r="H71" s="861"/>
      <c r="I71" s="861"/>
      <c r="J71" s="861"/>
      <c r="K71" s="862"/>
      <c r="L71" s="10"/>
      <c r="M71" s="10"/>
      <c r="N71" s="10"/>
      <c r="O71" s="10"/>
      <c r="P71" s="10"/>
      <c r="Q71" s="10"/>
    </row>
    <row r="72" spans="1:17" ht="21.75" customHeight="1" thickBot="1" x14ac:dyDescent="0.3">
      <c r="A72" s="33"/>
      <c r="B72" s="813"/>
      <c r="C72" s="813"/>
      <c r="D72" s="813"/>
      <c r="E72" s="813"/>
      <c r="F72" s="814"/>
      <c r="G72" s="860"/>
      <c r="H72" s="861"/>
      <c r="I72" s="861"/>
      <c r="J72" s="861"/>
      <c r="K72" s="862"/>
      <c r="L72" s="10"/>
      <c r="M72" s="10"/>
      <c r="N72" s="10"/>
      <c r="O72" s="10"/>
      <c r="P72" s="10"/>
      <c r="Q72" s="10"/>
    </row>
    <row r="73" spans="1:17" ht="21.75" customHeight="1" thickBot="1" x14ac:dyDescent="0.3">
      <c r="A73" s="33"/>
      <c r="B73" s="813"/>
      <c r="C73" s="813"/>
      <c r="D73" s="813"/>
      <c r="E73" s="813"/>
      <c r="F73" s="814"/>
      <c r="G73" s="860"/>
      <c r="H73" s="861"/>
      <c r="I73" s="861"/>
      <c r="J73" s="861"/>
      <c r="K73" s="862"/>
      <c r="L73" s="10"/>
      <c r="M73" s="10"/>
      <c r="N73" s="10"/>
      <c r="O73" s="10"/>
      <c r="P73" s="10"/>
      <c r="Q73" s="10"/>
    </row>
    <row r="74" spans="1:17" ht="21.75" customHeight="1" thickBot="1" x14ac:dyDescent="0.3">
      <c r="A74" s="33"/>
      <c r="B74" s="813"/>
      <c r="C74" s="813"/>
      <c r="D74" s="813"/>
      <c r="E74" s="813"/>
      <c r="F74" s="814"/>
      <c r="G74" s="860"/>
      <c r="H74" s="861"/>
      <c r="I74" s="861"/>
      <c r="J74" s="861"/>
      <c r="K74" s="862"/>
      <c r="L74" s="10"/>
      <c r="M74" s="10"/>
      <c r="N74" s="10"/>
      <c r="O74" s="10"/>
      <c r="P74" s="10"/>
      <c r="Q74" s="10"/>
    </row>
    <row r="75" spans="1:17" ht="21.75" customHeight="1" thickBot="1" x14ac:dyDescent="0.3">
      <c r="A75" s="33"/>
      <c r="B75" s="813"/>
      <c r="C75" s="813"/>
      <c r="D75" s="813"/>
      <c r="E75" s="813"/>
      <c r="F75" s="814"/>
      <c r="G75" s="860"/>
      <c r="H75" s="861"/>
      <c r="I75" s="861"/>
      <c r="J75" s="861"/>
      <c r="K75" s="862"/>
      <c r="L75" s="10"/>
      <c r="M75" s="10"/>
      <c r="N75" s="10"/>
      <c r="O75" s="10"/>
      <c r="P75" s="10"/>
      <c r="Q75" s="10"/>
    </row>
    <row r="76" spans="1:17" ht="21.75" customHeight="1" thickBot="1" x14ac:dyDescent="0.3">
      <c r="A76" s="33"/>
      <c r="B76" s="813"/>
      <c r="C76" s="813"/>
      <c r="D76" s="813"/>
      <c r="E76" s="169"/>
      <c r="F76" s="170"/>
      <c r="G76" s="860"/>
      <c r="H76" s="861"/>
      <c r="I76" s="861"/>
      <c r="J76" s="861"/>
      <c r="K76" s="862"/>
      <c r="L76" s="10"/>
      <c r="M76" s="10"/>
      <c r="N76" s="10"/>
      <c r="O76" s="10"/>
      <c r="P76" s="10"/>
      <c r="Q76" s="10"/>
    </row>
    <row r="77" spans="1:17" ht="21.75" customHeight="1" thickBot="1" x14ac:dyDescent="0.3">
      <c r="A77" s="33"/>
      <c r="B77" s="961"/>
      <c r="C77" s="961"/>
      <c r="D77" s="961"/>
      <c r="E77" s="447"/>
      <c r="F77" s="448"/>
      <c r="G77" s="860"/>
      <c r="H77" s="861"/>
      <c r="I77" s="861"/>
      <c r="J77" s="861"/>
      <c r="K77" s="862"/>
      <c r="L77" s="10"/>
      <c r="M77" s="10"/>
      <c r="N77" s="10"/>
      <c r="O77" s="10"/>
      <c r="P77" s="10"/>
      <c r="Q77" s="10"/>
    </row>
    <row r="78" spans="1:17" ht="12.75" customHeight="1" thickBot="1" x14ac:dyDescent="0.3">
      <c r="A78" s="147"/>
      <c r="B78" s="147"/>
      <c r="C78" s="147"/>
      <c r="D78" s="147"/>
      <c r="E78" s="147"/>
      <c r="F78" s="147"/>
      <c r="G78" s="147"/>
      <c r="H78" s="147"/>
      <c r="I78" s="147"/>
      <c r="J78" s="147"/>
      <c r="L78" s="10"/>
      <c r="M78" s="10"/>
      <c r="N78" s="10"/>
      <c r="O78" s="10"/>
      <c r="P78" s="10"/>
      <c r="Q78" s="10"/>
    </row>
    <row r="79" spans="1:17" ht="21.75" customHeight="1" thickBot="1" x14ac:dyDescent="0.3">
      <c r="A79" s="905" t="s">
        <v>1435</v>
      </c>
      <c r="B79" s="906"/>
      <c r="C79" s="907"/>
      <c r="D79" s="161" t="s">
        <v>1413</v>
      </c>
      <c r="E79" s="162" t="s">
        <v>865</v>
      </c>
      <c r="F79" s="962"/>
      <c r="G79" s="963"/>
      <c r="H79" s="963"/>
      <c r="I79" s="257"/>
      <c r="J79" s="964"/>
      <c r="L79" s="10"/>
      <c r="M79" s="10"/>
      <c r="N79" s="10"/>
      <c r="O79" s="10"/>
      <c r="P79" s="10"/>
      <c r="Q79" s="10"/>
    </row>
    <row r="80" spans="1:17" ht="24.75" customHeight="1" thickBot="1" x14ac:dyDescent="0.3">
      <c r="A80" s="908" t="str">
        <f>STD_Elem!B19</f>
        <v>a: Foster safe and accessible learning environments</v>
      </c>
      <c r="B80" s="909"/>
      <c r="C80" s="910"/>
      <c r="D80" s="55" t="str">
        <f>DATA!B215</f>
        <v>Blank Form</v>
      </c>
      <c r="E80" s="150" t="str">
        <f>DATA!B216</f>
        <v>BF</v>
      </c>
      <c r="F80" s="962"/>
      <c r="G80" s="965"/>
      <c r="H80" s="965"/>
      <c r="I80" s="153"/>
      <c r="J80" s="964"/>
      <c r="K80" s="147"/>
      <c r="L80" s="145"/>
      <c r="M80" s="145"/>
      <c r="N80" s="145"/>
      <c r="O80" s="145"/>
      <c r="P80" s="145"/>
      <c r="Q80" s="10"/>
    </row>
    <row r="81" spans="1:17" ht="24.75" customHeight="1" thickBot="1" x14ac:dyDescent="0.3">
      <c r="A81" s="908" t="str">
        <f>STD_Elem!B20</f>
        <v>b: Demonstrate respect for diversity</v>
      </c>
      <c r="B81" s="909"/>
      <c r="C81" s="910"/>
      <c r="D81" s="55" t="str">
        <f>DATA!B239</f>
        <v>Blank Form</v>
      </c>
      <c r="E81" s="150" t="str">
        <f>DATA!B240</f>
        <v>BF</v>
      </c>
      <c r="F81" s="966"/>
      <c r="G81" s="967"/>
      <c r="H81" s="967"/>
      <c r="I81" s="967"/>
      <c r="J81" s="967"/>
      <c r="K81" s="147"/>
      <c r="L81" s="145"/>
      <c r="M81" s="145"/>
      <c r="N81" s="145"/>
      <c r="O81" s="145"/>
      <c r="P81" s="145"/>
      <c r="Q81" s="10"/>
    </row>
    <row r="82" spans="1:17" ht="24.75" customHeight="1" thickBot="1" x14ac:dyDescent="0.3">
      <c r="A82" s="908" t="str">
        <f>STD_Elem!B21</f>
        <v>c: Engage students as unique individuals</v>
      </c>
      <c r="B82" s="909"/>
      <c r="C82" s="910"/>
      <c r="D82" s="55" t="str">
        <f>DATA!B264</f>
        <v>Blank Form</v>
      </c>
      <c r="E82" s="150" t="str">
        <f>DATA!B265</f>
        <v>BF</v>
      </c>
      <c r="F82" s="153"/>
      <c r="G82" s="154"/>
      <c r="H82" s="153"/>
      <c r="I82" s="153"/>
      <c r="J82" s="153"/>
      <c r="K82" s="147"/>
      <c r="L82" s="145"/>
      <c r="M82" s="145"/>
      <c r="N82" s="145"/>
      <c r="O82" s="145"/>
      <c r="P82" s="145"/>
      <c r="Q82" s="10"/>
    </row>
    <row r="83" spans="1:17" ht="24.75" customHeight="1" thickBot="1" x14ac:dyDescent="0.3">
      <c r="A83" s="908" t="str">
        <f>STD_Elem!B22</f>
        <v xml:space="preserve">d: Engage in proactive, clear, and constructive communication </v>
      </c>
      <c r="B83" s="909"/>
      <c r="C83" s="910"/>
      <c r="D83" s="55" t="str">
        <f>DATA!B289</f>
        <v>Blank Form</v>
      </c>
      <c r="E83" s="151" t="str">
        <f>DATA!B290</f>
        <v>BF</v>
      </c>
      <c r="F83" s="153"/>
      <c r="G83" s="154"/>
      <c r="H83" s="153"/>
      <c r="I83" s="153"/>
      <c r="J83" s="153"/>
      <c r="K83" s="147"/>
      <c r="L83" s="145"/>
      <c r="M83" s="145"/>
      <c r="N83" s="145"/>
      <c r="O83" s="145"/>
      <c r="P83" s="145"/>
      <c r="Q83" s="10"/>
    </row>
    <row r="84" spans="1:17" ht="24.75" customHeight="1" thickBot="1" x14ac:dyDescent="0.3">
      <c r="A84" s="908" t="str">
        <f>STD_Elem!B23</f>
        <v xml:space="preserve">e: Select, create, support accessible learning environments </v>
      </c>
      <c r="B84" s="909"/>
      <c r="C84" s="910"/>
      <c r="D84" s="55" t="str">
        <f>DATA!B314</f>
        <v>Blank Form</v>
      </c>
      <c r="E84" s="152" t="str">
        <f>DATA!B315</f>
        <v>BF</v>
      </c>
      <c r="G84" s="8"/>
      <c r="H84" s="148"/>
      <c r="I84" s="148"/>
      <c r="J84" s="148"/>
      <c r="K84" s="147"/>
      <c r="L84" s="145"/>
      <c r="M84" s="145"/>
      <c r="N84" s="145"/>
      <c r="O84" s="145"/>
      <c r="P84" s="145"/>
      <c r="Q84" s="10"/>
    </row>
    <row r="85" spans="1:17" ht="15.75" customHeight="1" thickBot="1" x14ac:dyDescent="0.3">
      <c r="A85" s="912" t="s">
        <v>1436</v>
      </c>
      <c r="B85" s="913"/>
      <c r="C85" s="914"/>
      <c r="D85" s="74"/>
      <c r="E85" s="74" t="str">
        <f>IF(OR(E80=definitions!$A$12,E81=definitions!$A$12,E82=definitions!$A$12,E83=definitions!$A$12,E84=definitions!$A$12),definitions!$A$12,IF(OR(E80=definitions!$A$11,E81=definitions!$A$11,E82=definitions!$A$11,E83=definitions!$A$11,E84=definitions!$A$11),definitions!$A$11,IF(OR(E80=definitions!$A$14,E81=definitions!$A$14,E82=definitions!$A$14,E83=definitions!$A$14,E84=definitions!$A$14),definitions!$A$14,SUM(E80:E84))))</f>
        <v>BF</v>
      </c>
      <c r="G85" s="8"/>
      <c r="H85" s="148"/>
      <c r="I85" s="148"/>
      <c r="J85" s="148"/>
      <c r="K85" s="147"/>
      <c r="L85" s="145"/>
      <c r="M85" s="145"/>
      <c r="N85" s="145"/>
      <c r="O85" s="145"/>
      <c r="P85" s="145"/>
      <c r="Q85" s="10"/>
    </row>
    <row r="86" spans="1:17" ht="25.5" customHeight="1" thickBot="1" x14ac:dyDescent="0.3">
      <c r="A86" s="899" t="s">
        <v>1437</v>
      </c>
      <c r="B86" s="900"/>
      <c r="C86" s="901"/>
      <c r="D86" s="902" t="str">
        <f>DATA!B317</f>
        <v>Blank Form</v>
      </c>
      <c r="E86" s="903"/>
      <c r="F86" s="903"/>
      <c r="G86" s="904"/>
      <c r="H86" s="147"/>
      <c r="I86" s="147"/>
      <c r="J86" s="147"/>
      <c r="K86" s="147"/>
      <c r="L86" s="145"/>
      <c r="M86" s="145"/>
      <c r="N86" s="145"/>
      <c r="O86" s="145"/>
      <c r="P86" s="145"/>
      <c r="Q86" s="10"/>
    </row>
    <row r="87" spans="1:17" x14ac:dyDescent="0.25">
      <c r="A87" s="147"/>
      <c r="B87" s="147"/>
      <c r="C87" s="147"/>
      <c r="D87" s="147"/>
      <c r="E87" s="147"/>
      <c r="F87" s="147"/>
      <c r="G87" s="147"/>
      <c r="H87" s="147"/>
      <c r="I87" s="147"/>
      <c r="J87" s="147"/>
      <c r="K87" s="147"/>
      <c r="L87" s="145"/>
      <c r="M87" s="145"/>
      <c r="N87" s="145"/>
      <c r="O87" s="145"/>
      <c r="P87" s="145"/>
      <c r="Q87" s="145"/>
    </row>
    <row r="88" spans="1:17" x14ac:dyDescent="0.25">
      <c r="A88" s="147"/>
      <c r="B88" s="147"/>
      <c r="C88" s="147"/>
      <c r="D88" s="147"/>
      <c r="E88" s="147"/>
      <c r="F88" s="147"/>
      <c r="G88" s="147"/>
      <c r="H88" s="147"/>
      <c r="I88" s="147"/>
      <c r="J88" s="147"/>
      <c r="K88" s="147"/>
      <c r="L88" s="145"/>
      <c r="M88" s="145"/>
      <c r="N88" s="145"/>
      <c r="O88" s="145"/>
      <c r="P88" s="145"/>
      <c r="Q88" s="145"/>
    </row>
    <row r="89" spans="1:17" ht="15.75" customHeight="1"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sheetData>
  <sheetProtection password="E739" sheet="1" objects="1" scenarios="1" selectLockedCells="1"/>
  <mergeCells count="123">
    <mergeCell ref="I28:J29"/>
    <mergeCell ref="A53:F66"/>
    <mergeCell ref="G53:J66"/>
    <mergeCell ref="I43:J43"/>
    <mergeCell ref="C44:D44"/>
    <mergeCell ref="E43:F43"/>
    <mergeCell ref="E44:F44"/>
    <mergeCell ref="A50:F52"/>
    <mergeCell ref="G50:J52"/>
    <mergeCell ref="B48:B49"/>
    <mergeCell ref="I48:J49"/>
    <mergeCell ref="C43:D43"/>
    <mergeCell ref="B38:B39"/>
    <mergeCell ref="L53:O55"/>
    <mergeCell ref="A33:B33"/>
    <mergeCell ref="I38:J39"/>
    <mergeCell ref="G43:H43"/>
    <mergeCell ref="E24:F24"/>
    <mergeCell ref="B28:B29"/>
    <mergeCell ref="L8:P9"/>
    <mergeCell ref="L18:P19"/>
    <mergeCell ref="L28:P29"/>
    <mergeCell ref="L38:P39"/>
    <mergeCell ref="L48:P49"/>
    <mergeCell ref="I18:J19"/>
    <mergeCell ref="G24:H24"/>
    <mergeCell ref="I44:J44"/>
    <mergeCell ref="I33:J33"/>
    <mergeCell ref="G34:H34"/>
    <mergeCell ref="E33:F33"/>
    <mergeCell ref="G44:H44"/>
    <mergeCell ref="I23:J23"/>
    <mergeCell ref="G33:H33"/>
    <mergeCell ref="A43:B43"/>
    <mergeCell ref="A44:B44"/>
    <mergeCell ref="A30:J30"/>
    <mergeCell ref="A32:J32"/>
    <mergeCell ref="A1:J1"/>
    <mergeCell ref="A3:J3"/>
    <mergeCell ref="A10:J10"/>
    <mergeCell ref="A12:J12"/>
    <mergeCell ref="A20:J20"/>
    <mergeCell ref="A22:J22"/>
    <mergeCell ref="C11:D11"/>
    <mergeCell ref="E11:F11"/>
    <mergeCell ref="E4:F4"/>
    <mergeCell ref="C14:D14"/>
    <mergeCell ref="G4:H4"/>
    <mergeCell ref="G5:H5"/>
    <mergeCell ref="A4:B4"/>
    <mergeCell ref="C4:D4"/>
    <mergeCell ref="G11:H11"/>
    <mergeCell ref="E5:F5"/>
    <mergeCell ref="B8:B9"/>
    <mergeCell ref="A5:B5"/>
    <mergeCell ref="C5:D5"/>
    <mergeCell ref="A13:B13"/>
    <mergeCell ref="I4:J4"/>
    <mergeCell ref="I11:J11"/>
    <mergeCell ref="E2:F2"/>
    <mergeCell ref="G2:H2"/>
    <mergeCell ref="A86:C86"/>
    <mergeCell ref="D86:G86"/>
    <mergeCell ref="B68:F68"/>
    <mergeCell ref="B69:F69"/>
    <mergeCell ref="B70:F70"/>
    <mergeCell ref="B71:F71"/>
    <mergeCell ref="B75:F75"/>
    <mergeCell ref="A84:C84"/>
    <mergeCell ref="B76:D76"/>
    <mergeCell ref="B77:D77"/>
    <mergeCell ref="G76:K76"/>
    <mergeCell ref="G75:K75"/>
    <mergeCell ref="A80:C80"/>
    <mergeCell ref="A81:C81"/>
    <mergeCell ref="A83:C83"/>
    <mergeCell ref="A82:C82"/>
    <mergeCell ref="A79:C79"/>
    <mergeCell ref="F79:H79"/>
    <mergeCell ref="J79:J80"/>
    <mergeCell ref="F80:H80"/>
    <mergeCell ref="F81:J81"/>
    <mergeCell ref="A85:C85"/>
    <mergeCell ref="G73:K73"/>
    <mergeCell ref="G74:K74"/>
    <mergeCell ref="G77:K77"/>
    <mergeCell ref="C33:D33"/>
    <mergeCell ref="A34:B34"/>
    <mergeCell ref="C34:D34"/>
    <mergeCell ref="E34:F34"/>
    <mergeCell ref="B72:F72"/>
    <mergeCell ref="B73:F73"/>
    <mergeCell ref="B74:F74"/>
    <mergeCell ref="G70:K70"/>
    <mergeCell ref="G71:K71"/>
    <mergeCell ref="G72:K72"/>
    <mergeCell ref="A67:F67"/>
    <mergeCell ref="G67:J67"/>
    <mergeCell ref="G68:K68"/>
    <mergeCell ref="G69:K69"/>
    <mergeCell ref="A42:J42"/>
    <mergeCell ref="A40:J40"/>
    <mergeCell ref="I34:J34"/>
    <mergeCell ref="I2:J2"/>
    <mergeCell ref="I5:J5"/>
    <mergeCell ref="I8:J9"/>
    <mergeCell ref="E14:F14"/>
    <mergeCell ref="G13:H13"/>
    <mergeCell ref="I14:J14"/>
    <mergeCell ref="I13:J13"/>
    <mergeCell ref="A14:B14"/>
    <mergeCell ref="G14:H14"/>
    <mergeCell ref="C2:D2"/>
    <mergeCell ref="B18:B19"/>
    <mergeCell ref="C13:D13"/>
    <mergeCell ref="E13:F13"/>
    <mergeCell ref="G23:H23"/>
    <mergeCell ref="I24:J24"/>
    <mergeCell ref="E23:F23"/>
    <mergeCell ref="A24:B24"/>
    <mergeCell ref="C23:D23"/>
    <mergeCell ref="C24:D24"/>
    <mergeCell ref="A23:B23"/>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68</xdr:row>
                    <xdr:rowOff>28575</xdr:rowOff>
                  </from>
                  <to>
                    <xdr:col>5</xdr:col>
                    <xdr:colOff>838200</xdr:colOff>
                    <xdr:row>68</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69</xdr:row>
                    <xdr:rowOff>9525</xdr:rowOff>
                  </from>
                  <to>
                    <xdr:col>2</xdr:col>
                    <xdr:colOff>152400</xdr:colOff>
                    <xdr:row>69</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70</xdr:row>
                    <xdr:rowOff>0</xdr:rowOff>
                  </from>
                  <to>
                    <xdr:col>2</xdr:col>
                    <xdr:colOff>209550</xdr:colOff>
                    <xdr:row>70</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71</xdr:row>
                    <xdr:rowOff>28575</xdr:rowOff>
                  </from>
                  <to>
                    <xdr:col>2</xdr:col>
                    <xdr:colOff>190500</xdr:colOff>
                    <xdr:row>71</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72</xdr:row>
                    <xdr:rowOff>0</xdr:rowOff>
                  </from>
                  <to>
                    <xdr:col>2</xdr:col>
                    <xdr:colOff>171450</xdr:colOff>
                    <xdr:row>72</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73</xdr:row>
                    <xdr:rowOff>9525</xdr:rowOff>
                  </from>
                  <to>
                    <xdr:col>2</xdr:col>
                    <xdr:colOff>171450</xdr:colOff>
                    <xdr:row>73</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74</xdr:row>
                    <xdr:rowOff>28575</xdr:rowOff>
                  </from>
                  <to>
                    <xdr:col>2</xdr:col>
                    <xdr:colOff>171450</xdr:colOff>
                    <xdr:row>74</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75</xdr:row>
                    <xdr:rowOff>28575</xdr:rowOff>
                  </from>
                  <to>
                    <xdr:col>0</xdr:col>
                    <xdr:colOff>209550</xdr:colOff>
                    <xdr:row>75</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76</xdr:row>
                    <xdr:rowOff>38100</xdr:rowOff>
                  </from>
                  <to>
                    <xdr:col>0</xdr:col>
                    <xdr:colOff>209550</xdr:colOff>
                    <xdr:row>76</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67</xdr:row>
                    <xdr:rowOff>0</xdr:rowOff>
                  </from>
                  <to>
                    <xdr:col>2</xdr:col>
                    <xdr:colOff>142875</xdr:colOff>
                    <xdr:row>67</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295275</xdr:rowOff>
                  </from>
                  <to>
                    <xdr:col>1</xdr:col>
                    <xdr:colOff>885825</xdr:colOff>
                    <xdr:row>5</xdr:row>
                    <xdr:rowOff>1009650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304800</xdr:rowOff>
                  </from>
                  <to>
                    <xdr:col>3</xdr:col>
                    <xdr:colOff>866775</xdr:colOff>
                    <xdr:row>5</xdr:row>
                    <xdr:rowOff>1000125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323850</xdr:rowOff>
                  </from>
                  <to>
                    <xdr:col>7</xdr:col>
                    <xdr:colOff>828675</xdr:colOff>
                    <xdr:row>5</xdr:row>
                    <xdr:rowOff>1000125</xdr:rowOff>
                  </to>
                </anchor>
              </controlPr>
            </control>
          </mc:Choice>
        </mc:AlternateContent>
        <mc:AlternateContent xmlns:mc="http://schemas.openxmlformats.org/markup-compatibility/2006">
          <mc:Choice Requires="x14">
            <control shapeId="17501" r:id="rId18"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19" name="Check Box 96">
              <controlPr defaultSize="0" autoFill="0" autoLine="0" autoPict="0">
                <anchor moveWithCells="1">
                  <from>
                    <xdr:col>0</xdr:col>
                    <xdr:colOff>28575</xdr:colOff>
                    <xdr:row>14</xdr:row>
                    <xdr:rowOff>323850</xdr:rowOff>
                  </from>
                  <to>
                    <xdr:col>1</xdr:col>
                    <xdr:colOff>895350</xdr:colOff>
                    <xdr:row>14</xdr:row>
                    <xdr:rowOff>819150</xdr:rowOff>
                  </to>
                </anchor>
              </controlPr>
            </control>
          </mc:Choice>
        </mc:AlternateContent>
        <mc:AlternateContent xmlns:mc="http://schemas.openxmlformats.org/markup-compatibility/2006">
          <mc:Choice Requires="x14">
            <control shapeId="17505" r:id="rId20" name="Check Box 97">
              <controlPr defaultSize="0" autoFill="0" autoLine="0" autoPict="0">
                <anchor moveWithCells="1">
                  <from>
                    <xdr:col>2</xdr:col>
                    <xdr:colOff>9525</xdr:colOff>
                    <xdr:row>15</xdr:row>
                    <xdr:rowOff>123825</xdr:rowOff>
                  </from>
                  <to>
                    <xdr:col>3</xdr:col>
                    <xdr:colOff>904875</xdr:colOff>
                    <xdr:row>15</xdr:row>
                    <xdr:rowOff>561975</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14</xdr:row>
                    <xdr:rowOff>95250</xdr:rowOff>
                  </from>
                  <to>
                    <xdr:col>5</xdr:col>
                    <xdr:colOff>866775</xdr:colOff>
                    <xdr:row>14</xdr:row>
                    <xdr:rowOff>1047750</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14</xdr:row>
                    <xdr:rowOff>295275</xdr:rowOff>
                  </from>
                  <to>
                    <xdr:col>7</xdr:col>
                    <xdr:colOff>819150</xdr:colOff>
                    <xdr:row>14</xdr:row>
                    <xdr:rowOff>876300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14</xdr:row>
                    <xdr:rowOff>323850</xdr:rowOff>
                  </from>
                  <to>
                    <xdr:col>9</xdr:col>
                    <xdr:colOff>885825</xdr:colOff>
                    <xdr:row>14</xdr:row>
                    <xdr:rowOff>933450</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24</xdr:row>
                    <xdr:rowOff>38100</xdr:rowOff>
                  </from>
                  <to>
                    <xdr:col>1</xdr:col>
                    <xdr:colOff>923925</xdr:colOff>
                    <xdr:row>24</xdr:row>
                    <xdr:rowOff>809625</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24</xdr:row>
                    <xdr:rowOff>219075</xdr:rowOff>
                  </from>
                  <to>
                    <xdr:col>3</xdr:col>
                    <xdr:colOff>876300</xdr:colOff>
                    <xdr:row>24</xdr:row>
                    <xdr:rowOff>714375</xdr:rowOff>
                  </to>
                </anchor>
              </controlPr>
            </control>
          </mc:Choice>
        </mc:AlternateContent>
        <mc:AlternateContent xmlns:mc="http://schemas.openxmlformats.org/markup-compatibility/2006">
          <mc:Choice Requires="x14">
            <control shapeId="17521" r:id="rId26" name="Check Box 113">
              <controlPr defaultSize="0" autoFill="0" autoLine="0" autoPict="0">
                <anchor moveWithCells="1">
                  <from>
                    <xdr:col>2</xdr:col>
                    <xdr:colOff>19050</xdr:colOff>
                    <xdr:row>25</xdr:row>
                    <xdr:rowOff>142875</xdr:rowOff>
                  </from>
                  <to>
                    <xdr:col>3</xdr:col>
                    <xdr:colOff>904875</xdr:colOff>
                    <xdr:row>25</xdr:row>
                    <xdr:rowOff>828675</xdr:rowOff>
                  </to>
                </anchor>
              </controlPr>
            </control>
          </mc:Choice>
        </mc:AlternateContent>
        <mc:AlternateContent xmlns:mc="http://schemas.openxmlformats.org/markup-compatibility/2006">
          <mc:Choice Requires="x14">
            <control shapeId="17525" r:id="rId27" name="Check Box 117">
              <controlPr defaultSize="0" autoFill="0" autoLine="0" autoPict="0">
                <anchor moveWithCells="1">
                  <from>
                    <xdr:col>4</xdr:col>
                    <xdr:colOff>19050</xdr:colOff>
                    <xdr:row>24</xdr:row>
                    <xdr:rowOff>200025</xdr:rowOff>
                  </from>
                  <to>
                    <xdr:col>5</xdr:col>
                    <xdr:colOff>819150</xdr:colOff>
                    <xdr:row>24</xdr:row>
                    <xdr:rowOff>781050</xdr:rowOff>
                  </to>
                </anchor>
              </controlPr>
            </control>
          </mc:Choice>
        </mc:AlternateContent>
        <mc:AlternateContent xmlns:mc="http://schemas.openxmlformats.org/markup-compatibility/2006">
          <mc:Choice Requires="x14">
            <control shapeId="17526" r:id="rId28" name="Check Box 118">
              <controlPr defaultSize="0" autoFill="0" autoLine="0" autoPict="0">
                <anchor moveWithCells="1">
                  <from>
                    <xdr:col>4</xdr:col>
                    <xdr:colOff>19050</xdr:colOff>
                    <xdr:row>25</xdr:row>
                    <xdr:rowOff>161925</xdr:rowOff>
                  </from>
                  <to>
                    <xdr:col>5</xdr:col>
                    <xdr:colOff>904875</xdr:colOff>
                    <xdr:row>25</xdr:row>
                    <xdr:rowOff>800100</xdr:rowOff>
                  </to>
                </anchor>
              </controlPr>
            </control>
          </mc:Choice>
        </mc:AlternateContent>
        <mc:AlternateContent xmlns:mc="http://schemas.openxmlformats.org/markup-compatibility/2006">
          <mc:Choice Requires="x14">
            <control shapeId="17531" r:id="rId29" name="Check Box 123">
              <controlPr defaultSize="0" autoFill="0" autoLine="0" autoPict="0">
                <anchor moveWithCells="1">
                  <from>
                    <xdr:col>6</xdr:col>
                    <xdr:colOff>19050</xdr:colOff>
                    <xdr:row>24</xdr:row>
                    <xdr:rowOff>266700</xdr:rowOff>
                  </from>
                  <to>
                    <xdr:col>7</xdr:col>
                    <xdr:colOff>847725</xdr:colOff>
                    <xdr:row>24</xdr:row>
                    <xdr:rowOff>647700</xdr:rowOff>
                  </to>
                </anchor>
              </controlPr>
            </control>
          </mc:Choice>
        </mc:AlternateContent>
        <mc:AlternateContent xmlns:mc="http://schemas.openxmlformats.org/markup-compatibility/2006">
          <mc:Choice Requires="x14">
            <control shapeId="17533" r:id="rId30" name="Check Box 125">
              <controlPr defaultSize="0" autoFill="0" autoLine="0" autoPict="0">
                <anchor moveWithCells="1">
                  <from>
                    <xdr:col>8</xdr:col>
                    <xdr:colOff>19050</xdr:colOff>
                    <xdr:row>24</xdr:row>
                    <xdr:rowOff>123825</xdr:rowOff>
                  </from>
                  <to>
                    <xdr:col>9</xdr:col>
                    <xdr:colOff>904875</xdr:colOff>
                    <xdr:row>24</xdr:row>
                    <xdr:rowOff>771525</xdr:rowOff>
                  </to>
                </anchor>
              </controlPr>
            </control>
          </mc:Choice>
        </mc:AlternateContent>
        <mc:AlternateContent xmlns:mc="http://schemas.openxmlformats.org/markup-compatibility/2006">
          <mc:Choice Requires="x14">
            <control shapeId="17536" r:id="rId31" name="Check Box 128">
              <controlPr defaultSize="0" autoFill="0" autoLine="0" autoPict="0">
                <anchor moveWithCells="1">
                  <from>
                    <xdr:col>0</xdr:col>
                    <xdr:colOff>19050</xdr:colOff>
                    <xdr:row>34</xdr:row>
                    <xdr:rowOff>342900</xdr:rowOff>
                  </from>
                  <to>
                    <xdr:col>1</xdr:col>
                    <xdr:colOff>790575</xdr:colOff>
                    <xdr:row>34</xdr:row>
                    <xdr:rowOff>1009650</xdr:rowOff>
                  </to>
                </anchor>
              </controlPr>
            </control>
          </mc:Choice>
        </mc:AlternateContent>
        <mc:AlternateContent xmlns:mc="http://schemas.openxmlformats.org/markup-compatibility/2006">
          <mc:Choice Requires="x14">
            <control shapeId="17539" r:id="rId32" name="Check Box 131">
              <controlPr defaultSize="0" autoFill="0" autoLine="0" autoPict="0">
                <anchor moveWithCells="1">
                  <from>
                    <xdr:col>2</xdr:col>
                    <xdr:colOff>19050</xdr:colOff>
                    <xdr:row>34</xdr:row>
                    <xdr:rowOff>238125</xdr:rowOff>
                  </from>
                  <to>
                    <xdr:col>3</xdr:col>
                    <xdr:colOff>876300</xdr:colOff>
                    <xdr:row>34</xdr:row>
                    <xdr:rowOff>1133475</xdr:rowOff>
                  </to>
                </anchor>
              </controlPr>
            </control>
          </mc:Choice>
        </mc:AlternateContent>
        <mc:AlternateContent xmlns:mc="http://schemas.openxmlformats.org/markup-compatibility/2006">
          <mc:Choice Requires="x14">
            <control shapeId="17541" r:id="rId33" name="Check Box 133">
              <controlPr defaultSize="0" autoFill="0" autoLine="0" autoPict="0">
                <anchor moveWithCells="1">
                  <from>
                    <xdr:col>2</xdr:col>
                    <xdr:colOff>19050</xdr:colOff>
                    <xdr:row>35</xdr:row>
                    <xdr:rowOff>114300</xdr:rowOff>
                  </from>
                  <to>
                    <xdr:col>3</xdr:col>
                    <xdr:colOff>742950</xdr:colOff>
                    <xdr:row>35</xdr:row>
                    <xdr:rowOff>933450</xdr:rowOff>
                  </to>
                </anchor>
              </controlPr>
            </control>
          </mc:Choice>
        </mc:AlternateContent>
        <mc:AlternateContent xmlns:mc="http://schemas.openxmlformats.org/markup-compatibility/2006">
          <mc:Choice Requires="x14">
            <control shapeId="17542" r:id="rId34" name="Check Box 134">
              <controlPr defaultSize="0" autoFill="0" autoLine="0" autoPict="0">
                <anchor moveWithCells="1">
                  <from>
                    <xdr:col>4</xdr:col>
                    <xdr:colOff>19050</xdr:colOff>
                    <xdr:row>34</xdr:row>
                    <xdr:rowOff>323850</xdr:rowOff>
                  </from>
                  <to>
                    <xdr:col>5</xdr:col>
                    <xdr:colOff>847725</xdr:colOff>
                    <xdr:row>34</xdr:row>
                    <xdr:rowOff>981075</xdr:rowOff>
                  </to>
                </anchor>
              </controlPr>
            </control>
          </mc:Choice>
        </mc:AlternateContent>
        <mc:AlternateContent xmlns:mc="http://schemas.openxmlformats.org/markup-compatibility/2006">
          <mc:Choice Requires="x14">
            <control shapeId="17544" r:id="rId35" name="Check Box 136">
              <controlPr defaultSize="0" autoFill="0" autoLine="0" autoPict="0">
                <anchor moveWithCells="1">
                  <from>
                    <xdr:col>4</xdr:col>
                    <xdr:colOff>19050</xdr:colOff>
                    <xdr:row>35</xdr:row>
                    <xdr:rowOff>0</xdr:rowOff>
                  </from>
                  <to>
                    <xdr:col>5</xdr:col>
                    <xdr:colOff>781050</xdr:colOff>
                    <xdr:row>35</xdr:row>
                    <xdr:rowOff>895350</xdr:rowOff>
                  </to>
                </anchor>
              </controlPr>
            </control>
          </mc:Choice>
        </mc:AlternateContent>
        <mc:AlternateContent xmlns:mc="http://schemas.openxmlformats.org/markup-compatibility/2006">
          <mc:Choice Requires="x14">
            <control shapeId="17546" r:id="rId36" name="Check Box 138">
              <controlPr defaultSize="0" autoFill="0" autoLine="0" autoPict="0">
                <anchor moveWithCells="1">
                  <from>
                    <xdr:col>6</xdr:col>
                    <xdr:colOff>19050</xdr:colOff>
                    <xdr:row>34</xdr:row>
                    <xdr:rowOff>219075</xdr:rowOff>
                  </from>
                  <to>
                    <xdr:col>7</xdr:col>
                    <xdr:colOff>1000125</xdr:colOff>
                    <xdr:row>34</xdr:row>
                    <xdr:rowOff>1104900</xdr:rowOff>
                  </to>
                </anchor>
              </controlPr>
            </control>
          </mc:Choice>
        </mc:AlternateContent>
        <mc:AlternateContent xmlns:mc="http://schemas.openxmlformats.org/markup-compatibility/2006">
          <mc:Choice Requires="x14">
            <control shapeId="17549" r:id="rId37" name="Check Box 141">
              <controlPr defaultSize="0" autoFill="0" autoLine="0" autoPict="0">
                <anchor moveWithCells="1">
                  <from>
                    <xdr:col>8</xdr:col>
                    <xdr:colOff>19050</xdr:colOff>
                    <xdr:row>34</xdr:row>
                    <xdr:rowOff>238125</xdr:rowOff>
                  </from>
                  <to>
                    <xdr:col>9</xdr:col>
                    <xdr:colOff>895350</xdr:colOff>
                    <xdr:row>34</xdr:row>
                    <xdr:rowOff>1095375</xdr:rowOff>
                  </to>
                </anchor>
              </controlPr>
            </control>
          </mc:Choice>
        </mc:AlternateContent>
        <mc:AlternateContent xmlns:mc="http://schemas.openxmlformats.org/markup-compatibility/2006">
          <mc:Choice Requires="x14">
            <control shapeId="17552" r:id="rId38" name="Check Box 144">
              <controlPr defaultSize="0" autoFill="0" autoLine="0" autoPict="0">
                <anchor moveWithCells="1">
                  <from>
                    <xdr:col>0</xdr:col>
                    <xdr:colOff>19050</xdr:colOff>
                    <xdr:row>44</xdr:row>
                    <xdr:rowOff>247650</xdr:rowOff>
                  </from>
                  <to>
                    <xdr:col>1</xdr:col>
                    <xdr:colOff>942975</xdr:colOff>
                    <xdr:row>44</xdr:row>
                    <xdr:rowOff>933450</xdr:rowOff>
                  </to>
                </anchor>
              </controlPr>
            </control>
          </mc:Choice>
        </mc:AlternateContent>
        <mc:AlternateContent xmlns:mc="http://schemas.openxmlformats.org/markup-compatibility/2006">
          <mc:Choice Requires="x14">
            <control shapeId="17556" r:id="rId39" name="Check Box 148">
              <controlPr defaultSize="0" autoFill="0" autoLine="0" autoPict="0">
                <anchor moveWithCells="1">
                  <from>
                    <xdr:col>2</xdr:col>
                    <xdr:colOff>19050</xdr:colOff>
                    <xdr:row>44</xdr:row>
                    <xdr:rowOff>238125</xdr:rowOff>
                  </from>
                  <to>
                    <xdr:col>3</xdr:col>
                    <xdr:colOff>904875</xdr:colOff>
                    <xdr:row>44</xdr:row>
                    <xdr:rowOff>1000125</xdr:rowOff>
                  </to>
                </anchor>
              </controlPr>
            </control>
          </mc:Choice>
        </mc:AlternateContent>
        <mc:AlternateContent xmlns:mc="http://schemas.openxmlformats.org/markup-compatibility/2006">
          <mc:Choice Requires="x14">
            <control shapeId="17559" r:id="rId40" name="Check Box 151">
              <controlPr defaultSize="0" autoFill="0" autoLine="0" autoPict="0">
                <anchor moveWithCells="1">
                  <from>
                    <xdr:col>4</xdr:col>
                    <xdr:colOff>19050</xdr:colOff>
                    <xdr:row>44</xdr:row>
                    <xdr:rowOff>161925</xdr:rowOff>
                  </from>
                  <to>
                    <xdr:col>5</xdr:col>
                    <xdr:colOff>885825</xdr:colOff>
                    <xdr:row>44</xdr:row>
                    <xdr:rowOff>876300</xdr:rowOff>
                  </to>
                </anchor>
              </controlPr>
            </control>
          </mc:Choice>
        </mc:AlternateContent>
        <mc:AlternateContent xmlns:mc="http://schemas.openxmlformats.org/markup-compatibility/2006">
          <mc:Choice Requires="x14">
            <control shapeId="17562" r:id="rId41" name="Check Box 154">
              <controlPr defaultSize="0" autoFill="0" autoLine="0" autoPict="0">
                <anchor moveWithCells="1">
                  <from>
                    <xdr:col>6</xdr:col>
                    <xdr:colOff>19050</xdr:colOff>
                    <xdr:row>44</xdr:row>
                    <xdr:rowOff>171450</xdr:rowOff>
                  </from>
                  <to>
                    <xdr:col>7</xdr:col>
                    <xdr:colOff>952500</xdr:colOff>
                    <xdr:row>44</xdr:row>
                    <xdr:rowOff>800100</xdr:rowOff>
                  </to>
                </anchor>
              </controlPr>
            </control>
          </mc:Choice>
        </mc:AlternateContent>
        <mc:AlternateContent xmlns:mc="http://schemas.openxmlformats.org/markup-compatibility/2006">
          <mc:Choice Requires="x14">
            <control shapeId="17566" r:id="rId42" name="Check Box 158">
              <controlPr defaultSize="0" autoFill="0" autoLine="0" autoPict="0">
                <anchor moveWithCells="1">
                  <from>
                    <xdr:col>8</xdr:col>
                    <xdr:colOff>19050</xdr:colOff>
                    <xdr:row>44</xdr:row>
                    <xdr:rowOff>161925</xdr:rowOff>
                  </from>
                  <to>
                    <xdr:col>9</xdr:col>
                    <xdr:colOff>857250</xdr:colOff>
                    <xdr:row>44</xdr:row>
                    <xdr:rowOff>847725</xdr:rowOff>
                  </to>
                </anchor>
              </controlPr>
            </control>
          </mc:Choice>
        </mc:AlternateContent>
        <mc:AlternateContent xmlns:mc="http://schemas.openxmlformats.org/markup-compatibility/2006">
          <mc:Choice Requires="x14">
            <control shapeId="18193" r:id="rId43" name="Check Box 785">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8195" r:id="rId44" name="Check Box 787">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8196" r:id="rId45" name="Check Box 788">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8197" r:id="rId46" name="Check Box 789">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8198" r:id="rId47" name="Check Box 790">
              <controlPr defaultSize="0" autoFill="0" autoLine="0" autoPict="0">
                <anchor moveWithCells="1">
                  <from>
                    <xdr:col>0</xdr:col>
                    <xdr:colOff>19050</xdr:colOff>
                    <xdr:row>46</xdr:row>
                    <xdr:rowOff>371475</xdr:rowOff>
                  </from>
                  <to>
                    <xdr:col>1</xdr:col>
                    <xdr:colOff>962025</xdr:colOff>
                    <xdr:row>48</xdr:row>
                    <xdr:rowOff>171450</xdr:rowOff>
                  </to>
                </anchor>
              </controlPr>
            </control>
          </mc:Choice>
        </mc:AlternateContent>
        <mc:AlternateContent xmlns:mc="http://schemas.openxmlformats.org/markup-compatibility/2006">
          <mc:Choice Requires="x14">
            <control shapeId="18202" r:id="rId48" name="Check Box 794">
              <controlPr defaultSize="0" autoFill="0" autoLine="0" autoPict="0">
                <anchor moveWithCells="1">
                  <from>
                    <xdr:col>8</xdr:col>
                    <xdr:colOff>28575</xdr:colOff>
                    <xdr:row>6</xdr:row>
                    <xdr:rowOff>0</xdr:rowOff>
                  </from>
                  <to>
                    <xdr:col>9</xdr:col>
                    <xdr:colOff>971550</xdr:colOff>
                    <xdr:row>6</xdr:row>
                    <xdr:rowOff>409575</xdr:rowOff>
                  </to>
                </anchor>
              </controlPr>
            </control>
          </mc:Choice>
        </mc:AlternateContent>
        <mc:AlternateContent xmlns:mc="http://schemas.openxmlformats.org/markup-compatibility/2006">
          <mc:Choice Requires="x14">
            <control shapeId="18203" r:id="rId49" name="Check Box 795">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18204" r:id="rId50" name="Check Box 796">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18205" r:id="rId51" name="Check Box 797">
              <controlPr defaultSize="0" autoFill="0" autoLine="0" autoPict="0">
                <anchor moveWithCells="1">
                  <from>
                    <xdr:col>8</xdr:col>
                    <xdr:colOff>28575</xdr:colOff>
                    <xdr:row>36</xdr:row>
                    <xdr:rowOff>0</xdr:rowOff>
                  </from>
                  <to>
                    <xdr:col>9</xdr:col>
                    <xdr:colOff>971550</xdr:colOff>
                    <xdr:row>36</xdr:row>
                    <xdr:rowOff>409575</xdr:rowOff>
                  </to>
                </anchor>
              </controlPr>
            </control>
          </mc:Choice>
        </mc:AlternateContent>
        <mc:AlternateContent xmlns:mc="http://schemas.openxmlformats.org/markup-compatibility/2006">
          <mc:Choice Requires="x14">
            <control shapeId="18206" r:id="rId52" name="Check Box 798">
              <controlPr defaultSize="0" autoFill="0" autoLine="0" autoPict="0">
                <anchor moveWithCells="1">
                  <from>
                    <xdr:col>8</xdr:col>
                    <xdr:colOff>28575</xdr:colOff>
                    <xdr:row>46</xdr:row>
                    <xdr:rowOff>0</xdr:rowOff>
                  </from>
                  <to>
                    <xdr:col>9</xdr:col>
                    <xdr:colOff>971550</xdr:colOff>
                    <xdr:row>46</xdr:row>
                    <xdr:rowOff>390525</xdr:rowOff>
                  </to>
                </anchor>
              </controlPr>
            </control>
          </mc:Choice>
        </mc:AlternateContent>
        <mc:AlternateContent xmlns:mc="http://schemas.openxmlformats.org/markup-compatibility/2006">
          <mc:Choice Requires="x14">
            <control shapeId="18210" r:id="rId53" name="Check Box 802">
              <controlPr defaultSize="0" autoFill="0" autoLine="0" autoPict="0">
                <anchor moveWithCells="1">
                  <from>
                    <xdr:col>2</xdr:col>
                    <xdr:colOff>19050</xdr:colOff>
                    <xdr:row>14</xdr:row>
                    <xdr:rowOff>266700</xdr:rowOff>
                  </from>
                  <to>
                    <xdr:col>3</xdr:col>
                    <xdr:colOff>885825</xdr:colOff>
                    <xdr:row>14</xdr:row>
                    <xdr:rowOff>1009650</xdr:rowOff>
                  </to>
                </anchor>
              </controlPr>
            </control>
          </mc:Choice>
        </mc:AlternateContent>
        <mc:AlternateContent xmlns:mc="http://schemas.openxmlformats.org/markup-compatibility/2006">
          <mc:Choice Requires="x14">
            <control shapeId="18213" r:id="rId54" name="Check Box 805">
              <controlPr defaultSize="0" autoFill="0" autoLine="0" autoPict="0">
                <anchor moveWithCells="1">
                  <from>
                    <xdr:col>0</xdr:col>
                    <xdr:colOff>28575</xdr:colOff>
                    <xdr:row>45</xdr:row>
                    <xdr:rowOff>161925</xdr:rowOff>
                  </from>
                  <to>
                    <xdr:col>1</xdr:col>
                    <xdr:colOff>952500</xdr:colOff>
                    <xdr:row>45</xdr:row>
                    <xdr:rowOff>676275</xdr:rowOff>
                  </to>
                </anchor>
              </controlPr>
            </control>
          </mc:Choice>
        </mc:AlternateContent>
        <mc:AlternateContent xmlns:mc="http://schemas.openxmlformats.org/markup-compatibility/2006">
          <mc:Choice Requires="x14">
            <control shapeId="18228" r:id="rId55" name="Check Box 820">
              <controlPr defaultSize="0" autoFill="0" autoLine="0" autoPict="0">
                <anchor moveWithCells="1">
                  <from>
                    <xdr:col>2</xdr:col>
                    <xdr:colOff>19050</xdr:colOff>
                    <xdr:row>45</xdr:row>
                    <xdr:rowOff>76200</xdr:rowOff>
                  </from>
                  <to>
                    <xdr:col>3</xdr:col>
                    <xdr:colOff>904875</xdr:colOff>
                    <xdr:row>45</xdr:row>
                    <xdr:rowOff>800100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0" stopIfTrue="1" id="{1BA06BC7-9943-406B-B4CF-FE3D953C2C27}">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8" stopIfTrue="1" id="{EB5BFED4-6351-4031-BD64-DD7A4C293412}">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6" stopIfTrue="1" id="{E6427F62-F74C-4F37-9F16-5D64901A3A94}">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4" stopIfTrue="1" id="{68B27552-071D-4A24-A385-C72151030000}">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1" id="{E6497D28-F9DD-4657-9883-9117D1F7AC3F}">
            <xm:f>AND(ISBLANK(A53),OR($D$86=definitions!$B$6,$D$86=definitions!$B$7))</xm:f>
            <x14:dxf>
              <fill>
                <gradientFill degree="270">
                  <stop position="0">
                    <color theme="0"/>
                  </stop>
                  <stop position="1">
                    <color rgb="FFFF0000"/>
                  </stop>
                </gradientFill>
              </fill>
            </x14:dxf>
          </x14:cfRule>
          <xm:sqref>L53:O55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2"/>
  <sheetViews>
    <sheetView workbookViewId="0">
      <selection activeCell="A73" sqref="A73:F8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58" t="str">
        <f>STD_Elem!B26</f>
        <v>Quality Standard III: Specialized service professionals plan, deliver, and/or monitor services and/or specially designed instruction and/or create environments that facilitate learning for their students.</v>
      </c>
      <c r="B1" s="959"/>
      <c r="C1" s="959"/>
      <c r="D1" s="959"/>
      <c r="E1" s="959"/>
      <c r="F1" s="959"/>
      <c r="G1" s="959"/>
      <c r="H1" s="959"/>
      <c r="I1" s="959"/>
      <c r="J1" s="960"/>
      <c r="L1" s="10"/>
      <c r="M1" s="10"/>
      <c r="N1" s="10"/>
      <c r="O1" s="10"/>
      <c r="P1" s="10"/>
      <c r="Q1" s="10"/>
    </row>
    <row r="2" spans="1:17" ht="18" customHeight="1" thickBot="1" x14ac:dyDescent="0.3">
      <c r="A2" s="121"/>
      <c r="B2" s="193" t="s">
        <v>2470</v>
      </c>
      <c r="C2" s="990" t="s">
        <v>2357</v>
      </c>
      <c r="D2" s="986"/>
      <c r="E2" s="985" t="s">
        <v>2358</v>
      </c>
      <c r="F2" s="986"/>
      <c r="G2" s="985" t="s">
        <v>2359</v>
      </c>
      <c r="H2" s="986"/>
      <c r="I2" s="985" t="s">
        <v>901</v>
      </c>
      <c r="J2" s="986"/>
      <c r="L2" s="10"/>
      <c r="M2" s="10"/>
      <c r="N2" s="10"/>
      <c r="O2" s="10"/>
      <c r="P2" s="10"/>
      <c r="Q2" s="10"/>
    </row>
    <row r="3" spans="1:17" ht="33" customHeight="1" thickBot="1" x14ac:dyDescent="0.3">
      <c r="A3" s="882"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83"/>
      <c r="C3" s="883"/>
      <c r="D3" s="883"/>
      <c r="E3" s="883"/>
      <c r="F3" s="883"/>
      <c r="G3" s="883"/>
      <c r="H3" s="883"/>
      <c r="I3" s="883"/>
      <c r="J3" s="884"/>
      <c r="L3" s="10"/>
      <c r="M3" s="10"/>
      <c r="N3" s="10"/>
      <c r="O3" s="10"/>
      <c r="P3" s="10"/>
      <c r="Q3" s="10"/>
    </row>
    <row r="4" spans="1:17" ht="20.100000000000001" customHeight="1" x14ac:dyDescent="0.25">
      <c r="A4" s="992"/>
      <c r="B4" s="993"/>
      <c r="C4" s="994" t="str">
        <f>DATA!$F$323</f>
        <v>. . . and</v>
      </c>
      <c r="D4" s="995"/>
      <c r="E4" s="950" t="str">
        <f>DATA!$F$328</f>
        <v>. . . and</v>
      </c>
      <c r="F4" s="951"/>
      <c r="G4" s="809" t="str">
        <f>DATA!$F$333</f>
        <v>. . . and</v>
      </c>
      <c r="H4" s="810"/>
      <c r="I4" s="950" t="str">
        <f>DATA!$F$337</f>
        <v>. . . and</v>
      </c>
      <c r="J4" s="951"/>
      <c r="L4" s="10"/>
      <c r="M4" s="10"/>
      <c r="N4" s="10"/>
      <c r="O4" s="10"/>
      <c r="P4" s="10"/>
      <c r="Q4" s="10"/>
    </row>
    <row r="5" spans="1:17" s="37" customFormat="1" ht="40.5" customHeight="1" x14ac:dyDescent="0.25">
      <c r="A5" s="869" t="str">
        <f>DATA!$F$319</f>
        <v>THE SCHOOL SPEECH-LANGUAGE PATHOLOGIST:</v>
      </c>
      <c r="B5" s="956"/>
      <c r="C5" s="957" t="str">
        <f>DATA!$F$324</f>
        <v>THE SCHOOL SPEECH-LANGUAGE PATHOLOGIST:</v>
      </c>
      <c r="D5" s="870"/>
      <c r="E5" s="869" t="str">
        <f>DATA!$F$329</f>
        <v>THE SCHOOL SPEECH-LANGUAGE PATHOLOGIST:</v>
      </c>
      <c r="F5" s="870"/>
      <c r="G5" s="869" t="str">
        <f>DATA!$F$334</f>
        <v>STUDENTS AND/OR FAMILIES:</v>
      </c>
      <c r="H5" s="870"/>
      <c r="I5" s="869" t="str">
        <f>DATA!$F$338</f>
        <v>STUDENTS AND/OR FAMILIES:</v>
      </c>
      <c r="J5" s="870"/>
      <c r="L5" s="38"/>
      <c r="M5" s="38"/>
      <c r="N5" s="38"/>
      <c r="O5" s="38"/>
      <c r="P5" s="38"/>
      <c r="Q5" s="38"/>
    </row>
    <row r="6" spans="1:17" ht="105" customHeight="1" x14ac:dyDescent="0.25">
      <c r="A6" s="206"/>
      <c r="B6" s="178" t="str">
        <f>DATA!$F$320</f>
        <v>Is knowledgeable about federal and state laws and local policies and procedures.</v>
      </c>
      <c r="C6" s="223"/>
      <c r="D6" s="458" t="str">
        <f>DATA!$F$325</f>
        <v>Collaborates with teachers and other school staff members to support adherence to federal and state laws and local policies.</v>
      </c>
      <c r="E6" s="140"/>
      <c r="F6" s="458" t="str">
        <f>DATA!$F$330</f>
        <v>Aligns specialized instruction with student learning objectives, district plan for instruction, and Colorado Academic Standards.</v>
      </c>
      <c r="G6" s="140"/>
      <c r="H6" s="175" t="str">
        <f>DATA!$F$335</f>
        <v>Accept that their educational services and instruction are guided by federal laws, state standards, and local policies.</v>
      </c>
      <c r="I6" s="140"/>
      <c r="J6" s="175" t="str">
        <f>DATA!$F$339</f>
        <v>Participate in developing and addressing individual goals to meet their needs aligned with extant federal laws, state standards and local policies.</v>
      </c>
      <c r="L6" s="10"/>
      <c r="M6" s="10"/>
      <c r="N6" s="10"/>
      <c r="O6" s="10"/>
      <c r="P6" s="10"/>
      <c r="Q6" s="10"/>
    </row>
    <row r="7" spans="1:17" ht="89.25" customHeight="1" x14ac:dyDescent="0.25">
      <c r="A7" s="206"/>
      <c r="B7" s="178"/>
      <c r="C7" s="227"/>
      <c r="D7" s="458" t="str">
        <f>DATA!$F$326</f>
        <v>Ensures that recommendations and actions support federal and state laws and district policies and regulations.</v>
      </c>
      <c r="E7" s="140"/>
      <c r="F7" s="458" t="str">
        <f>DATA!$F$331</f>
        <v>Communicates federal, state, and district policies and regulations for colleagues and assists in ensuring practice is compliant.</v>
      </c>
      <c r="G7" s="140"/>
      <c r="H7" s="468"/>
      <c r="I7" s="140"/>
      <c r="J7" s="468"/>
      <c r="L7" s="10"/>
      <c r="M7" s="10"/>
      <c r="N7" s="10"/>
      <c r="O7" s="10"/>
      <c r="P7" s="10"/>
      <c r="Q7" s="10"/>
    </row>
    <row r="8" spans="1:17" ht="33" customHeight="1" thickBot="1" x14ac:dyDescent="0.3">
      <c r="A8" s="273"/>
      <c r="B8" s="270"/>
      <c r="C8" s="269"/>
      <c r="D8" s="171"/>
      <c r="E8" s="140"/>
      <c r="F8" s="275"/>
      <c r="G8" s="140"/>
      <c r="H8" s="275"/>
      <c r="I8" s="263"/>
      <c r="J8" s="264" t="str">
        <f>definitions!$B$21</f>
        <v>Click here to revisit element</v>
      </c>
      <c r="L8" s="10"/>
      <c r="M8" s="10"/>
      <c r="N8" s="10"/>
      <c r="O8" s="10"/>
      <c r="P8" s="10"/>
      <c r="Q8" s="10"/>
    </row>
    <row r="9" spans="1:17" ht="15" customHeight="1" x14ac:dyDescent="0.25">
      <c r="A9" s="261"/>
      <c r="B9" s="938" t="str">
        <f>DATA!$F$321</f>
        <v>No Basic practices apply</v>
      </c>
      <c r="C9" s="194"/>
      <c r="D9" s="110"/>
      <c r="E9" s="123"/>
      <c r="F9" s="110"/>
      <c r="G9" s="123"/>
      <c r="H9" s="110"/>
      <c r="I9" s="865" t="str">
        <f>DATA!B341</f>
        <v>Blank Form</v>
      </c>
      <c r="J9" s="866"/>
      <c r="L9" s="937" t="str">
        <f>IF(I9=definitions!$B$11,definitions!$B$16,IF(definitions!$B$39=TRUE,definitions!$B$22,IF(I9=definitions!$B$14,definitions!$B$18,definitions!$B$20)))</f>
        <v>No Professional Practices have been selected.</v>
      </c>
      <c r="M9" s="937"/>
      <c r="N9" s="937"/>
      <c r="O9" s="937"/>
      <c r="P9" s="937"/>
      <c r="Q9" s="10"/>
    </row>
    <row r="10" spans="1:17" ht="15" customHeight="1" x14ac:dyDescent="0.25">
      <c r="A10" s="262"/>
      <c r="B10" s="939"/>
      <c r="C10" s="194"/>
      <c r="D10" s="110"/>
      <c r="E10" s="123"/>
      <c r="F10" s="110"/>
      <c r="G10" s="123"/>
      <c r="H10" s="124"/>
      <c r="I10" s="921"/>
      <c r="J10" s="991"/>
      <c r="L10" s="937"/>
      <c r="M10" s="937"/>
      <c r="N10" s="937"/>
      <c r="O10" s="937"/>
      <c r="P10" s="937"/>
      <c r="Q10" s="10"/>
    </row>
    <row r="11" spans="1:17" ht="42" customHeight="1" thickBot="1" x14ac:dyDescent="0.3">
      <c r="A11" s="943" t="str">
        <f>STD_Elem!B26</f>
        <v>Quality Standard III: Specialized service professionals plan, deliver, and/or monitor services and/or specially designed instruction and/or create environments that facilitate learning for their students.</v>
      </c>
      <c r="B11" s="944"/>
      <c r="C11" s="944"/>
      <c r="D11" s="944"/>
      <c r="E11" s="944"/>
      <c r="F11" s="944"/>
      <c r="G11" s="944"/>
      <c r="H11" s="944"/>
      <c r="I11" s="944"/>
      <c r="J11" s="945"/>
      <c r="L11" s="10"/>
      <c r="M11" s="10"/>
      <c r="N11" s="10"/>
      <c r="O11" s="10"/>
      <c r="P11" s="10"/>
      <c r="Q11" s="10"/>
    </row>
    <row r="12" spans="1:17" ht="15.95" customHeight="1" thickBot="1" x14ac:dyDescent="0.3">
      <c r="A12" s="121"/>
      <c r="B12" s="193" t="s">
        <v>2470</v>
      </c>
      <c r="C12" s="990" t="s">
        <v>2357</v>
      </c>
      <c r="D12" s="986"/>
      <c r="E12" s="985" t="s">
        <v>2358</v>
      </c>
      <c r="F12" s="986"/>
      <c r="G12" s="985" t="s">
        <v>2359</v>
      </c>
      <c r="H12" s="986"/>
      <c r="I12" s="985" t="s">
        <v>901</v>
      </c>
      <c r="J12" s="986"/>
      <c r="L12" s="10"/>
      <c r="M12" s="10"/>
      <c r="N12" s="10"/>
      <c r="O12" s="10"/>
      <c r="P12" s="10"/>
      <c r="Q12" s="10"/>
    </row>
    <row r="13" spans="1:17" ht="27.75" customHeight="1" thickBot="1" x14ac:dyDescent="0.3">
      <c r="A13" s="882" t="str">
        <f>STD_Elem!B28</f>
        <v>Element b: Specialized service professionals utilize multiple sources of data, which include valid informal and/or formal assessments, to inform services and/or specially designed instruction.</v>
      </c>
      <c r="B13" s="883"/>
      <c r="C13" s="883"/>
      <c r="D13" s="883"/>
      <c r="E13" s="883"/>
      <c r="F13" s="883"/>
      <c r="G13" s="883"/>
      <c r="H13" s="883"/>
      <c r="I13" s="883"/>
      <c r="J13" s="884"/>
      <c r="L13" s="10"/>
      <c r="M13" s="10"/>
      <c r="N13" s="10"/>
      <c r="O13" s="10"/>
      <c r="P13" s="10"/>
      <c r="Q13" s="10"/>
    </row>
    <row r="14" spans="1:17" ht="20.100000000000001" customHeight="1" x14ac:dyDescent="0.25">
      <c r="A14" s="809"/>
      <c r="B14" s="946"/>
      <c r="C14" s="947" t="str">
        <f>DATA!$F$348</f>
        <v>. . . and</v>
      </c>
      <c r="D14" s="810"/>
      <c r="E14" s="950" t="str">
        <f>DATA!$F$353</f>
        <v>. . . and</v>
      </c>
      <c r="F14" s="951"/>
      <c r="G14" s="950" t="str">
        <f>DATA!$F$358</f>
        <v>. . . and</v>
      </c>
      <c r="H14" s="974"/>
      <c r="I14" s="950" t="str">
        <f>DATA!$F$362</f>
        <v>. . . and</v>
      </c>
      <c r="J14" s="951"/>
      <c r="L14" s="10"/>
      <c r="M14" s="10"/>
      <c r="N14" s="10"/>
      <c r="O14" s="10"/>
      <c r="P14" s="10"/>
      <c r="Q14" s="10"/>
    </row>
    <row r="15" spans="1:17" s="37" customFormat="1" ht="42.75" customHeight="1" x14ac:dyDescent="0.25">
      <c r="A15" s="869" t="str">
        <f>DATA!$F$344</f>
        <v>THE SCHOOL SPEECH-LANGUAGE PATHOLOGIST:</v>
      </c>
      <c r="B15" s="956"/>
      <c r="C15" s="957" t="str">
        <f>DATA!$F$349</f>
        <v>THE SCHOOL SPEECH-LANGUAGE PATHOLOGIST:</v>
      </c>
      <c r="D15" s="870"/>
      <c r="E15" s="869" t="str">
        <f>DATA!$F$354</f>
        <v>THE SCHOOL SPEECH-LANGUAGE PATHOLOGIST:</v>
      </c>
      <c r="F15" s="870"/>
      <c r="G15" s="869" t="str">
        <f>DATA!$F$359</f>
        <v>STUDENTS:</v>
      </c>
      <c r="H15" s="956"/>
      <c r="I15" s="869" t="str">
        <f>DATA!$F$363</f>
        <v>STUDENTS:</v>
      </c>
      <c r="J15" s="870"/>
      <c r="L15" s="38"/>
      <c r="M15" s="38"/>
      <c r="N15" s="38"/>
      <c r="O15" s="38"/>
      <c r="P15" s="38"/>
      <c r="Q15" s="38"/>
    </row>
    <row r="16" spans="1:17" ht="105" customHeight="1" x14ac:dyDescent="0.25">
      <c r="A16" s="119"/>
      <c r="B16" s="280" t="str">
        <f>DATA!$F$345</f>
        <v>Uses assessment data and informal feedback to guide instruction.</v>
      </c>
      <c r="C16" s="186"/>
      <c r="D16" s="175" t="str">
        <f>DATA!$F$350</f>
        <v>Aligns specially designed instruction with individualized education program (IEP) goals, academic standards and student assessment results.</v>
      </c>
      <c r="E16" s="133"/>
      <c r="F16" s="175" t="str">
        <f>DATA!$F$355</f>
        <v>Analyzes student data and interprets results in developing IEPs.</v>
      </c>
      <c r="G16" s="133"/>
      <c r="H16" s="178" t="str">
        <f>DATA!$F$360</f>
        <v>Participate willingly in formal and informal assessment to inform their instruction.</v>
      </c>
      <c r="I16" s="106"/>
      <c r="J16" s="175" t="str">
        <f>DATA!$F$364</f>
        <v>Confer with the speech language pathologist to review progress toward the learning targets.</v>
      </c>
      <c r="L16" s="10"/>
      <c r="M16" s="10"/>
      <c r="N16" s="10"/>
      <c r="O16" s="10"/>
      <c r="P16" s="10"/>
      <c r="Q16" s="10"/>
    </row>
    <row r="17" spans="1:17" ht="72.75" customHeight="1" x14ac:dyDescent="0.25">
      <c r="A17" s="119"/>
      <c r="B17" s="178"/>
      <c r="C17" s="186"/>
      <c r="D17" s="175" t="str">
        <f>DATA!$F$351</f>
        <v>Monitors instruction against student performance and makes real-time adjustments.</v>
      </c>
      <c r="E17" s="133"/>
      <c r="F17" s="175" t="str">
        <f>DATA!$F$356</f>
        <v>Assists colleagues in reviewing data from multiple sources and making adjustments to instruction based on data.</v>
      </c>
      <c r="G17" s="133"/>
      <c r="H17" s="512"/>
      <c r="I17" s="106"/>
      <c r="J17" s="468"/>
      <c r="L17" s="10"/>
      <c r="M17" s="10"/>
      <c r="N17" s="10"/>
      <c r="O17" s="10"/>
      <c r="P17" s="10"/>
      <c r="Q17" s="10"/>
    </row>
    <row r="18" spans="1:17" ht="33" customHeight="1" thickBot="1" x14ac:dyDescent="0.3">
      <c r="A18" s="119"/>
      <c r="B18" s="104"/>
      <c r="C18" s="186"/>
      <c r="D18" s="175"/>
      <c r="E18" s="133"/>
      <c r="F18" s="175"/>
      <c r="G18" s="173"/>
      <c r="H18" s="104"/>
      <c r="I18" s="263"/>
      <c r="J18" s="264" t="str">
        <f>definitions!$B$21</f>
        <v>Click here to revisit element</v>
      </c>
      <c r="L18" s="10"/>
      <c r="M18" s="10"/>
      <c r="N18" s="10"/>
      <c r="O18" s="10"/>
      <c r="P18" s="10"/>
      <c r="Q18" s="10"/>
    </row>
    <row r="19" spans="1:17" ht="15" customHeight="1" x14ac:dyDescent="0.25">
      <c r="A19" s="261"/>
      <c r="B19" s="938" t="str">
        <f>DATA!$F$346</f>
        <v>No Basic practices apply</v>
      </c>
      <c r="C19" s="194"/>
      <c r="D19" s="110"/>
      <c r="E19" s="134"/>
      <c r="F19" s="125"/>
      <c r="G19" s="134"/>
      <c r="H19" s="131"/>
      <c r="I19" s="885" t="str">
        <f>DATA!B366</f>
        <v>Blank Form</v>
      </c>
      <c r="J19" s="886"/>
      <c r="L19" s="937" t="str">
        <f>IF(I19=definitions!$B$11,definitions!$B$16,IF(definitions!$B$40=TRUE,definitions!$B$22,IF(I19=definitions!$B$14,definitions!$B$18,definitions!$B$20)))</f>
        <v>No Professional Practices have been selected.</v>
      </c>
      <c r="M19" s="937"/>
      <c r="N19" s="937"/>
      <c r="O19" s="937"/>
      <c r="P19" s="937"/>
      <c r="Q19" s="10"/>
    </row>
    <row r="20" spans="1:17" ht="15" customHeight="1" thickBot="1" x14ac:dyDescent="0.3">
      <c r="A20" s="262"/>
      <c r="B20" s="939"/>
      <c r="C20" s="195"/>
      <c r="D20" s="126"/>
      <c r="E20" s="135"/>
      <c r="F20" s="129"/>
      <c r="G20" s="135"/>
      <c r="H20" s="132"/>
      <c r="I20" s="887"/>
      <c r="J20" s="888"/>
      <c r="L20" s="937"/>
      <c r="M20" s="937"/>
      <c r="N20" s="937"/>
      <c r="O20" s="937"/>
      <c r="P20" s="937"/>
      <c r="Q20" s="10"/>
    </row>
    <row r="21" spans="1:17" ht="45.75" customHeight="1" thickBot="1" x14ac:dyDescent="0.3">
      <c r="A21" s="958" t="str">
        <f>STD_Elem!B26</f>
        <v>Quality Standard III: Specialized service professionals plan, deliver, and/or monitor services and/or specially designed instruction and/or create environments that facilitate learning for their students.</v>
      </c>
      <c r="B21" s="959"/>
      <c r="C21" s="959"/>
      <c r="D21" s="959"/>
      <c r="E21" s="959"/>
      <c r="F21" s="959"/>
      <c r="G21" s="959"/>
      <c r="H21" s="959"/>
      <c r="I21" s="959"/>
      <c r="J21" s="960"/>
      <c r="L21" s="10"/>
      <c r="M21" s="10"/>
      <c r="N21" s="10"/>
      <c r="O21" s="10"/>
      <c r="P21" s="10"/>
      <c r="Q21" s="10"/>
    </row>
    <row r="22" spans="1:17" ht="15.95" customHeight="1" thickBot="1" x14ac:dyDescent="0.3">
      <c r="A22" s="121"/>
      <c r="B22" s="193" t="s">
        <v>2470</v>
      </c>
      <c r="C22" s="196"/>
      <c r="D22" s="122" t="s">
        <v>2357</v>
      </c>
      <c r="E22" s="121"/>
      <c r="F22" s="127" t="s">
        <v>2358</v>
      </c>
      <c r="G22" s="121"/>
      <c r="H22" s="127" t="s">
        <v>2359</v>
      </c>
      <c r="I22" s="121"/>
      <c r="J22" s="122" t="s">
        <v>901</v>
      </c>
      <c r="L22" s="10"/>
      <c r="M22" s="10"/>
      <c r="N22" s="10"/>
      <c r="O22" s="10"/>
      <c r="P22" s="10"/>
      <c r="Q22" s="10"/>
    </row>
    <row r="23" spans="1:17" ht="42" customHeight="1" thickBot="1" x14ac:dyDescent="0.3">
      <c r="A23" s="882"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3" s="883"/>
      <c r="C23" s="883"/>
      <c r="D23" s="883"/>
      <c r="E23" s="883"/>
      <c r="F23" s="883"/>
      <c r="G23" s="883"/>
      <c r="H23" s="883"/>
      <c r="I23" s="883"/>
      <c r="J23" s="884"/>
      <c r="L23" s="10"/>
      <c r="M23" s="10"/>
      <c r="N23" s="10"/>
      <c r="O23" s="10"/>
      <c r="P23" s="10"/>
      <c r="Q23" s="10"/>
    </row>
    <row r="24" spans="1:17" ht="20.100000000000001" customHeight="1" x14ac:dyDescent="0.25">
      <c r="A24" s="809"/>
      <c r="B24" s="946"/>
      <c r="C24" s="947" t="str">
        <f>DATA!$F$373</f>
        <v>. . . and</v>
      </c>
      <c r="D24" s="810"/>
      <c r="E24" s="950" t="str">
        <f>DATA!$F$378</f>
        <v>. . . and</v>
      </c>
      <c r="F24" s="951"/>
      <c r="G24" s="950" t="str">
        <f>DATA!$F$382</f>
        <v>. . . and</v>
      </c>
      <c r="H24" s="951"/>
      <c r="I24" s="950" t="str">
        <f>DATA!$F$386</f>
        <v>. . . and</v>
      </c>
      <c r="J24" s="951"/>
      <c r="L24" s="10"/>
      <c r="M24" s="10"/>
      <c r="N24" s="10"/>
      <c r="O24" s="10"/>
      <c r="P24" s="10"/>
      <c r="Q24" s="10"/>
    </row>
    <row r="25" spans="1:17" s="37" customFormat="1" ht="41.25" customHeight="1" x14ac:dyDescent="0.25">
      <c r="A25" s="869" t="str">
        <f>DATA!$F$369</f>
        <v>THE SCHOOL SPEECH-LANGUAGE PATHOLOGIST:</v>
      </c>
      <c r="B25" s="956"/>
      <c r="C25" s="957" t="str">
        <f>DATA!$F$374</f>
        <v>THE SCHOOL SPEECH-LANGUAGE PATHOLOGIST:</v>
      </c>
      <c r="D25" s="870"/>
      <c r="E25" s="869" t="str">
        <f>DATA!$F$379</f>
        <v>THE SCHOOL SPEECH-LANGUAGE PATHOLOGIST:</v>
      </c>
      <c r="F25" s="870"/>
      <c r="G25" s="869" t="str">
        <f>DATA!$F$383</f>
        <v>STUDENTS:</v>
      </c>
      <c r="H25" s="870"/>
      <c r="I25" s="869" t="str">
        <f>DATA!$F$387</f>
        <v>STUDENTS:</v>
      </c>
      <c r="J25" s="870"/>
      <c r="L25" s="38"/>
      <c r="M25" s="38"/>
      <c r="N25" s="38"/>
      <c r="O25" s="38"/>
      <c r="P25" s="38"/>
      <c r="Q25" s="38"/>
    </row>
    <row r="26" spans="1:17" ht="93" customHeight="1" x14ac:dyDescent="0.25">
      <c r="A26" s="206"/>
      <c r="B26" s="178" t="str">
        <f>DATA!$F$370</f>
        <v>Uses multiple sources of data to plan lessons.</v>
      </c>
      <c r="C26" s="227"/>
      <c r="D26" s="175" t="str">
        <f>DATA!$F$375</f>
        <v>Makes connections between student data and research-based practices.</v>
      </c>
      <c r="E26" s="140"/>
      <c r="F26" s="175" t="str">
        <f>DATA!$F$380</f>
        <v>Monitors student progress toward achieving academic standards and uses data to focus student’s learning experiences.</v>
      </c>
      <c r="G26" s="140"/>
      <c r="H26" s="175" t="str">
        <f>DATA!$F$384</f>
        <v>Monitor their level of engagement and progress toward achieving goals.</v>
      </c>
      <c r="I26" s="140"/>
      <c r="J26" s="175" t="str">
        <f>DATA!$F$388</f>
        <v>Initiate activities to address their learning strengths and next steps.</v>
      </c>
      <c r="L26" s="10"/>
      <c r="M26" s="10"/>
      <c r="N26" s="10"/>
      <c r="O26" s="10"/>
      <c r="P26" s="10"/>
      <c r="Q26" s="10"/>
    </row>
    <row r="27" spans="1:17" ht="98.25" customHeight="1" x14ac:dyDescent="0.25">
      <c r="A27" s="469"/>
      <c r="B27" s="466"/>
      <c r="C27" s="282"/>
      <c r="D27" s="468" t="str">
        <f>DATA!$F$376</f>
        <v>Individualizes instructional approaches based on multiple data sources to meet the unique needs of each student.</v>
      </c>
      <c r="E27" s="140"/>
      <c r="F27" s="468"/>
      <c r="G27" s="140"/>
      <c r="H27" s="468"/>
      <c r="I27" s="140"/>
      <c r="J27" s="468"/>
      <c r="L27" s="10"/>
      <c r="M27" s="10"/>
      <c r="N27" s="10"/>
      <c r="O27" s="10"/>
      <c r="P27" s="10"/>
      <c r="Q27" s="10"/>
    </row>
    <row r="28" spans="1:17" ht="33" customHeight="1" thickBot="1" x14ac:dyDescent="0.3">
      <c r="A28" s="273"/>
      <c r="B28" s="270"/>
      <c r="C28" s="269"/>
      <c r="D28" s="275"/>
      <c r="E28" s="140"/>
      <c r="F28" s="275"/>
      <c r="G28" s="140"/>
      <c r="H28" s="275"/>
      <c r="I28" s="263"/>
      <c r="J28" s="264" t="str">
        <f>definitions!$B$21</f>
        <v>Click here to revisit element</v>
      </c>
      <c r="L28" s="10"/>
      <c r="M28" s="10"/>
      <c r="N28" s="10"/>
      <c r="O28" s="10"/>
      <c r="P28" s="10"/>
      <c r="Q28" s="10"/>
    </row>
    <row r="29" spans="1:17" ht="15" customHeight="1" x14ac:dyDescent="0.25">
      <c r="A29" s="261"/>
      <c r="B29" s="938" t="str">
        <f>DATA!$F$371</f>
        <v>No Basic practices apply</v>
      </c>
      <c r="C29" s="194"/>
      <c r="D29" s="110"/>
      <c r="E29" s="123"/>
      <c r="F29" s="110"/>
      <c r="G29" s="123"/>
      <c r="H29" s="110"/>
      <c r="I29" s="885" t="str">
        <f>DATA!B390</f>
        <v>Blank Form</v>
      </c>
      <c r="J29" s="886"/>
      <c r="L29" s="937" t="str">
        <f>IF(I29=definitions!$B$11,definitions!$B$16,IF(definitions!$B$41=TRUE,definitions!$B$22,IF(I29=definitions!$B$14,definitions!$B$18,definitions!$B$20)))</f>
        <v>No Professional Practices have been selected.</v>
      </c>
      <c r="M29" s="937"/>
      <c r="N29" s="937"/>
      <c r="O29" s="937"/>
      <c r="P29" s="937"/>
      <c r="Q29" s="10"/>
    </row>
    <row r="30" spans="1:17" ht="15" customHeight="1" thickBot="1" x14ac:dyDescent="0.3">
      <c r="A30" s="262"/>
      <c r="B30" s="939"/>
      <c r="C30" s="195"/>
      <c r="D30" s="126"/>
      <c r="E30" s="128"/>
      <c r="F30" s="129"/>
      <c r="G30" s="128"/>
      <c r="H30" s="129"/>
      <c r="I30" s="887"/>
      <c r="J30" s="888"/>
      <c r="L30" s="937"/>
      <c r="M30" s="937"/>
      <c r="N30" s="937"/>
      <c r="O30" s="937"/>
      <c r="P30" s="937"/>
      <c r="Q30" s="10"/>
    </row>
    <row r="31" spans="1:17" ht="39.75" customHeight="1" thickBot="1" x14ac:dyDescent="0.3">
      <c r="A31" s="958" t="str">
        <f>STD_Elem!B26</f>
        <v>Quality Standard III: Specialized service professionals plan, deliver, and/or monitor services and/or specially designed instruction and/or create environments that facilitate learning for their students.</v>
      </c>
      <c r="B31" s="959"/>
      <c r="C31" s="959"/>
      <c r="D31" s="959"/>
      <c r="E31" s="959"/>
      <c r="F31" s="959"/>
      <c r="G31" s="959"/>
      <c r="H31" s="959"/>
      <c r="I31" s="959"/>
      <c r="J31" s="960"/>
      <c r="L31" s="10"/>
      <c r="M31" s="10"/>
      <c r="N31" s="10"/>
      <c r="O31" s="10"/>
      <c r="P31" s="10"/>
      <c r="Q31" s="10"/>
    </row>
    <row r="32" spans="1:17" ht="15.95" customHeight="1" thickBot="1" x14ac:dyDescent="0.3">
      <c r="A32" s="121"/>
      <c r="B32" s="193" t="s">
        <v>2470</v>
      </c>
      <c r="C32" s="196"/>
      <c r="D32" s="122" t="s">
        <v>2357</v>
      </c>
      <c r="E32" s="121"/>
      <c r="F32" s="127" t="s">
        <v>2358</v>
      </c>
      <c r="G32" s="121"/>
      <c r="H32" s="127" t="s">
        <v>2359</v>
      </c>
      <c r="I32" s="121"/>
      <c r="J32" s="122" t="s">
        <v>901</v>
      </c>
      <c r="L32" s="10"/>
      <c r="M32" s="10"/>
      <c r="N32" s="10"/>
      <c r="O32" s="10"/>
      <c r="P32" s="10"/>
      <c r="Q32" s="10"/>
    </row>
    <row r="33" spans="1:17" ht="24.75" customHeight="1" thickBot="1" x14ac:dyDescent="0.3">
      <c r="A33" s="882" t="str">
        <f>STD_Elem!B30</f>
        <v>Element d: Specialized service professionals support and integrate appropriate available technology in their services and/or specially designed instruction to maximize student outcomes.</v>
      </c>
      <c r="B33" s="883"/>
      <c r="C33" s="883"/>
      <c r="D33" s="883"/>
      <c r="E33" s="883"/>
      <c r="F33" s="883"/>
      <c r="G33" s="883"/>
      <c r="H33" s="883"/>
      <c r="I33" s="883"/>
      <c r="J33" s="884"/>
      <c r="L33" s="10"/>
      <c r="M33" s="10"/>
      <c r="N33" s="10"/>
      <c r="O33" s="10"/>
      <c r="P33" s="10"/>
      <c r="Q33" s="10"/>
    </row>
    <row r="34" spans="1:17" ht="20.100000000000001" customHeight="1" x14ac:dyDescent="0.25">
      <c r="A34" s="809"/>
      <c r="B34" s="946"/>
      <c r="C34" s="947" t="str">
        <f>DATA!$F$397</f>
        <v>. . . and</v>
      </c>
      <c r="D34" s="810"/>
      <c r="E34" s="950" t="str">
        <f>DATA!$F$401</f>
        <v>. . . and</v>
      </c>
      <c r="F34" s="951"/>
      <c r="G34" s="950" t="str">
        <f>DATA!$F$405</f>
        <v>. . . and</v>
      </c>
      <c r="H34" s="951"/>
      <c r="I34" s="950" t="str">
        <f>DATA!$F$409</f>
        <v>. . . and</v>
      </c>
      <c r="J34" s="951"/>
      <c r="L34" s="10"/>
      <c r="M34" s="10"/>
      <c r="N34" s="10"/>
      <c r="O34" s="10"/>
      <c r="P34" s="10"/>
      <c r="Q34" s="10"/>
    </row>
    <row r="35" spans="1:17" ht="42" customHeight="1" x14ac:dyDescent="0.25">
      <c r="A35" s="869" t="str">
        <f>DATA!$F$393</f>
        <v>THE SCHOOL SPEECH-LANGUAGE PATHOLOGIST:</v>
      </c>
      <c r="B35" s="956"/>
      <c r="C35" s="957" t="str">
        <f>DATA!$F$398</f>
        <v>THE SCHOOL SPEECH-LANGUAGE PATHOLOGIST:</v>
      </c>
      <c r="D35" s="870"/>
      <c r="E35" s="869" t="str">
        <f>DATA!$F$402</f>
        <v>THE SCHOOL SPEECH-LANGUAGE PATHOLOGIST:</v>
      </c>
      <c r="F35" s="870"/>
      <c r="G35" s="869" t="str">
        <f>DATA!$F$406</f>
        <v>STUDENTS:</v>
      </c>
      <c r="H35" s="870"/>
      <c r="I35" s="869" t="str">
        <f>DATA!$F$410</f>
        <v>STUDENTS:</v>
      </c>
      <c r="J35" s="870"/>
      <c r="L35" s="10"/>
      <c r="M35" s="10"/>
      <c r="N35" s="10"/>
      <c r="O35" s="10"/>
      <c r="P35" s="10"/>
      <c r="Q35" s="10"/>
    </row>
    <row r="36" spans="1:17" ht="102.75" customHeight="1" x14ac:dyDescent="0.25">
      <c r="A36" s="206"/>
      <c r="B36" s="178" t="str">
        <f>DATA!$F$394</f>
        <v>Uses available technology or assistive technology to facilitate specially designed instruction.</v>
      </c>
      <c r="C36" s="227"/>
      <c r="D36" s="175" t="str">
        <f>DATA!$F$399</f>
        <v>Monitors and evaluates the use of technology or assistive technology in the learning environment</v>
      </c>
      <c r="E36" s="102"/>
      <c r="F36" s="175" t="str">
        <f>DATA!$F$403</f>
        <v>Employs strategies and procedures to ensure that students have appropriate access to available technology or assistive technology.</v>
      </c>
      <c r="G36" s="140"/>
      <c r="H36" s="175" t="str">
        <f>DATA!$F$407</f>
        <v>Engage in virtual or face-to-face learning activities enhanced by appropriate use of available technology or assistive technology.</v>
      </c>
      <c r="I36" s="102"/>
      <c r="J36" s="468" t="str">
        <f>DATA!$F$411</f>
        <v>Use available technology or assistive technology to accelerate their learning.</v>
      </c>
      <c r="L36" s="10"/>
      <c r="M36" s="10"/>
      <c r="N36" s="10"/>
      <c r="O36" s="10"/>
      <c r="P36" s="10"/>
      <c r="Q36" s="10"/>
    </row>
    <row r="37" spans="1:17" ht="33" customHeight="1" thickBot="1" x14ac:dyDescent="0.3">
      <c r="A37" s="273"/>
      <c r="B37" s="268"/>
      <c r="C37" s="265"/>
      <c r="D37" s="266"/>
      <c r="E37" s="267"/>
      <c r="F37" s="270"/>
      <c r="G37" s="174"/>
      <c r="H37" s="268"/>
      <c r="I37" s="263"/>
      <c r="J37" s="264" t="str">
        <f>definitions!$B$21</f>
        <v>Click here to revisit element</v>
      </c>
      <c r="L37" s="10"/>
      <c r="M37" s="10"/>
      <c r="N37" s="10"/>
      <c r="O37" s="10"/>
      <c r="P37" s="10"/>
      <c r="Q37" s="10"/>
    </row>
    <row r="38" spans="1:17" ht="15" customHeight="1" x14ac:dyDescent="0.25">
      <c r="A38" s="261"/>
      <c r="B38" s="938" t="str">
        <f>DATA!$F$395</f>
        <v>No Basic practices apply</v>
      </c>
      <c r="C38" s="197"/>
      <c r="D38" s="113"/>
      <c r="E38" s="114"/>
      <c r="F38" s="176"/>
      <c r="G38" s="111"/>
      <c r="H38" s="112"/>
      <c r="I38" s="865" t="str">
        <f>DATA!B413</f>
        <v>Blank Form</v>
      </c>
      <c r="J38" s="920"/>
      <c r="L38" s="937" t="str">
        <f>IF(I38=definitions!$B$11,definitions!$B$16,IF(definitions!$B$42=TRUE,definitions!$B$22,IF(I38=definitions!$B$14,definitions!$B$18,definitions!$B$20)))</f>
        <v>No Professional Practices have been selected.</v>
      </c>
      <c r="M38" s="937"/>
      <c r="N38" s="937"/>
      <c r="O38" s="937"/>
      <c r="P38" s="937"/>
      <c r="Q38" s="10"/>
    </row>
    <row r="39" spans="1:17" ht="15" customHeight="1" thickBot="1" x14ac:dyDescent="0.3">
      <c r="A39" s="262"/>
      <c r="B39" s="939"/>
      <c r="C39" s="198"/>
      <c r="D39" s="110"/>
      <c r="E39" s="111"/>
      <c r="F39" s="112"/>
      <c r="G39" s="111"/>
      <c r="H39" s="130"/>
      <c r="I39" s="987"/>
      <c r="J39" s="988"/>
      <c r="L39" s="937"/>
      <c r="M39" s="937"/>
      <c r="N39" s="937"/>
      <c r="O39" s="937"/>
      <c r="P39" s="937"/>
      <c r="Q39" s="10"/>
    </row>
    <row r="40" spans="1:17" ht="39.75" customHeight="1" thickBot="1" x14ac:dyDescent="0.3">
      <c r="A40" s="958" t="str">
        <f>STD_Elem!B26</f>
        <v>Quality Standard III: Specialized service professionals plan, deliver, and/or monitor services and/or specially designed instruction and/or create environments that facilitate learning for their students.</v>
      </c>
      <c r="B40" s="959"/>
      <c r="C40" s="959"/>
      <c r="D40" s="959"/>
      <c r="E40" s="959"/>
      <c r="F40" s="959"/>
      <c r="G40" s="959"/>
      <c r="H40" s="959"/>
      <c r="I40" s="959"/>
      <c r="J40" s="960"/>
      <c r="L40" s="10"/>
      <c r="M40" s="10"/>
      <c r="N40" s="10"/>
      <c r="O40" s="10"/>
      <c r="P40" s="10"/>
      <c r="Q40" s="10"/>
    </row>
    <row r="41" spans="1:17" ht="15.95" customHeight="1" thickBot="1" x14ac:dyDescent="0.3">
      <c r="A41" s="121"/>
      <c r="B41" s="193" t="s">
        <v>2470</v>
      </c>
      <c r="C41" s="196"/>
      <c r="D41" s="122" t="s">
        <v>2357</v>
      </c>
      <c r="E41" s="121"/>
      <c r="F41" s="127" t="s">
        <v>2358</v>
      </c>
      <c r="G41" s="121"/>
      <c r="H41" s="127" t="s">
        <v>2359</v>
      </c>
      <c r="I41" s="121"/>
      <c r="J41" s="122" t="s">
        <v>901</v>
      </c>
      <c r="L41" s="10"/>
      <c r="M41" s="10"/>
      <c r="N41" s="10"/>
      <c r="O41" s="10"/>
      <c r="P41" s="10"/>
      <c r="Q41" s="10"/>
    </row>
    <row r="42" spans="1:17" ht="25.5" customHeight="1" thickBot="1" x14ac:dyDescent="0.3">
      <c r="A42" s="882" t="str">
        <f>STD_Elem!B31</f>
        <v>Element e: Specialized service professionals establish and communicate high expectations for their students that support the development of critical-thinking, self-advocacy, leadership and problem solving skills.</v>
      </c>
      <c r="B42" s="883"/>
      <c r="C42" s="883"/>
      <c r="D42" s="883"/>
      <c r="E42" s="883"/>
      <c r="F42" s="883"/>
      <c r="G42" s="883"/>
      <c r="H42" s="883"/>
      <c r="I42" s="883"/>
      <c r="J42" s="884"/>
      <c r="L42" s="10"/>
      <c r="M42" s="10"/>
      <c r="N42" s="10"/>
      <c r="O42" s="10"/>
      <c r="P42" s="10"/>
      <c r="Q42" s="10"/>
    </row>
    <row r="43" spans="1:17" ht="20.100000000000001" customHeight="1" x14ac:dyDescent="0.25">
      <c r="A43" s="809"/>
      <c r="B43" s="946"/>
      <c r="C43" s="947" t="str">
        <f>DATA!$F$420</f>
        <v>. . . and</v>
      </c>
      <c r="D43" s="810"/>
      <c r="E43" s="950" t="str">
        <f>DATA!$F$424</f>
        <v>. . . and</v>
      </c>
      <c r="F43" s="951"/>
      <c r="G43" s="950" t="str">
        <f>DATA!$F$429</f>
        <v>. . . and</v>
      </c>
      <c r="H43" s="951"/>
      <c r="I43" s="950" t="str">
        <f>DATA!$F$433</f>
        <v>. . . and</v>
      </c>
      <c r="J43" s="951"/>
      <c r="L43" s="10"/>
      <c r="M43" s="10"/>
      <c r="N43" s="10"/>
      <c r="O43" s="10"/>
      <c r="P43" s="10"/>
      <c r="Q43" s="10"/>
    </row>
    <row r="44" spans="1:17" s="37" customFormat="1" ht="39" customHeight="1" x14ac:dyDescent="0.25">
      <c r="A44" s="869" t="str">
        <f>DATA!$F$416</f>
        <v>THE SCHOOL SPEECH-LANGUAGE PATHOLOGIST:</v>
      </c>
      <c r="B44" s="956"/>
      <c r="C44" s="957" t="str">
        <f>DATA!$F$421</f>
        <v>THE SCHOOL SPEECH-LANGUAGE PATHOLOGIST:</v>
      </c>
      <c r="D44" s="870"/>
      <c r="E44" s="869" t="str">
        <f>DATA!$F$425</f>
        <v>THE SCHOOL SPEECH-LANGUAGE PATHOLOGIST:</v>
      </c>
      <c r="F44" s="870"/>
      <c r="G44" s="869" t="str">
        <f>DATA!$F$430</f>
        <v>STUDENTS:</v>
      </c>
      <c r="H44" s="870"/>
      <c r="I44" s="869" t="str">
        <f>DATA!$F$434</f>
        <v>STUDENTS:</v>
      </c>
      <c r="J44" s="870"/>
      <c r="L44" s="38"/>
      <c r="M44" s="38"/>
      <c r="N44" s="38"/>
      <c r="O44" s="38"/>
      <c r="P44" s="38"/>
      <c r="Q44" s="38"/>
    </row>
    <row r="45" spans="1:17" ht="84" customHeight="1" x14ac:dyDescent="0.25">
      <c r="A45" s="206"/>
      <c r="B45" s="104" t="str">
        <f>DATA!$F$417</f>
        <v>Holds high expectations for all students.</v>
      </c>
      <c r="C45" s="223"/>
      <c r="D45" s="101" t="str">
        <f>DATA!$F$422</f>
        <v>Communicates high expectations to students and challenges them to learn to their greatest ability.</v>
      </c>
      <c r="E45" s="102"/>
      <c r="F45" s="101" t="str">
        <f>DATA!$F$426</f>
        <v>Systematically and explicitly teaches higher-order thinking and problem-solving skills.</v>
      </c>
      <c r="G45" s="102"/>
      <c r="H45" s="101" t="str">
        <f>DATA!$F$431</f>
        <v>Participate in setting learning objectives and monitor their progress toward achieving them.</v>
      </c>
      <c r="I45" s="102"/>
      <c r="J45" s="101" t="str">
        <f>DATA!$F$435</f>
        <v>Apply higher-order thinking and problem-solving skills to address challenging issues.</v>
      </c>
      <c r="L45" s="10"/>
      <c r="M45" s="10"/>
      <c r="N45" s="10"/>
      <c r="O45" s="10"/>
      <c r="P45" s="10"/>
      <c r="Q45" s="10"/>
    </row>
    <row r="46" spans="1:17" ht="55.5" customHeight="1" x14ac:dyDescent="0.25">
      <c r="A46" s="508"/>
      <c r="B46" s="456"/>
      <c r="C46" s="451"/>
      <c r="D46" s="452"/>
      <c r="E46" s="453"/>
      <c r="F46" s="452" t="str">
        <f>DATA!$F$427</f>
        <v>Provides encouragement for students to advocate for themselves.</v>
      </c>
      <c r="G46" s="453"/>
      <c r="H46" s="452"/>
      <c r="I46" s="453"/>
      <c r="J46" s="452"/>
      <c r="L46" s="10"/>
      <c r="M46" s="10"/>
      <c r="N46" s="10"/>
      <c r="O46" s="10"/>
      <c r="P46" s="10"/>
      <c r="Q46" s="10"/>
    </row>
    <row r="47" spans="1:17" ht="33" customHeight="1" thickBot="1" x14ac:dyDescent="0.3">
      <c r="A47" s="206"/>
      <c r="B47" s="104"/>
      <c r="C47" s="223"/>
      <c r="D47" s="101"/>
      <c r="E47" s="102"/>
      <c r="F47" s="101"/>
      <c r="G47" s="102"/>
      <c r="H47" s="101"/>
      <c r="I47" s="263"/>
      <c r="J47" s="264" t="str">
        <f>definitions!$B$21</f>
        <v>Click here to revisit element</v>
      </c>
      <c r="L47" s="10"/>
      <c r="M47" s="10"/>
      <c r="N47" s="10"/>
      <c r="O47" s="10"/>
      <c r="P47" s="10"/>
      <c r="Q47" s="10"/>
    </row>
    <row r="48" spans="1:17" ht="15" customHeight="1" x14ac:dyDescent="0.25">
      <c r="A48" s="261"/>
      <c r="B48" s="938" t="str">
        <f>DATA!$F$418</f>
        <v>No Basic practices apply</v>
      </c>
      <c r="C48" s="197"/>
      <c r="D48" s="113"/>
      <c r="E48" s="114"/>
      <c r="F48" s="112"/>
      <c r="G48" s="111"/>
      <c r="H48" s="112"/>
      <c r="I48" s="865" t="str">
        <f>DATA!B437</f>
        <v>Blank Form</v>
      </c>
      <c r="J48" s="920"/>
      <c r="L48" s="937" t="str">
        <f>IF(I48=definitions!$B$11,definitions!$B$16,IF(definitions!$B$43=TRUE,definitions!$B$22,IF(I48=definitions!$B$14,definitions!$B$18,definitions!$B$20)))</f>
        <v>No Professional Practices have been selected.</v>
      </c>
      <c r="M48" s="937"/>
      <c r="N48" s="937"/>
      <c r="O48" s="937"/>
      <c r="P48" s="937"/>
      <c r="Q48" s="10"/>
    </row>
    <row r="49" spans="1:17" ht="15" customHeight="1" thickBot="1" x14ac:dyDescent="0.3">
      <c r="A49" s="262"/>
      <c r="B49" s="939"/>
      <c r="C49" s="198"/>
      <c r="D49" s="110"/>
      <c r="E49" s="111"/>
      <c r="F49" s="112"/>
      <c r="G49" s="111"/>
      <c r="H49" s="130"/>
      <c r="I49" s="987"/>
      <c r="J49" s="988"/>
      <c r="L49" s="937"/>
      <c r="M49" s="937"/>
      <c r="N49" s="937"/>
      <c r="O49" s="937"/>
      <c r="P49" s="937"/>
      <c r="Q49" s="10"/>
    </row>
    <row r="50" spans="1:17" ht="39.75" customHeight="1" thickBot="1" x14ac:dyDescent="0.3">
      <c r="A50" s="958" t="str">
        <f>STD_Elem!B26</f>
        <v>Quality Standard III: Specialized service professionals plan, deliver, and/or monitor services and/or specially designed instruction and/or create environments that facilitate learning for their students.</v>
      </c>
      <c r="B50" s="959"/>
      <c r="C50" s="959"/>
      <c r="D50" s="959"/>
      <c r="E50" s="959"/>
      <c r="F50" s="959"/>
      <c r="G50" s="959"/>
      <c r="H50" s="959"/>
      <c r="I50" s="959"/>
      <c r="J50" s="960"/>
      <c r="L50" s="10"/>
      <c r="M50" s="10"/>
      <c r="N50" s="10"/>
      <c r="O50" s="10"/>
      <c r="P50" s="10"/>
      <c r="Q50" s="10"/>
    </row>
    <row r="51" spans="1:17" ht="15.95" customHeight="1" thickBot="1" x14ac:dyDescent="0.3">
      <c r="A51" s="985" t="s">
        <v>2470</v>
      </c>
      <c r="B51" s="989"/>
      <c r="C51" s="990" t="s">
        <v>2357</v>
      </c>
      <c r="D51" s="986"/>
      <c r="E51" s="985" t="s">
        <v>2358</v>
      </c>
      <c r="F51" s="986"/>
      <c r="G51" s="985" t="s">
        <v>2359</v>
      </c>
      <c r="H51" s="986"/>
      <c r="I51" s="985" t="s">
        <v>901</v>
      </c>
      <c r="J51" s="986"/>
      <c r="L51" s="10"/>
      <c r="M51" s="10"/>
      <c r="N51" s="10"/>
      <c r="O51" s="10"/>
      <c r="P51" s="10"/>
      <c r="Q51" s="10"/>
    </row>
    <row r="52" spans="1:17" ht="21" customHeight="1" thickBot="1" x14ac:dyDescent="0.3">
      <c r="A52" s="882" t="str">
        <f>STD_Elem!B32</f>
        <v>Element f: Specialized service professionals communicate effectively with students.</v>
      </c>
      <c r="B52" s="883"/>
      <c r="C52" s="883"/>
      <c r="D52" s="883"/>
      <c r="E52" s="883"/>
      <c r="F52" s="883"/>
      <c r="G52" s="883"/>
      <c r="H52" s="883"/>
      <c r="I52" s="883"/>
      <c r="J52" s="884"/>
      <c r="L52" s="10"/>
      <c r="M52" s="10"/>
      <c r="N52" s="10"/>
      <c r="O52" s="10"/>
      <c r="P52" s="10"/>
      <c r="Q52" s="10"/>
    </row>
    <row r="53" spans="1:17" ht="20.100000000000001" customHeight="1" x14ac:dyDescent="0.25">
      <c r="A53" s="809"/>
      <c r="B53" s="946"/>
      <c r="C53" s="947" t="str">
        <f>DATA!$F$444</f>
        <v>. . . and</v>
      </c>
      <c r="D53" s="810"/>
      <c r="E53" s="950" t="str">
        <f>DATA!$F$449</f>
        <v>. . . and</v>
      </c>
      <c r="F53" s="951"/>
      <c r="G53" s="950" t="str">
        <f>DATA!$F$454</f>
        <v>. . . and</v>
      </c>
      <c r="H53" s="951"/>
      <c r="I53" s="950" t="str">
        <f>DATA!$F$458</f>
        <v>. . . and</v>
      </c>
      <c r="J53" s="951"/>
      <c r="L53" s="10"/>
      <c r="M53" s="10"/>
      <c r="N53" s="10"/>
      <c r="O53" s="10"/>
      <c r="P53" s="10"/>
      <c r="Q53" s="10"/>
    </row>
    <row r="54" spans="1:17" s="37" customFormat="1" ht="42.75" customHeight="1" x14ac:dyDescent="0.25">
      <c r="A54" s="869" t="str">
        <f>DATA!$F$440</f>
        <v>THE SCHOOL SPEECH-LANGUAGE PATHOLOGIST:</v>
      </c>
      <c r="B54" s="956"/>
      <c r="C54" s="998" t="str">
        <f>DATA!$F$445</f>
        <v>THE SCHOOL SPEECH-LANGUAGE PATHOLOGIST:</v>
      </c>
      <c r="D54" s="999"/>
      <c r="E54" s="869" t="str">
        <f>DATA!$F$450</f>
        <v>THE SCHOOL SPEECH-LANGUAGE PATHOLOGIST:</v>
      </c>
      <c r="F54" s="870"/>
      <c r="G54" s="869" t="str">
        <f>DATA!$F$455</f>
        <v>STUDENTS:</v>
      </c>
      <c r="H54" s="870"/>
      <c r="I54" s="869" t="str">
        <f>DATA!$F$459</f>
        <v>STUDENTS:</v>
      </c>
      <c r="J54" s="870"/>
      <c r="L54" s="38"/>
      <c r="M54" s="38"/>
      <c r="N54" s="38"/>
      <c r="O54" s="38"/>
      <c r="P54" s="38"/>
      <c r="Q54" s="38"/>
    </row>
    <row r="55" spans="1:17" ht="72.75" customHeight="1" x14ac:dyDescent="0.25">
      <c r="A55" s="206"/>
      <c r="B55" s="104" t="str">
        <f>DATA!$F$441</f>
        <v>Understand the importance of communicating effectively with students</v>
      </c>
      <c r="C55" s="239"/>
      <c r="D55" s="240" t="str">
        <f>DATA!$F$446</f>
        <v>Models effective communication skills.</v>
      </c>
      <c r="E55" s="102"/>
      <c r="F55" s="104" t="str">
        <f>DATA!$F$451</f>
        <v>Teaches effective skills in listening, presenting ideas, and leading discussions.</v>
      </c>
      <c r="G55" s="102"/>
      <c r="H55" s="104" t="str">
        <f>DATA!$F$456</f>
        <v>Apply effective oral and written communication skills in their work.</v>
      </c>
      <c r="I55" s="102"/>
      <c r="J55" s="101" t="str">
        <f>DATA!$F$460</f>
        <v>Use appropriate oral or written communication in a variety of situations or environments.</v>
      </c>
      <c r="L55" s="10"/>
      <c r="M55" s="10"/>
      <c r="N55" s="10"/>
      <c r="O55" s="10"/>
      <c r="P55" s="10"/>
      <c r="Q55" s="10"/>
    </row>
    <row r="56" spans="1:17" ht="63" customHeight="1" x14ac:dyDescent="0.25">
      <c r="A56" s="508"/>
      <c r="B56" s="456"/>
      <c r="C56" s="239"/>
      <c r="D56" s="240" t="str">
        <f>DATA!$F$447</f>
        <v>Encourages students to communicate effectively.</v>
      </c>
      <c r="E56" s="453"/>
      <c r="F56" s="456" t="str">
        <f>DATA!$F$452</f>
        <v>Provides opportunities for students to practice communication skills.</v>
      </c>
      <c r="G56" s="453"/>
      <c r="H56" s="456"/>
      <c r="I56" s="453"/>
      <c r="J56" s="452"/>
      <c r="L56" s="10"/>
      <c r="M56" s="10"/>
      <c r="N56" s="10"/>
      <c r="O56" s="10"/>
      <c r="P56" s="10"/>
      <c r="Q56" s="10"/>
    </row>
    <row r="57" spans="1:17" ht="33" customHeight="1" thickBot="1" x14ac:dyDescent="0.3">
      <c r="A57" s="273"/>
      <c r="B57" s="268"/>
      <c r="C57" s="265"/>
      <c r="D57" s="266"/>
      <c r="E57" s="267"/>
      <c r="F57" s="268"/>
      <c r="G57" s="267"/>
      <c r="H57" s="268"/>
      <c r="I57" s="263"/>
      <c r="J57" s="264" t="str">
        <f>definitions!$B$21</f>
        <v>Click here to revisit element</v>
      </c>
      <c r="L57" s="10"/>
      <c r="M57" s="10"/>
      <c r="N57" s="10"/>
      <c r="O57" s="10"/>
      <c r="P57" s="10"/>
      <c r="Q57" s="10"/>
    </row>
    <row r="58" spans="1:17" ht="15" customHeight="1" x14ac:dyDescent="0.25">
      <c r="A58" s="261"/>
      <c r="B58" s="938" t="str">
        <f>DATA!$F442</f>
        <v>No Basic practices apply</v>
      </c>
      <c r="C58" s="197"/>
      <c r="D58" s="113"/>
      <c r="E58" s="114"/>
      <c r="F58" s="112"/>
      <c r="G58" s="111"/>
      <c r="H58" s="112"/>
      <c r="I58" s="865" t="str">
        <f>DATA!B462</f>
        <v>Blank Form</v>
      </c>
      <c r="J58" s="920"/>
      <c r="L58" s="937" t="str">
        <f>IF(I58=definitions!$B$11,definitions!$B$16,IF(definitions!$B$44=TRUE,definitions!$B$22,IF(I58=definitions!$B$14,definitions!$B$18,definitions!$B$20)))</f>
        <v>No Professional Practices have been selected.</v>
      </c>
      <c r="M58" s="937"/>
      <c r="N58" s="937"/>
      <c r="O58" s="937"/>
      <c r="P58" s="937"/>
      <c r="Q58" s="10"/>
    </row>
    <row r="59" spans="1:17" ht="15" customHeight="1" thickBot="1" x14ac:dyDescent="0.3">
      <c r="A59" s="262"/>
      <c r="B59" s="939"/>
      <c r="C59" s="198"/>
      <c r="D59" s="110"/>
      <c r="E59" s="111"/>
      <c r="F59" s="112"/>
      <c r="G59" s="111"/>
      <c r="H59" s="130"/>
      <c r="I59" s="987"/>
      <c r="J59" s="988"/>
      <c r="L59" s="937"/>
      <c r="M59" s="937"/>
      <c r="N59" s="937"/>
      <c r="O59" s="937"/>
      <c r="P59" s="937"/>
      <c r="Q59" s="10"/>
    </row>
    <row r="60" spans="1:17" ht="39.75" customHeight="1" thickBot="1" x14ac:dyDescent="0.3">
      <c r="A60" s="958" t="str">
        <f>STD_Elem!B26</f>
        <v>Quality Standard III: Specialized service professionals plan, deliver, and/or monitor services and/or specially designed instruction and/or create environments that facilitate learning for their students.</v>
      </c>
      <c r="B60" s="959"/>
      <c r="C60" s="959"/>
      <c r="D60" s="959"/>
      <c r="E60" s="959"/>
      <c r="F60" s="959"/>
      <c r="G60" s="959"/>
      <c r="H60" s="959"/>
      <c r="I60" s="959"/>
      <c r="J60" s="960"/>
      <c r="L60" s="10"/>
      <c r="M60" s="10"/>
      <c r="N60" s="10"/>
      <c r="O60" s="10"/>
      <c r="P60" s="10"/>
      <c r="Q60" s="10"/>
    </row>
    <row r="61" spans="1:17" ht="15.95" customHeight="1" thickBot="1" x14ac:dyDescent="0.3">
      <c r="A61" s="985" t="s">
        <v>2470</v>
      </c>
      <c r="B61" s="989"/>
      <c r="C61" s="990" t="s">
        <v>2357</v>
      </c>
      <c r="D61" s="986"/>
      <c r="E61" s="985" t="s">
        <v>2358</v>
      </c>
      <c r="F61" s="986"/>
      <c r="G61" s="985" t="s">
        <v>2359</v>
      </c>
      <c r="H61" s="986"/>
      <c r="I61" s="985" t="s">
        <v>901</v>
      </c>
      <c r="J61" s="986"/>
      <c r="L61" s="10"/>
      <c r="M61" s="10"/>
      <c r="N61" s="10"/>
      <c r="O61" s="10"/>
      <c r="P61" s="10"/>
      <c r="Q61" s="10"/>
    </row>
    <row r="62" spans="1:17" ht="27.75" customHeight="1" thickBot="1" x14ac:dyDescent="0.3">
      <c r="A62" s="882" t="str">
        <f>STD_Elem!B33</f>
        <v>Element g: Specialized service professionals develop and/or implement services and/or specially designed instruction unique to their professions.</v>
      </c>
      <c r="B62" s="883"/>
      <c r="C62" s="883"/>
      <c r="D62" s="883"/>
      <c r="E62" s="883"/>
      <c r="F62" s="883"/>
      <c r="G62" s="883"/>
      <c r="H62" s="883"/>
      <c r="I62" s="883"/>
      <c r="J62" s="884"/>
      <c r="L62" s="10"/>
      <c r="M62" s="10"/>
      <c r="N62" s="10"/>
      <c r="O62" s="10"/>
      <c r="P62" s="10"/>
      <c r="Q62" s="10"/>
    </row>
    <row r="63" spans="1:17" ht="20.100000000000001" customHeight="1" x14ac:dyDescent="0.25">
      <c r="A63" s="809"/>
      <c r="B63" s="946"/>
      <c r="C63" s="947" t="str">
        <f>DATA!$F$469</f>
        <v>. . . and</v>
      </c>
      <c r="D63" s="810"/>
      <c r="E63" s="950" t="str">
        <f>DATA!$F$473</f>
        <v>. . . and</v>
      </c>
      <c r="F63" s="951"/>
      <c r="G63" s="950" t="str">
        <f>DATA!$F$478</f>
        <v>. . . and</v>
      </c>
      <c r="H63" s="951"/>
      <c r="I63" s="950" t="str">
        <f>DATA!$F$482</f>
        <v>. . . and</v>
      </c>
      <c r="J63" s="951"/>
      <c r="L63" s="10"/>
      <c r="M63" s="10"/>
      <c r="N63" s="10"/>
      <c r="O63" s="10"/>
      <c r="P63" s="10"/>
      <c r="Q63" s="10"/>
    </row>
    <row r="64" spans="1:17" s="37" customFormat="1" ht="47.25" customHeight="1" x14ac:dyDescent="0.25">
      <c r="A64" s="869" t="str">
        <f>DATA!$F$465</f>
        <v>THE SCHOOL SPEECH-LANGUAGE PATHOLOGIST:</v>
      </c>
      <c r="B64" s="956"/>
      <c r="C64" s="957" t="str">
        <f>DATA!$F$470</f>
        <v>THE SCHOOL SPEECH-LANGUAGE PATHOLOGIST:</v>
      </c>
      <c r="D64" s="870"/>
      <c r="E64" s="869" t="str">
        <f>DATA!$F$474</f>
        <v>THE SCHOOL SPEECH-LANGUAGE PATHOLOGIST:</v>
      </c>
      <c r="F64" s="870"/>
      <c r="G64" s="869" t="str">
        <f>DATA!$F$479</f>
        <v>STUDENTS:</v>
      </c>
      <c r="H64" s="870"/>
      <c r="I64" s="869" t="str">
        <f>DATA!$F$483</f>
        <v>STUDENTS:</v>
      </c>
      <c r="J64" s="870"/>
      <c r="L64" s="38"/>
      <c r="M64" s="38"/>
      <c r="N64" s="38"/>
      <c r="O64" s="38"/>
      <c r="P64" s="38"/>
      <c r="Q64" s="38"/>
    </row>
    <row r="65" spans="1:17" ht="113.25" customHeight="1" x14ac:dyDescent="0.25">
      <c r="A65" s="206"/>
      <c r="B65" s="104" t="str">
        <f>DATA!$F$466</f>
        <v>Understand the principles and methods of evaluation of communication disorders</v>
      </c>
      <c r="C65" s="223"/>
      <c r="D65" s="101" t="str">
        <f>DATA!$F$471</f>
        <v>Determines the presence of speech or language impairments through the use of a body of evidence, including both formal and informal methods of assessments.</v>
      </c>
      <c r="E65" s="102"/>
      <c r="F65" s="104" t="str">
        <f>DATA!$F$475</f>
        <v>Employs a variety of evidence-based tools in the intervention and remediation of communication disorders, including AAC and AT.</v>
      </c>
      <c r="G65" s="102"/>
      <c r="H65" s="104" t="str">
        <f>DATA!$F$480</f>
        <v>Participate willingly in instruction.</v>
      </c>
      <c r="I65" s="102"/>
      <c r="J65" s="101" t="str">
        <f>DATA!$F$484</f>
        <v>Understand and mediate the impact of their disability on their education.</v>
      </c>
      <c r="L65" s="10"/>
      <c r="M65" s="10"/>
      <c r="N65" s="10"/>
      <c r="O65" s="10"/>
      <c r="P65" s="10"/>
      <c r="Q65" s="10"/>
    </row>
    <row r="66" spans="1:17" ht="84.75" customHeight="1" x14ac:dyDescent="0.25">
      <c r="A66" s="508"/>
      <c r="B66" s="456"/>
      <c r="C66" s="451"/>
      <c r="D66" s="452"/>
      <c r="E66" s="453"/>
      <c r="F66" s="456" t="str">
        <f>DATA!$F$476</f>
        <v>Offers assistance to colleagues in addressing linguistic and metalinguistic foundations of learning.</v>
      </c>
      <c r="G66" s="453"/>
      <c r="H66" s="456"/>
      <c r="I66" s="453"/>
      <c r="J66" s="452"/>
      <c r="L66" s="10"/>
      <c r="M66" s="10"/>
      <c r="N66" s="10"/>
      <c r="O66" s="10"/>
      <c r="P66" s="10"/>
      <c r="Q66" s="10"/>
    </row>
    <row r="67" spans="1:17" ht="33" customHeight="1" thickBot="1" x14ac:dyDescent="0.3">
      <c r="A67" s="273"/>
      <c r="B67" s="268"/>
      <c r="C67" s="265"/>
      <c r="D67" s="266"/>
      <c r="E67" s="267"/>
      <c r="F67" s="268"/>
      <c r="G67" s="267"/>
      <c r="H67" s="268"/>
      <c r="I67" s="263"/>
      <c r="J67" s="264" t="str">
        <f>definitions!$B$21</f>
        <v>Click here to revisit element</v>
      </c>
      <c r="L67" s="10"/>
      <c r="M67" s="10"/>
      <c r="N67" s="10"/>
      <c r="O67" s="10"/>
      <c r="P67" s="10"/>
      <c r="Q67" s="10"/>
    </row>
    <row r="68" spans="1:17" ht="15" customHeight="1" x14ac:dyDescent="0.25">
      <c r="A68" s="261"/>
      <c r="B68" s="938" t="str">
        <f>DATA!$F$467</f>
        <v>No Basic practices apply</v>
      </c>
      <c r="C68" s="197"/>
      <c r="D68" s="113"/>
      <c r="E68" s="114"/>
      <c r="F68" s="112"/>
      <c r="G68" s="111"/>
      <c r="H68" s="112"/>
      <c r="I68" s="865" t="str">
        <f>DATA!B486</f>
        <v>Blank Form</v>
      </c>
      <c r="J68" s="920"/>
      <c r="L68" s="937" t="str">
        <f>IF(I68=definitions!$B$11,definitions!$B$16,IF(definitions!$B$45=TRUE,definitions!$B$22,IF(I68=definitions!$B$14,definitions!$B$18,definitions!$B$20)))</f>
        <v>No Professional Practices have been selected.</v>
      </c>
      <c r="M68" s="937"/>
      <c r="N68" s="937"/>
      <c r="O68" s="937"/>
      <c r="P68" s="937"/>
      <c r="Q68" s="10"/>
    </row>
    <row r="69" spans="1:17" ht="15" customHeight="1" thickBot="1" x14ac:dyDescent="0.3">
      <c r="A69" s="262"/>
      <c r="B69" s="939"/>
      <c r="C69" s="198"/>
      <c r="D69" s="110"/>
      <c r="E69" s="111"/>
      <c r="F69" s="112"/>
      <c r="G69" s="111"/>
      <c r="H69" s="130"/>
      <c r="I69" s="987"/>
      <c r="J69" s="988"/>
      <c r="L69" s="937"/>
      <c r="M69" s="937"/>
      <c r="N69" s="937"/>
      <c r="O69" s="937"/>
      <c r="P69" s="937"/>
      <c r="Q69" s="10"/>
    </row>
    <row r="70" spans="1:17" ht="15" customHeight="1" x14ac:dyDescent="0.25">
      <c r="A70" s="846" t="s">
        <v>2468</v>
      </c>
      <c r="B70" s="847"/>
      <c r="C70" s="847"/>
      <c r="D70" s="847"/>
      <c r="E70" s="847"/>
      <c r="F70" s="848"/>
      <c r="G70" s="837" t="s">
        <v>2469</v>
      </c>
      <c r="H70" s="838"/>
      <c r="I70" s="838"/>
      <c r="J70" s="839"/>
      <c r="L70" s="10"/>
      <c r="M70" s="10"/>
      <c r="N70" s="10"/>
      <c r="O70" s="10"/>
      <c r="P70" s="10"/>
      <c r="Q70" s="10"/>
    </row>
    <row r="71" spans="1:17" ht="15" customHeight="1" x14ac:dyDescent="0.25">
      <c r="A71" s="849"/>
      <c r="B71" s="850"/>
      <c r="C71" s="850"/>
      <c r="D71" s="850"/>
      <c r="E71" s="850"/>
      <c r="F71" s="851"/>
      <c r="G71" s="840"/>
      <c r="H71" s="841"/>
      <c r="I71" s="841"/>
      <c r="J71" s="842"/>
      <c r="L71" s="10"/>
      <c r="M71" s="10"/>
      <c r="N71" s="10"/>
      <c r="O71" s="10"/>
      <c r="P71" s="10"/>
      <c r="Q71" s="10"/>
    </row>
    <row r="72" spans="1:17" ht="15" customHeight="1" thickBot="1" x14ac:dyDescent="0.3">
      <c r="A72" s="852"/>
      <c r="B72" s="853"/>
      <c r="C72" s="853"/>
      <c r="D72" s="853"/>
      <c r="E72" s="853"/>
      <c r="F72" s="854"/>
      <c r="G72" s="843"/>
      <c r="H72" s="844"/>
      <c r="I72" s="844"/>
      <c r="J72" s="845"/>
      <c r="L72" s="10"/>
      <c r="M72" s="10"/>
      <c r="N72" s="10"/>
      <c r="O72" s="10"/>
      <c r="P72" s="10"/>
      <c r="Q72" s="10"/>
    </row>
    <row r="73" spans="1:17" ht="15" customHeight="1" x14ac:dyDescent="0.25">
      <c r="A73" s="828"/>
      <c r="B73" s="829"/>
      <c r="C73" s="829"/>
      <c r="D73" s="829"/>
      <c r="E73" s="829"/>
      <c r="F73" s="830"/>
      <c r="G73" s="815"/>
      <c r="H73" s="816"/>
      <c r="I73" s="816"/>
      <c r="J73" s="817"/>
      <c r="L73" s="805" t="str">
        <f>IF(AND(ISBLANK(A73),OR(D108=definitions!B6,D108=definitions!B7)),definitions!B25," ")</f>
        <v xml:space="preserve"> </v>
      </c>
      <c r="M73" s="805"/>
      <c r="N73" s="805"/>
      <c r="O73" s="805"/>
      <c r="P73" s="10"/>
      <c r="Q73" s="10"/>
    </row>
    <row r="74" spans="1:17" ht="15" customHeight="1" x14ac:dyDescent="0.25">
      <c r="A74" s="831"/>
      <c r="B74" s="832"/>
      <c r="C74" s="832"/>
      <c r="D74" s="832"/>
      <c r="E74" s="832"/>
      <c r="F74" s="833"/>
      <c r="G74" s="818"/>
      <c r="H74" s="819"/>
      <c r="I74" s="819"/>
      <c r="J74" s="820"/>
      <c r="L74" s="805"/>
      <c r="M74" s="805"/>
      <c r="N74" s="805"/>
      <c r="O74" s="805"/>
      <c r="P74" s="10"/>
      <c r="Q74" s="10"/>
    </row>
    <row r="75" spans="1:17" ht="15" customHeight="1" x14ac:dyDescent="0.25">
      <c r="A75" s="831"/>
      <c r="B75" s="832"/>
      <c r="C75" s="832"/>
      <c r="D75" s="832"/>
      <c r="E75" s="832"/>
      <c r="F75" s="833"/>
      <c r="G75" s="818"/>
      <c r="H75" s="819"/>
      <c r="I75" s="819"/>
      <c r="J75" s="820"/>
      <c r="L75" s="805"/>
      <c r="M75" s="805"/>
      <c r="N75" s="805"/>
      <c r="O75" s="805"/>
      <c r="P75" s="10"/>
      <c r="Q75" s="10"/>
    </row>
    <row r="76" spans="1:17" ht="15" customHeight="1" x14ac:dyDescent="0.25">
      <c r="A76" s="831"/>
      <c r="B76" s="832"/>
      <c r="C76" s="832"/>
      <c r="D76" s="832"/>
      <c r="E76" s="832"/>
      <c r="F76" s="833"/>
      <c r="G76" s="818"/>
      <c r="H76" s="819"/>
      <c r="I76" s="819"/>
      <c r="J76" s="820"/>
      <c r="L76" s="10"/>
      <c r="M76" s="10"/>
      <c r="N76" s="10"/>
      <c r="O76" s="10"/>
      <c r="P76" s="10"/>
      <c r="Q76" s="10"/>
    </row>
    <row r="77" spans="1:17" ht="15" customHeight="1" x14ac:dyDescent="0.25">
      <c r="A77" s="831"/>
      <c r="B77" s="832"/>
      <c r="C77" s="832"/>
      <c r="D77" s="832"/>
      <c r="E77" s="832"/>
      <c r="F77" s="833"/>
      <c r="G77" s="818"/>
      <c r="H77" s="819"/>
      <c r="I77" s="819"/>
      <c r="J77" s="820"/>
      <c r="L77" s="10"/>
      <c r="M77" s="10"/>
      <c r="N77" s="10"/>
      <c r="O77" s="10"/>
      <c r="P77" s="10"/>
      <c r="Q77" s="10"/>
    </row>
    <row r="78" spans="1:17" ht="15" customHeight="1" x14ac:dyDescent="0.25">
      <c r="A78" s="831"/>
      <c r="B78" s="832"/>
      <c r="C78" s="832"/>
      <c r="D78" s="832"/>
      <c r="E78" s="832"/>
      <c r="F78" s="833"/>
      <c r="G78" s="818"/>
      <c r="H78" s="819"/>
      <c r="I78" s="819"/>
      <c r="J78" s="820"/>
      <c r="L78" s="10"/>
      <c r="M78" s="10"/>
      <c r="N78" s="10"/>
      <c r="O78" s="10"/>
      <c r="P78" s="10"/>
      <c r="Q78" s="10"/>
    </row>
    <row r="79" spans="1:17" ht="15" customHeight="1" x14ac:dyDescent="0.25">
      <c r="A79" s="831"/>
      <c r="B79" s="832"/>
      <c r="C79" s="832"/>
      <c r="D79" s="832"/>
      <c r="E79" s="832"/>
      <c r="F79" s="833"/>
      <c r="G79" s="818"/>
      <c r="H79" s="819"/>
      <c r="I79" s="819"/>
      <c r="J79" s="820"/>
      <c r="L79" s="10"/>
      <c r="M79" s="10"/>
      <c r="N79" s="10"/>
      <c r="O79" s="10"/>
      <c r="P79" s="10"/>
      <c r="Q79" s="10"/>
    </row>
    <row r="80" spans="1:17" ht="15" customHeight="1" x14ac:dyDescent="0.25">
      <c r="A80" s="831"/>
      <c r="B80" s="832"/>
      <c r="C80" s="832"/>
      <c r="D80" s="832"/>
      <c r="E80" s="832"/>
      <c r="F80" s="833"/>
      <c r="G80" s="818"/>
      <c r="H80" s="819"/>
      <c r="I80" s="819"/>
      <c r="J80" s="820"/>
      <c r="L80" s="10"/>
      <c r="M80" s="10"/>
      <c r="N80" s="10"/>
      <c r="O80" s="10"/>
      <c r="P80" s="10"/>
      <c r="Q80" s="10"/>
    </row>
    <row r="81" spans="1:17" ht="15" customHeight="1" x14ac:dyDescent="0.25">
      <c r="A81" s="831"/>
      <c r="B81" s="832"/>
      <c r="C81" s="832"/>
      <c r="D81" s="832"/>
      <c r="E81" s="832"/>
      <c r="F81" s="833"/>
      <c r="G81" s="818"/>
      <c r="H81" s="819"/>
      <c r="I81" s="819"/>
      <c r="J81" s="820"/>
      <c r="L81" s="10"/>
      <c r="M81" s="10"/>
      <c r="N81" s="10"/>
      <c r="O81" s="10"/>
      <c r="P81" s="10"/>
      <c r="Q81" s="10"/>
    </row>
    <row r="82" spans="1:17" ht="15" customHeight="1" x14ac:dyDescent="0.25">
      <c r="A82" s="831"/>
      <c r="B82" s="832"/>
      <c r="C82" s="832"/>
      <c r="D82" s="832"/>
      <c r="E82" s="832"/>
      <c r="F82" s="833"/>
      <c r="G82" s="818"/>
      <c r="H82" s="819"/>
      <c r="I82" s="819"/>
      <c r="J82" s="820"/>
      <c r="L82" s="10"/>
      <c r="M82" s="10"/>
      <c r="N82" s="10"/>
      <c r="O82" s="10"/>
      <c r="P82" s="10"/>
      <c r="Q82" s="10"/>
    </row>
    <row r="83" spans="1:17" ht="15" customHeight="1" x14ac:dyDescent="0.25">
      <c r="A83" s="831"/>
      <c r="B83" s="832"/>
      <c r="C83" s="832"/>
      <c r="D83" s="832"/>
      <c r="E83" s="832"/>
      <c r="F83" s="833"/>
      <c r="G83" s="818"/>
      <c r="H83" s="819"/>
      <c r="I83" s="819"/>
      <c r="J83" s="820"/>
      <c r="L83" s="10"/>
      <c r="M83" s="10"/>
      <c r="N83" s="10"/>
      <c r="O83" s="10"/>
      <c r="P83" s="10"/>
      <c r="Q83" s="10"/>
    </row>
    <row r="84" spans="1:17" ht="15" customHeight="1" x14ac:dyDescent="0.25">
      <c r="A84" s="831"/>
      <c r="B84" s="832"/>
      <c r="C84" s="832"/>
      <c r="D84" s="832"/>
      <c r="E84" s="832"/>
      <c r="F84" s="833"/>
      <c r="G84" s="818"/>
      <c r="H84" s="819"/>
      <c r="I84" s="819"/>
      <c r="J84" s="820"/>
      <c r="L84" s="10"/>
      <c r="M84" s="10"/>
      <c r="N84" s="10"/>
      <c r="O84" s="10"/>
      <c r="P84" s="10"/>
      <c r="Q84" s="10"/>
    </row>
    <row r="85" spans="1:17" ht="15" customHeight="1" x14ac:dyDescent="0.25">
      <c r="A85" s="831"/>
      <c r="B85" s="832"/>
      <c r="C85" s="832"/>
      <c r="D85" s="832"/>
      <c r="E85" s="832"/>
      <c r="F85" s="833"/>
      <c r="G85" s="818"/>
      <c r="H85" s="819"/>
      <c r="I85" s="819"/>
      <c r="J85" s="820"/>
      <c r="L85" s="10"/>
      <c r="M85" s="10"/>
      <c r="N85" s="10"/>
      <c r="O85" s="10"/>
      <c r="P85" s="10"/>
      <c r="Q85" s="10"/>
    </row>
    <row r="86" spans="1:17" ht="15" customHeight="1" thickBot="1" x14ac:dyDescent="0.3">
      <c r="A86" s="834"/>
      <c r="B86" s="835"/>
      <c r="C86" s="835"/>
      <c r="D86" s="835"/>
      <c r="E86" s="835"/>
      <c r="F86" s="836"/>
      <c r="G86" s="821"/>
      <c r="H86" s="822"/>
      <c r="I86" s="822"/>
      <c r="J86" s="823"/>
      <c r="L86" s="10"/>
      <c r="M86" s="10"/>
      <c r="N86" s="10"/>
      <c r="O86" s="10"/>
      <c r="P86" s="10"/>
      <c r="Q86" s="10"/>
    </row>
    <row r="87" spans="1:17" ht="17.25" customHeight="1" thickBot="1" x14ac:dyDescent="0.3">
      <c r="A87" s="980" t="s">
        <v>1447</v>
      </c>
      <c r="B87" s="981"/>
      <c r="C87" s="981"/>
      <c r="D87" s="981"/>
      <c r="E87" s="981"/>
      <c r="F87" s="982"/>
      <c r="G87" s="983" t="s">
        <v>1446</v>
      </c>
      <c r="H87" s="984"/>
      <c r="I87" s="984"/>
      <c r="J87" s="984"/>
      <c r="K87" s="25"/>
      <c r="L87" s="10"/>
      <c r="M87" s="10"/>
      <c r="N87" s="10"/>
      <c r="O87" s="10"/>
      <c r="P87" s="10"/>
      <c r="Q87" s="10"/>
    </row>
    <row r="88" spans="1:17" ht="21.75" customHeight="1" thickBot="1" x14ac:dyDescent="0.3">
      <c r="A88" s="26"/>
      <c r="B88" s="979"/>
      <c r="C88" s="979"/>
      <c r="D88" s="979"/>
      <c r="E88" s="27"/>
      <c r="F88" s="28"/>
      <c r="G88" s="860"/>
      <c r="H88" s="861"/>
      <c r="I88" s="861"/>
      <c r="J88" s="861"/>
      <c r="K88" s="862"/>
      <c r="L88" s="10"/>
      <c r="M88" s="10"/>
      <c r="N88" s="10"/>
      <c r="O88" s="10"/>
      <c r="P88" s="10"/>
      <c r="Q88" s="10"/>
    </row>
    <row r="89" spans="1:17" ht="21.75" customHeight="1" thickBot="1" x14ac:dyDescent="0.3">
      <c r="A89" s="29"/>
      <c r="B89" s="979"/>
      <c r="C89" s="979"/>
      <c r="D89" s="979"/>
      <c r="E89" s="27"/>
      <c r="F89" s="28"/>
      <c r="G89" s="860"/>
      <c r="H89" s="861"/>
      <c r="I89" s="861"/>
      <c r="J89" s="861"/>
      <c r="K89" s="862"/>
      <c r="L89" s="10"/>
      <c r="M89" s="10"/>
      <c r="N89" s="10"/>
      <c r="O89" s="10"/>
      <c r="P89" s="10"/>
      <c r="Q89" s="10"/>
    </row>
    <row r="90" spans="1:17" ht="21.75" customHeight="1" thickBot="1" x14ac:dyDescent="0.3">
      <c r="A90" s="30"/>
      <c r="B90" s="979"/>
      <c r="C90" s="979"/>
      <c r="D90" s="979"/>
      <c r="E90" s="31"/>
      <c r="F90" s="32"/>
      <c r="G90" s="860"/>
      <c r="H90" s="861"/>
      <c r="I90" s="861"/>
      <c r="J90" s="861"/>
      <c r="K90" s="862"/>
      <c r="L90" s="10"/>
      <c r="M90" s="10"/>
      <c r="N90" s="10"/>
      <c r="O90" s="10"/>
      <c r="P90" s="10"/>
      <c r="Q90" s="10"/>
    </row>
    <row r="91" spans="1:17" ht="21.75" customHeight="1" thickBot="1" x14ac:dyDescent="0.3">
      <c r="A91" s="30"/>
      <c r="B91" s="979"/>
      <c r="C91" s="979"/>
      <c r="D91" s="979"/>
      <c r="E91" s="31"/>
      <c r="F91" s="32"/>
      <c r="G91" s="860"/>
      <c r="H91" s="861"/>
      <c r="I91" s="861"/>
      <c r="J91" s="861"/>
      <c r="K91" s="862"/>
      <c r="L91" s="10"/>
      <c r="M91" s="10"/>
      <c r="N91" s="10"/>
      <c r="O91" s="10"/>
      <c r="P91" s="10"/>
      <c r="Q91" s="10"/>
    </row>
    <row r="92" spans="1:17" ht="21.75" customHeight="1" thickBot="1" x14ac:dyDescent="0.3">
      <c r="A92" s="33"/>
      <c r="B92" s="979"/>
      <c r="C92" s="979"/>
      <c r="D92" s="979"/>
      <c r="E92" s="31"/>
      <c r="F92" s="32"/>
      <c r="G92" s="860"/>
      <c r="H92" s="861"/>
      <c r="I92" s="861"/>
      <c r="J92" s="861"/>
      <c r="K92" s="862"/>
      <c r="L92" s="10"/>
      <c r="M92" s="10"/>
      <c r="N92" s="10"/>
      <c r="O92" s="10"/>
      <c r="P92" s="10"/>
      <c r="Q92" s="10"/>
    </row>
    <row r="93" spans="1:17" ht="21.75" customHeight="1" thickBot="1" x14ac:dyDescent="0.3">
      <c r="A93" s="33"/>
      <c r="B93" s="979"/>
      <c r="C93" s="979"/>
      <c r="D93" s="979"/>
      <c r="E93" s="31"/>
      <c r="F93" s="32"/>
      <c r="G93" s="860"/>
      <c r="H93" s="861"/>
      <c r="I93" s="861"/>
      <c r="J93" s="861"/>
      <c r="K93" s="862"/>
      <c r="L93" s="10"/>
      <c r="M93" s="10"/>
      <c r="N93" s="10"/>
      <c r="O93" s="10"/>
      <c r="P93" s="10"/>
      <c r="Q93" s="10"/>
    </row>
    <row r="94" spans="1:17" ht="21.75" customHeight="1" thickBot="1" x14ac:dyDescent="0.3">
      <c r="A94" s="33"/>
      <c r="B94" s="979"/>
      <c r="C94" s="979"/>
      <c r="D94" s="979"/>
      <c r="E94" s="31"/>
      <c r="F94" s="32"/>
      <c r="G94" s="860"/>
      <c r="H94" s="861"/>
      <c r="I94" s="861"/>
      <c r="J94" s="861"/>
      <c r="K94" s="862"/>
      <c r="L94" s="10"/>
      <c r="M94" s="10"/>
      <c r="N94" s="10"/>
      <c r="O94" s="10"/>
      <c r="P94" s="10"/>
      <c r="Q94" s="10"/>
    </row>
    <row r="95" spans="1:17" ht="21.75" customHeight="1" thickBot="1" x14ac:dyDescent="0.3">
      <c r="A95" s="33"/>
      <c r="B95" s="979"/>
      <c r="C95" s="979"/>
      <c r="D95" s="979"/>
      <c r="E95" s="31"/>
      <c r="F95" s="32"/>
      <c r="G95" s="860"/>
      <c r="H95" s="861"/>
      <c r="I95" s="861"/>
      <c r="J95" s="861"/>
      <c r="K95" s="862"/>
      <c r="L95" s="10"/>
      <c r="M95" s="10"/>
      <c r="N95" s="10"/>
      <c r="O95" s="10"/>
      <c r="P95" s="10"/>
      <c r="Q95" s="10"/>
    </row>
    <row r="96" spans="1:17" ht="21.75" customHeight="1" thickBot="1" x14ac:dyDescent="0.3">
      <c r="A96" s="33"/>
      <c r="B96" s="979"/>
      <c r="C96" s="979"/>
      <c r="D96" s="979"/>
      <c r="E96" s="31"/>
      <c r="F96" s="32"/>
      <c r="G96" s="860"/>
      <c r="H96" s="861"/>
      <c r="I96" s="861"/>
      <c r="J96" s="861"/>
      <c r="K96" s="862"/>
      <c r="L96" s="10"/>
      <c r="M96" s="10"/>
      <c r="N96" s="10"/>
      <c r="O96" s="10"/>
      <c r="P96" s="10"/>
      <c r="Q96" s="10"/>
    </row>
    <row r="97" spans="1:17" ht="21.75" customHeight="1" thickBot="1" x14ac:dyDescent="0.3">
      <c r="A97" s="26"/>
      <c r="B97" s="979"/>
      <c r="C97" s="979"/>
      <c r="D97" s="979"/>
      <c r="E97" s="27"/>
      <c r="F97" s="28"/>
      <c r="G97" s="860"/>
      <c r="H97" s="861"/>
      <c r="I97" s="861"/>
      <c r="J97" s="861"/>
      <c r="K97" s="78"/>
      <c r="L97" s="10"/>
      <c r="M97" s="10"/>
      <c r="N97" s="10"/>
      <c r="O97" s="10"/>
      <c r="P97" s="10"/>
      <c r="Q97" s="10"/>
    </row>
    <row r="98" spans="1:17" ht="11.25" customHeight="1" thickBot="1" x14ac:dyDescent="0.3">
      <c r="A98" s="155"/>
      <c r="B98" s="156"/>
      <c r="C98" s="156"/>
      <c r="D98" s="157"/>
      <c r="E98" s="158"/>
      <c r="F98" s="159"/>
      <c r="G98" s="160"/>
      <c r="H98" s="160"/>
      <c r="I98" s="160"/>
      <c r="J98" s="160"/>
      <c r="K98" s="78"/>
      <c r="L98" s="10"/>
      <c r="M98" s="10"/>
      <c r="N98" s="10"/>
      <c r="O98" s="10"/>
      <c r="P98" s="10"/>
      <c r="Q98" s="10"/>
    </row>
    <row r="99" spans="1:17" ht="19.5" customHeight="1" thickBot="1" x14ac:dyDescent="0.3">
      <c r="A99" s="905" t="s">
        <v>1435</v>
      </c>
      <c r="B99" s="906"/>
      <c r="C99" s="907"/>
      <c r="D99" s="161" t="s">
        <v>1413</v>
      </c>
      <c r="E99" s="162" t="s">
        <v>865</v>
      </c>
      <c r="F99" s="962"/>
      <c r="G99" s="963"/>
      <c r="H99" s="963"/>
      <c r="I99" s="257"/>
      <c r="J99" s="964"/>
      <c r="K99" s="35"/>
      <c r="L99" s="10"/>
      <c r="M99" s="10"/>
      <c r="N99" s="10"/>
      <c r="O99" s="10"/>
      <c r="P99" s="10"/>
      <c r="Q99" s="10"/>
    </row>
    <row r="100" spans="1:17" ht="24.95" customHeight="1" thickBot="1" x14ac:dyDescent="0.3">
      <c r="A100" s="727" t="str">
        <f>STD_Elem!B34</f>
        <v>a: Provide services and/or specially designed instruction</v>
      </c>
      <c r="B100" s="728"/>
      <c r="C100" s="728"/>
      <c r="D100" s="55" t="str">
        <f>DATA!B341</f>
        <v>Blank Form</v>
      </c>
      <c r="E100" s="150" t="str">
        <f>DATA!B342</f>
        <v>BF</v>
      </c>
      <c r="F100" s="962"/>
      <c r="G100" s="965"/>
      <c r="H100" s="965"/>
      <c r="I100" s="153"/>
      <c r="J100" s="964"/>
      <c r="K100" s="35"/>
      <c r="L100" s="10"/>
      <c r="M100" s="10"/>
      <c r="N100" s="10"/>
      <c r="O100" s="10"/>
      <c r="P100" s="10"/>
      <c r="Q100" s="10"/>
    </row>
    <row r="101" spans="1:17" ht="24.95" customHeight="1" thickBot="1" x14ac:dyDescent="0.3">
      <c r="A101" s="996" t="str">
        <f>STD_Elem!B35</f>
        <v>b: Utilize multiple sources of data</v>
      </c>
      <c r="B101" s="997"/>
      <c r="C101" s="997"/>
      <c r="D101" s="55" t="str">
        <f>DATA!B366</f>
        <v>Blank Form</v>
      </c>
      <c r="E101" s="150" t="str">
        <f>DATA!B367</f>
        <v>BF</v>
      </c>
      <c r="F101" s="966"/>
      <c r="G101" s="967"/>
      <c r="H101" s="967"/>
      <c r="I101" s="967"/>
      <c r="J101" s="967"/>
      <c r="K101" s="35"/>
      <c r="L101" s="10"/>
      <c r="M101" s="10"/>
      <c r="N101" s="10"/>
      <c r="O101" s="10"/>
      <c r="P101" s="10"/>
      <c r="Q101" s="10"/>
    </row>
    <row r="102" spans="1:17" ht="24.95" customHeight="1" thickBot="1" x14ac:dyDescent="0.3">
      <c r="A102" s="727" t="str">
        <f>STD_Elem!B36</f>
        <v>c: Plan and consistently deliver services</v>
      </c>
      <c r="B102" s="728"/>
      <c r="C102" s="728"/>
      <c r="D102" s="55" t="str">
        <f>DATA!B390</f>
        <v>Blank Form</v>
      </c>
      <c r="E102" s="150" t="str">
        <f>DATA!B391</f>
        <v>BF</v>
      </c>
      <c r="F102" s="153"/>
      <c r="G102" s="154"/>
      <c r="H102" s="153"/>
      <c r="I102" s="153"/>
      <c r="J102" s="153"/>
      <c r="K102" s="35"/>
      <c r="L102" s="10"/>
      <c r="M102" s="10"/>
      <c r="N102" s="10"/>
      <c r="O102" s="10"/>
      <c r="P102" s="10"/>
      <c r="Q102" s="10"/>
    </row>
    <row r="103" spans="1:17" ht="24.95" customHeight="1" thickBot="1" x14ac:dyDescent="0.3">
      <c r="A103" s="727" t="str">
        <f>STD_Elem!B37</f>
        <v>d: Support and integrate appropriate available technology</v>
      </c>
      <c r="B103" s="728"/>
      <c r="C103" s="728"/>
      <c r="D103" s="55" t="str">
        <f>DATA!B413</f>
        <v>Blank Form</v>
      </c>
      <c r="E103" s="151" t="str">
        <f>DATA!B414</f>
        <v>BF</v>
      </c>
      <c r="F103" s="153"/>
      <c r="G103" s="154"/>
      <c r="H103" s="153"/>
      <c r="I103" s="153"/>
      <c r="J103" s="153"/>
      <c r="K103" s="35"/>
      <c r="L103" s="10"/>
      <c r="M103" s="10"/>
      <c r="N103" s="10"/>
      <c r="O103" s="10"/>
      <c r="P103" s="10"/>
      <c r="Q103" s="10"/>
    </row>
    <row r="104" spans="1:17" ht="24.95" customHeight="1" thickBot="1" x14ac:dyDescent="0.3">
      <c r="A104" s="727" t="str">
        <f>STD_Elem!B38</f>
        <v>e: Establish and communicate high expectations</v>
      </c>
      <c r="B104" s="728"/>
      <c r="C104" s="729"/>
      <c r="D104" s="55" t="str">
        <f>DATA!B437</f>
        <v>Blank Form</v>
      </c>
      <c r="E104" s="152" t="str">
        <f>DATA!B438</f>
        <v>BF</v>
      </c>
      <c r="F104" s="153"/>
      <c r="G104" s="154"/>
      <c r="H104" s="153"/>
      <c r="I104" s="153"/>
      <c r="J104" s="153"/>
      <c r="K104" s="35"/>
      <c r="L104" s="10"/>
      <c r="M104" s="10"/>
      <c r="N104" s="10"/>
      <c r="O104" s="10"/>
      <c r="P104" s="10"/>
      <c r="Q104" s="10"/>
    </row>
    <row r="105" spans="1:17" ht="24.95" customHeight="1" thickBot="1" x14ac:dyDescent="0.3">
      <c r="A105" s="727" t="str">
        <f>STD_Elem!B39</f>
        <v>f: Communicate effectively with students</v>
      </c>
      <c r="B105" s="728"/>
      <c r="C105" s="729"/>
      <c r="D105" s="55" t="str">
        <f>DATA!B462</f>
        <v>Blank Form</v>
      </c>
      <c r="E105" s="152" t="str">
        <f>DATA!B463</f>
        <v>BF</v>
      </c>
      <c r="F105" s="153"/>
      <c r="G105" s="154"/>
      <c r="H105" s="153"/>
      <c r="I105" s="153"/>
      <c r="J105" s="153"/>
      <c r="K105" s="35"/>
      <c r="L105" s="10"/>
      <c r="M105" s="10"/>
      <c r="N105" s="10"/>
      <c r="O105" s="10"/>
      <c r="P105" s="10"/>
      <c r="Q105" s="10"/>
    </row>
    <row r="106" spans="1:17" ht="24.95" customHeight="1" thickBot="1" x14ac:dyDescent="0.3">
      <c r="A106" s="727" t="str">
        <f>STD_Elem!B40</f>
        <v xml:space="preserve">g: Develop and/or implement services </v>
      </c>
      <c r="B106" s="728"/>
      <c r="C106" s="729"/>
      <c r="D106" s="55" t="str">
        <f>DATA!B486</f>
        <v>Blank Form</v>
      </c>
      <c r="E106" s="152" t="str">
        <f>DATA!B487</f>
        <v>BF</v>
      </c>
      <c r="G106" s="8"/>
      <c r="K106" s="35"/>
      <c r="L106" s="10"/>
      <c r="M106" s="10"/>
      <c r="N106" s="10"/>
      <c r="O106" s="10"/>
      <c r="P106" s="10"/>
      <c r="Q106" s="10"/>
    </row>
    <row r="107" spans="1:17" ht="15.75" customHeight="1" thickBot="1" x14ac:dyDescent="0.3">
      <c r="A107" s="912" t="s">
        <v>1436</v>
      </c>
      <c r="B107" s="913"/>
      <c r="C107" s="914"/>
      <c r="D107" s="74"/>
      <c r="E107" s="74" t="str">
        <f>IF(OR(E100=definitions!$A$12,E101=definitions!$A$12,E102=definitions!$A$12,E103=definitions!$A$12,E104=definitions!$A$12,E105=definitions!$A$12,E106=definitions!$A$12),definitions!$A$12,IF(OR(E100=definitions!$A$11,E101=definitions!$A$11,E102=definitions!$A$11,E103=definitions!$A$11,E104=definitions!$A$11,E105=definitions!$A$11,E106=definitions!$A$11),definitions!$A$11,IF(OR(E100=definitions!$A$14,E101=definitions!$A$14,E102=definitions!$A$14,E103=definitions!$A$14,E104=definitions!$A$14,E105=definitions!$A$14,E106=definitions!$A$14),definitions!$A$14,SUM(E100:E106))))</f>
        <v>BF</v>
      </c>
      <c r="G107" s="8"/>
      <c r="H107" s="79"/>
      <c r="I107" s="79"/>
      <c r="J107" s="148"/>
      <c r="K107" s="36"/>
      <c r="L107" s="10"/>
      <c r="M107" s="10"/>
      <c r="N107" s="10"/>
      <c r="O107" s="10"/>
      <c r="P107" s="10"/>
      <c r="Q107" s="10"/>
    </row>
    <row r="108" spans="1:17" ht="27.75" customHeight="1" thickBot="1" x14ac:dyDescent="0.3">
      <c r="A108" s="899" t="s">
        <v>1437</v>
      </c>
      <c r="B108" s="900"/>
      <c r="C108" s="901"/>
      <c r="D108" s="902" t="str">
        <f>DATA!B489</f>
        <v>Blank Form</v>
      </c>
      <c r="E108" s="903"/>
      <c r="F108" s="903"/>
      <c r="G108" s="904"/>
      <c r="H108" s="145"/>
      <c r="I108" s="145"/>
      <c r="J108" s="147"/>
      <c r="L108" s="10"/>
      <c r="M108" s="10"/>
      <c r="N108" s="10"/>
      <c r="O108" s="10"/>
      <c r="P108" s="10"/>
      <c r="Q108" s="10"/>
    </row>
    <row r="109" spans="1:17" ht="15.75" customHeight="1"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ht="15.75" customHeight="1"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5"/>
      <c r="E121" s="145"/>
      <c r="F121" s="145"/>
      <c r="G121" s="145"/>
      <c r="H121" s="145"/>
      <c r="I121" s="145"/>
      <c r="J121" s="145"/>
      <c r="K121" s="145"/>
      <c r="L121" s="145"/>
      <c r="M121" s="145"/>
      <c r="N121" s="145"/>
      <c r="O121" s="145"/>
      <c r="P121" s="145"/>
      <c r="Q121" s="147"/>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row r="132" spans="1:17" x14ac:dyDescent="0.25">
      <c r="A132" s="147"/>
      <c r="B132" s="147"/>
      <c r="C132" s="147"/>
      <c r="D132" s="147"/>
      <c r="E132" s="147"/>
      <c r="F132" s="147"/>
      <c r="G132" s="147"/>
      <c r="H132" s="147"/>
      <c r="I132" s="147"/>
      <c r="J132" s="147"/>
      <c r="K132" s="147"/>
      <c r="L132" s="145"/>
      <c r="M132" s="145"/>
      <c r="N132" s="145"/>
      <c r="O132" s="145"/>
      <c r="P132" s="145"/>
      <c r="Q132" s="145"/>
    </row>
  </sheetData>
  <sheetProtection password="E739" sheet="1" objects="1" scenarios="1" selectLockedCells="1"/>
  <mergeCells count="165">
    <mergeCell ref="G89:K89"/>
    <mergeCell ref="L9:P10"/>
    <mergeCell ref="L19:P20"/>
    <mergeCell ref="L29:P30"/>
    <mergeCell ref="L38:P39"/>
    <mergeCell ref="L48:P49"/>
    <mergeCell ref="L58:P59"/>
    <mergeCell ref="L68:P69"/>
    <mergeCell ref="A23:J23"/>
    <mergeCell ref="E24:F24"/>
    <mergeCell ref="I24:J24"/>
    <mergeCell ref="I25:J25"/>
    <mergeCell ref="I19:J20"/>
    <mergeCell ref="A21:J21"/>
    <mergeCell ref="E14:F14"/>
    <mergeCell ref="A31:J31"/>
    <mergeCell ref="B19:B20"/>
    <mergeCell ref="B29:B30"/>
    <mergeCell ref="B38:B39"/>
    <mergeCell ref="B48:B49"/>
    <mergeCell ref="B58:B59"/>
    <mergeCell ref="B68:B69"/>
    <mergeCell ref="C25:D25"/>
    <mergeCell ref="I29:J30"/>
    <mergeCell ref="E54:F54"/>
    <mergeCell ref="G53:H53"/>
    <mergeCell ref="I68:J69"/>
    <mergeCell ref="I63:J63"/>
    <mergeCell ref="C61:D61"/>
    <mergeCell ref="C63:D63"/>
    <mergeCell ref="E63:F63"/>
    <mergeCell ref="G63:H63"/>
    <mergeCell ref="A63:B63"/>
    <mergeCell ref="C54:D54"/>
    <mergeCell ref="I54:J54"/>
    <mergeCell ref="A54:B54"/>
    <mergeCell ref="G54:H54"/>
    <mergeCell ref="D108:G108"/>
    <mergeCell ref="A105:C105"/>
    <mergeCell ref="A102:C102"/>
    <mergeCell ref="A99:C99"/>
    <mergeCell ref="A100:C100"/>
    <mergeCell ref="A101:C101"/>
    <mergeCell ref="A108:C108"/>
    <mergeCell ref="A107:C107"/>
    <mergeCell ref="A103:C103"/>
    <mergeCell ref="A104:C104"/>
    <mergeCell ref="A106:C106"/>
    <mergeCell ref="F101:J101"/>
    <mergeCell ref="F99:H99"/>
    <mergeCell ref="J99:J100"/>
    <mergeCell ref="F100:H100"/>
    <mergeCell ref="A1:J1"/>
    <mergeCell ref="A3:J3"/>
    <mergeCell ref="A4:B4"/>
    <mergeCell ref="C4:D4"/>
    <mergeCell ref="E4:F4"/>
    <mergeCell ref="A35:B35"/>
    <mergeCell ref="I48:J49"/>
    <mergeCell ref="A44:B44"/>
    <mergeCell ref="E44:F44"/>
    <mergeCell ref="C44:D44"/>
    <mergeCell ref="G44:H44"/>
    <mergeCell ref="G4:H4"/>
    <mergeCell ref="E5:F5"/>
    <mergeCell ref="B9:B10"/>
    <mergeCell ref="A24:B24"/>
    <mergeCell ref="C24:D24"/>
    <mergeCell ref="A43:B43"/>
    <mergeCell ref="C35:D35"/>
    <mergeCell ref="I38:J39"/>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I44:J44"/>
    <mergeCell ref="G43:H43"/>
    <mergeCell ref="I53:J53"/>
    <mergeCell ref="A50:J50"/>
    <mergeCell ref="A52:J52"/>
    <mergeCell ref="A51:B51"/>
    <mergeCell ref="C51:D51"/>
    <mergeCell ref="E51:F51"/>
    <mergeCell ref="A53:B53"/>
    <mergeCell ref="C43:D43"/>
    <mergeCell ref="E43:F43"/>
    <mergeCell ref="I43:J43"/>
    <mergeCell ref="I51:J51"/>
    <mergeCell ref="G51:H51"/>
    <mergeCell ref="C53:D53"/>
    <mergeCell ref="E53:F53"/>
    <mergeCell ref="A25:B25"/>
    <mergeCell ref="A34:B34"/>
    <mergeCell ref="C34:D34"/>
    <mergeCell ref="E34:F34"/>
    <mergeCell ref="G25:H25"/>
    <mergeCell ref="E35:F35"/>
    <mergeCell ref="G35:H35"/>
    <mergeCell ref="A40:J40"/>
    <mergeCell ref="A42:J42"/>
    <mergeCell ref="I34:J34"/>
    <mergeCell ref="I35:J35"/>
    <mergeCell ref="G34:H34"/>
    <mergeCell ref="E25:F25"/>
    <mergeCell ref="A33:J33"/>
    <mergeCell ref="L73:O75"/>
    <mergeCell ref="G61:H61"/>
    <mergeCell ref="E64:F64"/>
    <mergeCell ref="G64:H64"/>
    <mergeCell ref="I64:J64"/>
    <mergeCell ref="I61:J61"/>
    <mergeCell ref="A62:J62"/>
    <mergeCell ref="A60:J60"/>
    <mergeCell ref="I58:J59"/>
    <mergeCell ref="G73:J86"/>
    <mergeCell ref="A64:B64"/>
    <mergeCell ref="C64:D64"/>
    <mergeCell ref="A61:B61"/>
    <mergeCell ref="E61:F61"/>
    <mergeCell ref="G97:J97"/>
    <mergeCell ref="G96:K96"/>
    <mergeCell ref="A70:F72"/>
    <mergeCell ref="G70:J72"/>
    <mergeCell ref="A73:F86"/>
    <mergeCell ref="B91:D91"/>
    <mergeCell ref="G95:K95"/>
    <mergeCell ref="B95:D95"/>
    <mergeCell ref="B97:D97"/>
    <mergeCell ref="B96:D96"/>
    <mergeCell ref="B94:D94"/>
    <mergeCell ref="G94:K94"/>
    <mergeCell ref="B93:D93"/>
    <mergeCell ref="G93:K93"/>
    <mergeCell ref="B92:D92"/>
    <mergeCell ref="G92:K92"/>
    <mergeCell ref="A87:F87"/>
    <mergeCell ref="G87:J87"/>
    <mergeCell ref="B88:D88"/>
    <mergeCell ref="G88:K88"/>
    <mergeCell ref="B89:D89"/>
    <mergeCell ref="G91:K91"/>
    <mergeCell ref="B90:D90"/>
    <mergeCell ref="G90:K90"/>
  </mergeCells>
  <phoneticPr fontId="19" type="noConversion"/>
  <pageMargins left="0" right="0" top="0.5" bottom="0" header="0.5" footer="0.5"/>
  <pageSetup orientation="landscape" horizontalDpi="4294967292" verticalDpi="4294967292" r:id="rId1"/>
  <headerFooter alignWithMargins="0"/>
  <rowBreaks count="1" manualBreakCount="1">
    <brk id="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88</xdr:row>
                    <xdr:rowOff>28575</xdr:rowOff>
                  </from>
                  <to>
                    <xdr:col>7</xdr:col>
                    <xdr:colOff>342900</xdr:colOff>
                    <xdr:row>88</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89</xdr:row>
                    <xdr:rowOff>9525</xdr:rowOff>
                  </from>
                  <to>
                    <xdr:col>2</xdr:col>
                    <xdr:colOff>152400</xdr:colOff>
                    <xdr:row>89</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90</xdr:row>
                    <xdr:rowOff>0</xdr:rowOff>
                  </from>
                  <to>
                    <xdr:col>2</xdr:col>
                    <xdr:colOff>209550</xdr:colOff>
                    <xdr:row>90</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91</xdr:row>
                    <xdr:rowOff>28575</xdr:rowOff>
                  </from>
                  <to>
                    <xdr:col>2</xdr:col>
                    <xdr:colOff>190500</xdr:colOff>
                    <xdr:row>91</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92</xdr:row>
                    <xdr:rowOff>0</xdr:rowOff>
                  </from>
                  <to>
                    <xdr:col>2</xdr:col>
                    <xdr:colOff>171450</xdr:colOff>
                    <xdr:row>92</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93</xdr:row>
                    <xdr:rowOff>9525</xdr:rowOff>
                  </from>
                  <to>
                    <xdr:col>2</xdr:col>
                    <xdr:colOff>171450</xdr:colOff>
                    <xdr:row>93</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94</xdr:row>
                    <xdr:rowOff>28575</xdr:rowOff>
                  </from>
                  <to>
                    <xdr:col>2</xdr:col>
                    <xdr:colOff>171450</xdr:colOff>
                    <xdr:row>94</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95</xdr:row>
                    <xdr:rowOff>9525</xdr:rowOff>
                  </from>
                  <to>
                    <xdr:col>2</xdr:col>
                    <xdr:colOff>152400</xdr:colOff>
                    <xdr:row>95</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87</xdr:row>
                    <xdr:rowOff>0</xdr:rowOff>
                  </from>
                  <to>
                    <xdr:col>2</xdr:col>
                    <xdr:colOff>142875</xdr:colOff>
                    <xdr:row>87</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1000125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38100</xdr:rowOff>
                  </from>
                  <to>
                    <xdr:col>3</xdr:col>
                    <xdr:colOff>828675</xdr:colOff>
                    <xdr:row>5</xdr:row>
                    <xdr:rowOff>1200150</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66675</xdr:rowOff>
                  </from>
                  <to>
                    <xdr:col>5</xdr:col>
                    <xdr:colOff>914400</xdr:colOff>
                    <xdr:row>7</xdr:row>
                    <xdr:rowOff>0</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142875</xdr:rowOff>
                  </from>
                  <to>
                    <xdr:col>5</xdr:col>
                    <xdr:colOff>914400</xdr:colOff>
                    <xdr:row>5</xdr:row>
                    <xdr:rowOff>1209675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85725</xdr:rowOff>
                  </from>
                  <to>
                    <xdr:col>9</xdr:col>
                    <xdr:colOff>904875</xdr:colOff>
                    <xdr:row>5</xdr:row>
                    <xdr:rowOff>1104900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1085850</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266700</xdr:rowOff>
                  </from>
                  <to>
                    <xdr:col>7</xdr:col>
                    <xdr:colOff>952500</xdr:colOff>
                    <xdr:row>5</xdr:row>
                    <xdr:rowOff>1085850</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361950</xdr:rowOff>
                  </from>
                  <to>
                    <xdr:col>1</xdr:col>
                    <xdr:colOff>914400</xdr:colOff>
                    <xdr:row>15</xdr:row>
                    <xdr:rowOff>1019175</xdr:rowOff>
                  </to>
                </anchor>
              </controlPr>
            </control>
          </mc:Choice>
        </mc:AlternateContent>
        <mc:AlternateContent xmlns:mc="http://schemas.openxmlformats.org/markup-compatibility/2006">
          <mc:Choice Requires="x14">
            <control shapeId="18539" r:id="rId21" name="Check Box 107">
              <controlPr defaultSize="0" autoFill="0" autoLine="0" autoPict="0">
                <anchor moveWithCells="1">
                  <from>
                    <xdr:col>2</xdr:col>
                    <xdr:colOff>19050</xdr:colOff>
                    <xdr:row>16</xdr:row>
                    <xdr:rowOff>95250</xdr:rowOff>
                  </from>
                  <to>
                    <xdr:col>3</xdr:col>
                    <xdr:colOff>923925</xdr:colOff>
                    <xdr:row>16</xdr:row>
                    <xdr:rowOff>819150</xdr:rowOff>
                  </to>
                </anchor>
              </controlPr>
            </control>
          </mc:Choice>
        </mc:AlternateContent>
        <mc:AlternateContent xmlns:mc="http://schemas.openxmlformats.org/markup-compatibility/2006">
          <mc:Choice Requires="x14">
            <control shapeId="18541" r:id="rId22"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3" name="Check Box 111">
              <controlPr defaultSize="0" autoFill="0" autoLine="0" autoPict="0">
                <anchor moveWithCells="1">
                  <from>
                    <xdr:col>2</xdr:col>
                    <xdr:colOff>19050</xdr:colOff>
                    <xdr:row>15</xdr:row>
                    <xdr:rowOff>219075</xdr:rowOff>
                  </from>
                  <to>
                    <xdr:col>3</xdr:col>
                    <xdr:colOff>885825</xdr:colOff>
                    <xdr:row>15</xdr:row>
                    <xdr:rowOff>1247775</xdr:rowOff>
                  </to>
                </anchor>
              </controlPr>
            </control>
          </mc:Choice>
        </mc:AlternateContent>
        <mc:AlternateContent xmlns:mc="http://schemas.openxmlformats.org/markup-compatibility/2006">
          <mc:Choice Requires="x14">
            <control shapeId="18545" r:id="rId24"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5" name="Check Box 123">
              <controlPr defaultSize="0" autoFill="0" autoLine="0" autoPict="0">
                <anchor moveWithCells="1">
                  <from>
                    <xdr:col>0</xdr:col>
                    <xdr:colOff>19050</xdr:colOff>
                    <xdr:row>25</xdr:row>
                    <xdr:rowOff>257175</xdr:rowOff>
                  </from>
                  <to>
                    <xdr:col>1</xdr:col>
                    <xdr:colOff>971550</xdr:colOff>
                    <xdr:row>25</xdr:row>
                    <xdr:rowOff>866775</xdr:rowOff>
                  </to>
                </anchor>
              </controlPr>
            </control>
          </mc:Choice>
        </mc:AlternateContent>
        <mc:AlternateContent xmlns:mc="http://schemas.openxmlformats.org/markup-compatibility/2006">
          <mc:Choice Requires="x14">
            <control shapeId="18557" r:id="rId26" name="Check Box 125">
              <controlPr defaultSize="0" autoFill="0" autoLine="0" autoPict="0">
                <anchor moveWithCells="1">
                  <from>
                    <xdr:col>4</xdr:col>
                    <xdr:colOff>19050</xdr:colOff>
                    <xdr:row>25</xdr:row>
                    <xdr:rowOff>47625</xdr:rowOff>
                  </from>
                  <to>
                    <xdr:col>5</xdr:col>
                    <xdr:colOff>895350</xdr:colOff>
                    <xdr:row>25</xdr:row>
                    <xdr:rowOff>1085850</xdr:rowOff>
                  </to>
                </anchor>
              </controlPr>
            </control>
          </mc:Choice>
        </mc:AlternateContent>
        <mc:AlternateContent xmlns:mc="http://schemas.openxmlformats.org/markup-compatibility/2006">
          <mc:Choice Requires="x14">
            <control shapeId="18558" r:id="rId27" name="Check Box 126">
              <controlPr defaultSize="0" autoFill="0" autoLine="0" autoPict="0">
                <anchor moveWithCells="1">
                  <from>
                    <xdr:col>2</xdr:col>
                    <xdr:colOff>19050</xdr:colOff>
                    <xdr:row>25</xdr:row>
                    <xdr:rowOff>276225</xdr:rowOff>
                  </from>
                  <to>
                    <xdr:col>3</xdr:col>
                    <xdr:colOff>895350</xdr:colOff>
                    <xdr:row>25</xdr:row>
                    <xdr:rowOff>885825</xdr:rowOff>
                  </to>
                </anchor>
              </controlPr>
            </control>
          </mc:Choice>
        </mc:AlternateContent>
        <mc:AlternateContent xmlns:mc="http://schemas.openxmlformats.org/markup-compatibility/2006">
          <mc:Choice Requires="x14">
            <control shapeId="18561" r:id="rId28" name="Check Box 129">
              <controlPr defaultSize="0" autoFill="0" autoLine="0" autoPict="0">
                <anchor moveWithCells="1">
                  <from>
                    <xdr:col>8</xdr:col>
                    <xdr:colOff>19050</xdr:colOff>
                    <xdr:row>25</xdr:row>
                    <xdr:rowOff>257175</xdr:rowOff>
                  </from>
                  <to>
                    <xdr:col>9</xdr:col>
                    <xdr:colOff>866775</xdr:colOff>
                    <xdr:row>25</xdr:row>
                    <xdr:rowOff>809625</xdr:rowOff>
                  </to>
                </anchor>
              </controlPr>
            </control>
          </mc:Choice>
        </mc:AlternateContent>
        <mc:AlternateContent xmlns:mc="http://schemas.openxmlformats.org/markup-compatibility/2006">
          <mc:Choice Requires="x14">
            <control shapeId="18565" r:id="rId29" name="Check Box 133">
              <controlPr defaultSize="0" autoFill="0" autoLine="0" autoPict="0">
                <anchor moveWithCells="1">
                  <from>
                    <xdr:col>0</xdr:col>
                    <xdr:colOff>19050</xdr:colOff>
                    <xdr:row>35</xdr:row>
                    <xdr:rowOff>390525</xdr:rowOff>
                  </from>
                  <to>
                    <xdr:col>1</xdr:col>
                    <xdr:colOff>942975</xdr:colOff>
                    <xdr:row>35</xdr:row>
                    <xdr:rowOff>952500</xdr:rowOff>
                  </to>
                </anchor>
              </controlPr>
            </control>
          </mc:Choice>
        </mc:AlternateContent>
        <mc:AlternateContent xmlns:mc="http://schemas.openxmlformats.org/markup-compatibility/2006">
          <mc:Choice Requires="x14">
            <control shapeId="18566" r:id="rId30" name="Check Box 134">
              <controlPr defaultSize="0" autoFill="0" autoLine="0" autoPict="0">
                <anchor moveWithCells="1">
                  <from>
                    <xdr:col>2</xdr:col>
                    <xdr:colOff>19050</xdr:colOff>
                    <xdr:row>35</xdr:row>
                    <xdr:rowOff>171450</xdr:rowOff>
                  </from>
                  <to>
                    <xdr:col>3</xdr:col>
                    <xdr:colOff>857250</xdr:colOff>
                    <xdr:row>35</xdr:row>
                    <xdr:rowOff>1200150</xdr:rowOff>
                  </to>
                </anchor>
              </controlPr>
            </control>
          </mc:Choice>
        </mc:AlternateContent>
        <mc:AlternateContent xmlns:mc="http://schemas.openxmlformats.org/markup-compatibility/2006">
          <mc:Choice Requires="x14">
            <control shapeId="18569" r:id="rId31" name="Check Box 137">
              <controlPr defaultSize="0" autoFill="0" autoLine="0" autoPict="0">
                <anchor moveWithCells="1">
                  <from>
                    <xdr:col>4</xdr:col>
                    <xdr:colOff>19050</xdr:colOff>
                    <xdr:row>35</xdr:row>
                    <xdr:rowOff>142875</xdr:rowOff>
                  </from>
                  <to>
                    <xdr:col>5</xdr:col>
                    <xdr:colOff>895350</xdr:colOff>
                    <xdr:row>35</xdr:row>
                    <xdr:rowOff>1095375</xdr:rowOff>
                  </to>
                </anchor>
              </controlPr>
            </control>
          </mc:Choice>
        </mc:AlternateContent>
        <mc:AlternateContent xmlns:mc="http://schemas.openxmlformats.org/markup-compatibility/2006">
          <mc:Choice Requires="x14">
            <control shapeId="18572" r:id="rId32" name="Check Box 140">
              <controlPr defaultSize="0" autoFill="0" autoLine="0" autoPict="0">
                <anchor moveWithCells="1">
                  <from>
                    <xdr:col>6</xdr:col>
                    <xdr:colOff>19050</xdr:colOff>
                    <xdr:row>35</xdr:row>
                    <xdr:rowOff>190500</xdr:rowOff>
                  </from>
                  <to>
                    <xdr:col>7</xdr:col>
                    <xdr:colOff>962025</xdr:colOff>
                    <xdr:row>35</xdr:row>
                    <xdr:rowOff>1095375</xdr:rowOff>
                  </to>
                </anchor>
              </controlPr>
            </control>
          </mc:Choice>
        </mc:AlternateContent>
        <mc:AlternateContent xmlns:mc="http://schemas.openxmlformats.org/markup-compatibility/2006">
          <mc:Choice Requires="x14">
            <control shapeId="18573" r:id="rId33"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4" name="Check Box 145">
              <controlPr defaultSize="0" autoFill="0" autoLine="0" autoPict="0">
                <anchor moveWithCells="1">
                  <from>
                    <xdr:col>0</xdr:col>
                    <xdr:colOff>19050</xdr:colOff>
                    <xdr:row>44</xdr:row>
                    <xdr:rowOff>371475</xdr:rowOff>
                  </from>
                  <to>
                    <xdr:col>1</xdr:col>
                    <xdr:colOff>933450</xdr:colOff>
                    <xdr:row>44</xdr:row>
                    <xdr:rowOff>819150</xdr:rowOff>
                  </to>
                </anchor>
              </controlPr>
            </control>
          </mc:Choice>
        </mc:AlternateContent>
        <mc:AlternateContent xmlns:mc="http://schemas.openxmlformats.org/markup-compatibility/2006">
          <mc:Choice Requires="x14">
            <control shapeId="18579" r:id="rId35" name="Check Box 147">
              <controlPr defaultSize="0" autoFill="0" autoLine="0" autoPict="0">
                <anchor moveWithCells="1">
                  <from>
                    <xdr:col>2</xdr:col>
                    <xdr:colOff>19050</xdr:colOff>
                    <xdr:row>44</xdr:row>
                    <xdr:rowOff>133350</xdr:rowOff>
                  </from>
                  <to>
                    <xdr:col>3</xdr:col>
                    <xdr:colOff>952500</xdr:colOff>
                    <xdr:row>44</xdr:row>
                    <xdr:rowOff>895350</xdr:rowOff>
                  </to>
                </anchor>
              </controlPr>
            </control>
          </mc:Choice>
        </mc:AlternateContent>
        <mc:AlternateContent xmlns:mc="http://schemas.openxmlformats.org/markup-compatibility/2006">
          <mc:Choice Requires="x14">
            <control shapeId="18582" r:id="rId36" name="Check Box 150">
              <controlPr defaultSize="0" autoFill="0" autoLine="0" autoPict="0">
                <anchor moveWithCells="1">
                  <from>
                    <xdr:col>4</xdr:col>
                    <xdr:colOff>19050</xdr:colOff>
                    <xdr:row>44</xdr:row>
                    <xdr:rowOff>142875</xdr:rowOff>
                  </from>
                  <to>
                    <xdr:col>5</xdr:col>
                    <xdr:colOff>914400</xdr:colOff>
                    <xdr:row>44</xdr:row>
                    <xdr:rowOff>876300</xdr:rowOff>
                  </to>
                </anchor>
              </controlPr>
            </control>
          </mc:Choice>
        </mc:AlternateContent>
        <mc:AlternateContent xmlns:mc="http://schemas.openxmlformats.org/markup-compatibility/2006">
          <mc:Choice Requires="x14">
            <control shapeId="18583" r:id="rId37" name="Check Box 151">
              <controlPr defaultSize="0" autoFill="0" autoLine="0" autoPict="0">
                <anchor moveWithCells="1">
                  <from>
                    <xdr:col>6</xdr:col>
                    <xdr:colOff>19050</xdr:colOff>
                    <xdr:row>44</xdr:row>
                    <xdr:rowOff>219075</xdr:rowOff>
                  </from>
                  <to>
                    <xdr:col>7</xdr:col>
                    <xdr:colOff>847725</xdr:colOff>
                    <xdr:row>44</xdr:row>
                    <xdr:rowOff>857250</xdr:rowOff>
                  </to>
                </anchor>
              </controlPr>
            </control>
          </mc:Choice>
        </mc:AlternateContent>
        <mc:AlternateContent xmlns:mc="http://schemas.openxmlformats.org/markup-compatibility/2006">
          <mc:Choice Requires="x14">
            <control shapeId="18588" r:id="rId38" name="Check Box 156">
              <controlPr defaultSize="0" autoFill="0" autoLine="0" autoPict="0">
                <anchor moveWithCells="1">
                  <from>
                    <xdr:col>0</xdr:col>
                    <xdr:colOff>19050</xdr:colOff>
                    <xdr:row>54</xdr:row>
                    <xdr:rowOff>190500</xdr:rowOff>
                  </from>
                  <to>
                    <xdr:col>1</xdr:col>
                    <xdr:colOff>876300</xdr:colOff>
                    <xdr:row>54</xdr:row>
                    <xdr:rowOff>857250</xdr:rowOff>
                  </to>
                </anchor>
              </controlPr>
            </control>
          </mc:Choice>
        </mc:AlternateContent>
        <mc:AlternateContent xmlns:mc="http://schemas.openxmlformats.org/markup-compatibility/2006">
          <mc:Choice Requires="x14">
            <control shapeId="18590" r:id="rId39" name="Check Box 158">
              <controlPr defaultSize="0" autoFill="0" autoLine="0" autoPict="0">
                <anchor moveWithCells="1">
                  <from>
                    <xdr:col>2</xdr:col>
                    <xdr:colOff>19050</xdr:colOff>
                    <xdr:row>54</xdr:row>
                    <xdr:rowOff>257175</xdr:rowOff>
                  </from>
                  <to>
                    <xdr:col>3</xdr:col>
                    <xdr:colOff>847725</xdr:colOff>
                    <xdr:row>54</xdr:row>
                    <xdr:rowOff>714375</xdr:rowOff>
                  </to>
                </anchor>
              </controlPr>
            </control>
          </mc:Choice>
        </mc:AlternateContent>
        <mc:AlternateContent xmlns:mc="http://schemas.openxmlformats.org/markup-compatibility/2006">
          <mc:Choice Requires="x14">
            <control shapeId="18592" r:id="rId40" name="Check Box 160">
              <controlPr defaultSize="0" autoFill="0" autoLine="0" autoPict="0">
                <anchor moveWithCells="1">
                  <from>
                    <xdr:col>4</xdr:col>
                    <xdr:colOff>19050</xdr:colOff>
                    <xdr:row>54</xdr:row>
                    <xdr:rowOff>200025</xdr:rowOff>
                  </from>
                  <to>
                    <xdr:col>5</xdr:col>
                    <xdr:colOff>923925</xdr:colOff>
                    <xdr:row>54</xdr:row>
                    <xdr:rowOff>771525</xdr:rowOff>
                  </to>
                </anchor>
              </controlPr>
            </control>
          </mc:Choice>
        </mc:AlternateContent>
        <mc:AlternateContent xmlns:mc="http://schemas.openxmlformats.org/markup-compatibility/2006">
          <mc:Choice Requires="x14">
            <control shapeId="18595" r:id="rId41" name="Check Box 163">
              <controlPr defaultSize="0" autoFill="0" autoLine="0" autoPict="0">
                <anchor moveWithCells="1">
                  <from>
                    <xdr:col>6</xdr:col>
                    <xdr:colOff>19050</xdr:colOff>
                    <xdr:row>54</xdr:row>
                    <xdr:rowOff>171450</xdr:rowOff>
                  </from>
                  <to>
                    <xdr:col>7</xdr:col>
                    <xdr:colOff>981075</xdr:colOff>
                    <xdr:row>54</xdr:row>
                    <xdr:rowOff>695325</xdr:rowOff>
                  </to>
                </anchor>
              </controlPr>
            </control>
          </mc:Choice>
        </mc:AlternateContent>
        <mc:AlternateContent xmlns:mc="http://schemas.openxmlformats.org/markup-compatibility/2006">
          <mc:Choice Requires="x14">
            <control shapeId="18597" r:id="rId42" name="Check Box 165">
              <controlPr defaultSize="0" autoFill="0" autoLine="0" autoPict="0">
                <anchor moveWithCells="1">
                  <from>
                    <xdr:col>8</xdr:col>
                    <xdr:colOff>19050</xdr:colOff>
                    <xdr:row>54</xdr:row>
                    <xdr:rowOff>123825</xdr:rowOff>
                  </from>
                  <to>
                    <xdr:col>9</xdr:col>
                    <xdr:colOff>952500</xdr:colOff>
                    <xdr:row>54</xdr:row>
                    <xdr:rowOff>857250</xdr:rowOff>
                  </to>
                </anchor>
              </controlPr>
            </control>
          </mc:Choice>
        </mc:AlternateContent>
        <mc:AlternateContent xmlns:mc="http://schemas.openxmlformats.org/markup-compatibility/2006">
          <mc:Choice Requires="x14">
            <control shapeId="18598" r:id="rId43" name="Check Box 166">
              <controlPr defaultSize="0" autoFill="0" autoLine="0" autoPict="0">
                <anchor moveWithCells="1">
                  <from>
                    <xdr:col>0</xdr:col>
                    <xdr:colOff>19050</xdr:colOff>
                    <xdr:row>64</xdr:row>
                    <xdr:rowOff>295275</xdr:rowOff>
                  </from>
                  <to>
                    <xdr:col>1</xdr:col>
                    <xdr:colOff>971550</xdr:colOff>
                    <xdr:row>64</xdr:row>
                    <xdr:rowOff>1200150</xdr:rowOff>
                  </to>
                </anchor>
              </controlPr>
            </control>
          </mc:Choice>
        </mc:AlternateContent>
        <mc:AlternateContent xmlns:mc="http://schemas.openxmlformats.org/markup-compatibility/2006">
          <mc:Choice Requires="x14">
            <control shapeId="18601" r:id="rId44" name="Check Box 169">
              <controlPr defaultSize="0" autoFill="0" autoLine="0" autoPict="0">
                <anchor moveWithCells="1">
                  <from>
                    <xdr:col>2</xdr:col>
                    <xdr:colOff>19050</xdr:colOff>
                    <xdr:row>64</xdr:row>
                    <xdr:rowOff>104775</xdr:rowOff>
                  </from>
                  <to>
                    <xdr:col>3</xdr:col>
                    <xdr:colOff>895350</xdr:colOff>
                    <xdr:row>64</xdr:row>
                    <xdr:rowOff>1266825</xdr:rowOff>
                  </to>
                </anchor>
              </controlPr>
            </control>
          </mc:Choice>
        </mc:AlternateContent>
        <mc:AlternateContent xmlns:mc="http://schemas.openxmlformats.org/markup-compatibility/2006">
          <mc:Choice Requires="x14">
            <control shapeId="18602" r:id="rId45" name="Check Box 170">
              <controlPr defaultSize="0" autoFill="0" autoLine="0" autoPict="0">
                <anchor moveWithCells="1">
                  <from>
                    <xdr:col>4</xdr:col>
                    <xdr:colOff>19050</xdr:colOff>
                    <xdr:row>64</xdr:row>
                    <xdr:rowOff>123825</xdr:rowOff>
                  </from>
                  <to>
                    <xdr:col>5</xdr:col>
                    <xdr:colOff>942975</xdr:colOff>
                    <xdr:row>64</xdr:row>
                    <xdr:rowOff>1209675</xdr:rowOff>
                  </to>
                </anchor>
              </controlPr>
            </control>
          </mc:Choice>
        </mc:AlternateContent>
        <mc:AlternateContent xmlns:mc="http://schemas.openxmlformats.org/markup-compatibility/2006">
          <mc:Choice Requires="x14">
            <control shapeId="18604" r:id="rId46" name="Check Box 172">
              <controlPr defaultSize="0" autoFill="0" autoLine="0" autoPict="0">
                <anchor moveWithCells="1">
                  <from>
                    <xdr:col>6</xdr:col>
                    <xdr:colOff>19050</xdr:colOff>
                    <xdr:row>64</xdr:row>
                    <xdr:rowOff>542925</xdr:rowOff>
                  </from>
                  <to>
                    <xdr:col>7</xdr:col>
                    <xdr:colOff>866775</xdr:colOff>
                    <xdr:row>64</xdr:row>
                    <xdr:rowOff>942975</xdr:rowOff>
                  </to>
                </anchor>
              </controlPr>
            </control>
          </mc:Choice>
        </mc:AlternateContent>
        <mc:AlternateContent xmlns:mc="http://schemas.openxmlformats.org/markup-compatibility/2006">
          <mc:Choice Requires="x14">
            <control shapeId="18606" r:id="rId47" name="Check Box 174">
              <controlPr defaultSize="0" autoFill="0" autoLine="0" autoPict="0">
                <anchor moveWithCells="1">
                  <from>
                    <xdr:col>8</xdr:col>
                    <xdr:colOff>19050</xdr:colOff>
                    <xdr:row>64</xdr:row>
                    <xdr:rowOff>447675</xdr:rowOff>
                  </from>
                  <to>
                    <xdr:col>9</xdr:col>
                    <xdr:colOff>981075</xdr:colOff>
                    <xdr:row>64</xdr:row>
                    <xdr:rowOff>1057275</xdr:rowOff>
                  </to>
                </anchor>
              </controlPr>
            </control>
          </mc:Choice>
        </mc:AlternateContent>
        <mc:AlternateContent xmlns:mc="http://schemas.openxmlformats.org/markup-compatibility/2006">
          <mc:Choice Requires="x14">
            <control shapeId="18627" r:id="rId48" name="Check Box 195">
              <controlPr defaultSize="0" autoFill="0" autoLine="0" autoPict="0">
                <anchor moveWithCells="1">
                  <from>
                    <xdr:col>0</xdr:col>
                    <xdr:colOff>9525</xdr:colOff>
                    <xdr:row>96</xdr:row>
                    <xdr:rowOff>38100</xdr:rowOff>
                  </from>
                  <to>
                    <xdr:col>2</xdr:col>
                    <xdr:colOff>142875</xdr:colOff>
                    <xdr:row>96</xdr:row>
                    <xdr:rowOff>257175</xdr:rowOff>
                  </to>
                </anchor>
              </controlPr>
            </control>
          </mc:Choice>
        </mc:AlternateContent>
        <mc:AlternateContent xmlns:mc="http://schemas.openxmlformats.org/markup-compatibility/2006">
          <mc:Choice Requires="x14">
            <control shapeId="18926" r:id="rId49" name="Check Box 494">
              <controlPr defaultSize="0" autoFill="0" autoLine="0" autoPict="0">
                <anchor moveWithCells="1">
                  <from>
                    <xdr:col>8</xdr:col>
                    <xdr:colOff>19050</xdr:colOff>
                    <xdr:row>15</xdr:row>
                    <xdr:rowOff>238125</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50" name="Check Box 495">
              <controlPr defaultSize="0" autoFill="0" autoLine="0" autoPict="0">
                <anchor moveWithCells="1">
                  <from>
                    <xdr:col>4</xdr:col>
                    <xdr:colOff>19050</xdr:colOff>
                    <xdr:row>15</xdr:row>
                    <xdr:rowOff>409575</xdr:rowOff>
                  </from>
                  <to>
                    <xdr:col>5</xdr:col>
                    <xdr:colOff>962025</xdr:colOff>
                    <xdr:row>15</xdr:row>
                    <xdr:rowOff>981075</xdr:rowOff>
                  </to>
                </anchor>
              </controlPr>
            </control>
          </mc:Choice>
        </mc:AlternateContent>
        <mc:AlternateContent xmlns:mc="http://schemas.openxmlformats.org/markup-compatibility/2006">
          <mc:Choice Requires="x14">
            <control shapeId="18930" r:id="rId51" name="Check Box 498">
              <controlPr defaultSize="0" autoFill="0" autoLine="0" autoPict="0">
                <anchor moveWithCells="1">
                  <from>
                    <xdr:col>6</xdr:col>
                    <xdr:colOff>19050</xdr:colOff>
                    <xdr:row>25</xdr:row>
                    <xdr:rowOff>400050</xdr:rowOff>
                  </from>
                  <to>
                    <xdr:col>7</xdr:col>
                    <xdr:colOff>1076325</xdr:colOff>
                    <xdr:row>25</xdr:row>
                    <xdr:rowOff>819150</xdr:rowOff>
                  </to>
                </anchor>
              </controlPr>
            </control>
          </mc:Choice>
        </mc:AlternateContent>
        <mc:AlternateContent xmlns:mc="http://schemas.openxmlformats.org/markup-compatibility/2006">
          <mc:Choice Requires="x14">
            <control shapeId="18942" r:id="rId52" name="Check Box 510">
              <controlPr defaultSize="0" autoFill="0" autoLine="0" autoPict="0">
                <anchor moveWithCells="1">
                  <from>
                    <xdr:col>8</xdr:col>
                    <xdr:colOff>19050</xdr:colOff>
                    <xdr:row>44</xdr:row>
                    <xdr:rowOff>200025</xdr:rowOff>
                  </from>
                  <to>
                    <xdr:col>9</xdr:col>
                    <xdr:colOff>914400</xdr:colOff>
                    <xdr:row>44</xdr:row>
                    <xdr:rowOff>914400</xdr:rowOff>
                  </to>
                </anchor>
              </controlPr>
            </control>
          </mc:Choice>
        </mc:AlternateContent>
        <mc:AlternateContent xmlns:mc="http://schemas.openxmlformats.org/markup-compatibility/2006">
          <mc:Choice Requires="x14">
            <control shapeId="19244" r:id="rId53"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4"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5"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6"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7" name="Check Box 816">
              <controlPr defaultSize="0" autoFill="0" autoLine="0" autoPict="0">
                <anchor moveWithCells="1">
                  <from>
                    <xdr:col>0</xdr:col>
                    <xdr:colOff>19050</xdr:colOff>
                    <xdr:row>46</xdr:row>
                    <xdr:rowOff>381000</xdr:rowOff>
                  </from>
                  <to>
                    <xdr:col>1</xdr:col>
                    <xdr:colOff>962025</xdr:colOff>
                    <xdr:row>48</xdr:row>
                    <xdr:rowOff>180975</xdr:rowOff>
                  </to>
                </anchor>
              </controlPr>
            </control>
          </mc:Choice>
        </mc:AlternateContent>
        <mc:AlternateContent xmlns:mc="http://schemas.openxmlformats.org/markup-compatibility/2006">
          <mc:Choice Requires="x14">
            <control shapeId="19250" r:id="rId58" name="Check Box 818">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9251" r:id="rId59" name="Check Box 819">
              <controlPr defaultSize="0" autoFill="0" autoLine="0" autoPict="0">
                <anchor moveWithCells="1">
                  <from>
                    <xdr:col>0</xdr:col>
                    <xdr:colOff>19050</xdr:colOff>
                    <xdr:row>67</xdr:row>
                    <xdr:rowOff>0</xdr:rowOff>
                  </from>
                  <to>
                    <xdr:col>1</xdr:col>
                    <xdr:colOff>962025</xdr:colOff>
                    <xdr:row>69</xdr:row>
                    <xdr:rowOff>28575</xdr:rowOff>
                  </to>
                </anchor>
              </controlPr>
            </control>
          </mc:Choice>
        </mc:AlternateContent>
        <mc:AlternateContent xmlns:mc="http://schemas.openxmlformats.org/markup-compatibility/2006">
          <mc:Choice Requires="x14">
            <control shapeId="19253" r:id="rId60"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1"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2" name="Check Box 824">
              <controlPr defaultSize="0" autoFill="0" autoLine="0" autoPict="0">
                <anchor moveWithCells="1">
                  <from>
                    <xdr:col>8</xdr:col>
                    <xdr:colOff>9525</xdr:colOff>
                    <xdr:row>26</xdr:row>
                    <xdr:rowOff>1038225</xdr:rowOff>
                  </from>
                  <to>
                    <xdr:col>9</xdr:col>
                    <xdr:colOff>952500</xdr:colOff>
                    <xdr:row>27</xdr:row>
                    <xdr:rowOff>219075</xdr:rowOff>
                  </to>
                </anchor>
              </controlPr>
            </control>
          </mc:Choice>
        </mc:AlternateContent>
        <mc:AlternateContent xmlns:mc="http://schemas.openxmlformats.org/markup-compatibility/2006">
          <mc:Choice Requires="x14">
            <control shapeId="19258" r:id="rId63"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4" name="Check Box 827">
              <controlPr defaultSize="0" autoFill="0" autoLine="0" autoPict="0">
                <anchor moveWithCells="1">
                  <from>
                    <xdr:col>8</xdr:col>
                    <xdr:colOff>28575</xdr:colOff>
                    <xdr:row>46</xdr:row>
                    <xdr:rowOff>0</xdr:rowOff>
                  </from>
                  <to>
                    <xdr:col>9</xdr:col>
                    <xdr:colOff>971550</xdr:colOff>
                    <xdr:row>47</xdr:row>
                    <xdr:rowOff>9525</xdr:rowOff>
                  </to>
                </anchor>
              </controlPr>
            </control>
          </mc:Choice>
        </mc:AlternateContent>
        <mc:AlternateContent xmlns:mc="http://schemas.openxmlformats.org/markup-compatibility/2006">
          <mc:Choice Requires="x14">
            <control shapeId="19260" r:id="rId65" name="Check Box 828">
              <controlPr defaultSize="0" autoFill="0" autoLine="0" autoPict="0">
                <anchor moveWithCells="1">
                  <from>
                    <xdr:col>8</xdr:col>
                    <xdr:colOff>28575</xdr:colOff>
                    <xdr:row>56</xdr:row>
                    <xdr:rowOff>0</xdr:rowOff>
                  </from>
                  <to>
                    <xdr:col>9</xdr:col>
                    <xdr:colOff>971550</xdr:colOff>
                    <xdr:row>57</xdr:row>
                    <xdr:rowOff>0</xdr:rowOff>
                  </to>
                </anchor>
              </controlPr>
            </control>
          </mc:Choice>
        </mc:AlternateContent>
        <mc:AlternateContent xmlns:mc="http://schemas.openxmlformats.org/markup-compatibility/2006">
          <mc:Choice Requires="x14">
            <control shapeId="19261" r:id="rId66" name="Check Box 829">
              <controlPr defaultSize="0" autoFill="0" autoLine="0" autoPict="0">
                <anchor moveWithCells="1">
                  <from>
                    <xdr:col>8</xdr:col>
                    <xdr:colOff>28575</xdr:colOff>
                    <xdr:row>66</xdr:row>
                    <xdr:rowOff>0</xdr:rowOff>
                  </from>
                  <to>
                    <xdr:col>9</xdr:col>
                    <xdr:colOff>971550</xdr:colOff>
                    <xdr:row>67</xdr:row>
                    <xdr:rowOff>0</xdr:rowOff>
                  </to>
                </anchor>
              </controlPr>
            </control>
          </mc:Choice>
        </mc:AlternateContent>
        <mc:AlternateContent xmlns:mc="http://schemas.openxmlformats.org/markup-compatibility/2006">
          <mc:Choice Requires="x14">
            <control shapeId="19263" r:id="rId67" name="Check Box 831">
              <controlPr defaultSize="0" autoFill="0" autoLine="0" autoPict="0">
                <anchor moveWithCells="1">
                  <from>
                    <xdr:col>2</xdr:col>
                    <xdr:colOff>38100</xdr:colOff>
                    <xdr:row>26</xdr:row>
                    <xdr:rowOff>142875</xdr:rowOff>
                  </from>
                  <to>
                    <xdr:col>3</xdr:col>
                    <xdr:colOff>981075</xdr:colOff>
                    <xdr:row>26</xdr:row>
                    <xdr:rowOff>914400</xdr:rowOff>
                  </to>
                </anchor>
              </controlPr>
            </control>
          </mc:Choice>
        </mc:AlternateContent>
        <mc:AlternateContent xmlns:mc="http://schemas.openxmlformats.org/markup-compatibility/2006">
          <mc:Choice Requires="x14">
            <control shapeId="19271" r:id="rId68" name="Check Box 839">
              <controlPr defaultSize="0" autoFill="0" autoLine="0" autoPict="0">
                <anchor moveWithCells="1">
                  <from>
                    <xdr:col>4</xdr:col>
                    <xdr:colOff>19050</xdr:colOff>
                    <xdr:row>45</xdr:row>
                    <xdr:rowOff>85725</xdr:rowOff>
                  </from>
                  <to>
                    <xdr:col>5</xdr:col>
                    <xdr:colOff>914400</xdr:colOff>
                    <xdr:row>45</xdr:row>
                    <xdr:rowOff>638175</xdr:rowOff>
                  </to>
                </anchor>
              </controlPr>
            </control>
          </mc:Choice>
        </mc:AlternateContent>
        <mc:AlternateContent xmlns:mc="http://schemas.openxmlformats.org/markup-compatibility/2006">
          <mc:Choice Requires="x14">
            <control shapeId="19273" r:id="rId69" name="Check Box 841">
              <controlPr defaultSize="0" autoFill="0" autoLine="0" autoPict="0">
                <anchor moveWithCells="1">
                  <from>
                    <xdr:col>2</xdr:col>
                    <xdr:colOff>28575</xdr:colOff>
                    <xdr:row>55</xdr:row>
                    <xdr:rowOff>161925</xdr:rowOff>
                  </from>
                  <to>
                    <xdr:col>3</xdr:col>
                    <xdr:colOff>857250</xdr:colOff>
                    <xdr:row>55</xdr:row>
                    <xdr:rowOff>695325</xdr:rowOff>
                  </to>
                </anchor>
              </controlPr>
            </control>
          </mc:Choice>
        </mc:AlternateContent>
        <mc:AlternateContent xmlns:mc="http://schemas.openxmlformats.org/markup-compatibility/2006">
          <mc:Choice Requires="x14">
            <control shapeId="19274" r:id="rId70" name="Check Box 842">
              <controlPr defaultSize="0" autoFill="0" autoLine="0" autoPict="0">
                <anchor moveWithCells="1">
                  <from>
                    <xdr:col>4</xdr:col>
                    <xdr:colOff>19050</xdr:colOff>
                    <xdr:row>55</xdr:row>
                    <xdr:rowOff>76200</xdr:rowOff>
                  </from>
                  <to>
                    <xdr:col>5</xdr:col>
                    <xdr:colOff>904875</xdr:colOff>
                    <xdr:row>55</xdr:row>
                    <xdr:rowOff>723900</xdr:rowOff>
                  </to>
                </anchor>
              </controlPr>
            </control>
          </mc:Choice>
        </mc:AlternateContent>
        <mc:AlternateContent xmlns:mc="http://schemas.openxmlformats.org/markup-compatibility/2006">
          <mc:Choice Requires="x14">
            <control shapeId="19278" r:id="rId71" name="Check Box 846">
              <controlPr defaultSize="0" autoFill="0" autoLine="0" autoPict="0">
                <anchor moveWithCells="1">
                  <from>
                    <xdr:col>4</xdr:col>
                    <xdr:colOff>19050</xdr:colOff>
                    <xdr:row>65</xdr:row>
                    <xdr:rowOff>47625</xdr:rowOff>
                  </from>
                  <to>
                    <xdr:col>5</xdr:col>
                    <xdr:colOff>942975</xdr:colOff>
                    <xdr:row>65</xdr:row>
                    <xdr:rowOff>933450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L48</xm:sqref>
        </x14:conditionalFormatting>
        <x14:conditionalFormatting xmlns:xm="http://schemas.microsoft.com/office/excel/2006/main">
          <x14:cfRule type="expression" priority="6" stopIfTrue="1" id="{B58426A1-DF60-45F4-843B-9EE2504A8F4A}">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4" stopIfTrue="1" id="{4D00382E-269A-4025-A798-007BB07F9103}">
            <xm:f>OR($I$68="No Score",$I$68=definitions!$B$14)</xm:f>
            <x14:dxf>
              <fill>
                <gradientFill degree="270">
                  <stop position="0">
                    <color theme="0"/>
                  </stop>
                  <stop position="1">
                    <color rgb="FFFF0000"/>
                  </stop>
                </gradientFill>
              </fill>
            </x14:dxf>
          </x14:cfRule>
          <xm:sqref>L68</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L68</xm:sqref>
        </x14:conditionalFormatting>
        <x14:conditionalFormatting xmlns:xm="http://schemas.microsoft.com/office/excel/2006/main">
          <x14:cfRule type="expression" priority="1" id="{9F796873-20A3-4CAF-95CF-3EED760F7B60}">
            <xm:f>AND(ISBLANK(A73),OR($D$108=definitions!$B$6,$D$108=definitions!$B$7))</xm:f>
            <x14:dxf>
              <fill>
                <gradientFill degree="270">
                  <stop position="0">
                    <color theme="0"/>
                  </stop>
                  <stop position="1">
                    <color rgb="FFFF0000"/>
                  </stop>
                </gradientFill>
              </fill>
            </x14:dxf>
          </x14:cfRule>
          <xm:sqref>L73:O75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8"/>
  <sheetViews>
    <sheetView workbookViewId="0">
      <selection activeCell="A33" sqref="A33:F4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58" t="str">
        <f>STD_Elem!B42</f>
        <v>Quality Standard IV: Specialized service professionals reflect on their practice.</v>
      </c>
      <c r="B1" s="959"/>
      <c r="C1" s="959"/>
      <c r="D1" s="959"/>
      <c r="E1" s="959"/>
      <c r="F1" s="959"/>
      <c r="G1" s="959"/>
      <c r="H1" s="959"/>
      <c r="I1" s="959"/>
      <c r="J1" s="960"/>
      <c r="L1" s="10"/>
      <c r="M1" s="10"/>
      <c r="N1" s="10"/>
      <c r="O1" s="10"/>
      <c r="P1" s="10"/>
      <c r="Q1" s="10"/>
      <c r="R1" s="9"/>
      <c r="S1" s="9"/>
      <c r="T1" s="9"/>
      <c r="U1" s="9"/>
      <c r="V1" s="9"/>
      <c r="W1" s="9"/>
      <c r="X1" s="9"/>
    </row>
    <row r="2" spans="1:40" ht="15.95" customHeight="1" thickBot="1" x14ac:dyDescent="0.3">
      <c r="A2" s="11"/>
      <c r="B2" s="193" t="s">
        <v>2470</v>
      </c>
      <c r="C2" s="933" t="s">
        <v>2357</v>
      </c>
      <c r="D2" s="929"/>
      <c r="E2" s="928" t="s">
        <v>2358</v>
      </c>
      <c r="F2" s="929"/>
      <c r="G2" s="928" t="s">
        <v>2359</v>
      </c>
      <c r="H2" s="929"/>
      <c r="I2" s="928" t="s">
        <v>901</v>
      </c>
      <c r="J2" s="929"/>
      <c r="L2" s="10"/>
      <c r="M2" s="10"/>
      <c r="N2" s="10"/>
      <c r="O2" s="10"/>
      <c r="P2" s="10"/>
      <c r="Q2" s="10"/>
      <c r="R2" s="9"/>
      <c r="S2" s="9"/>
      <c r="T2" s="9"/>
      <c r="U2" s="9"/>
      <c r="V2" s="9"/>
      <c r="W2" s="9"/>
      <c r="X2" s="9"/>
    </row>
    <row r="3" spans="1:40" ht="30.75" customHeight="1" thickBot="1" x14ac:dyDescent="0.3">
      <c r="A3" s="874" t="str">
        <f>STD_Elem!B43</f>
        <v>Element a: Specialized service professionals demonstrate that they analyze student learning, development, and growth and apply what they learn to improve their practice.</v>
      </c>
      <c r="B3" s="875"/>
      <c r="C3" s="875"/>
      <c r="D3" s="875"/>
      <c r="E3" s="875"/>
      <c r="F3" s="875"/>
      <c r="G3" s="875"/>
      <c r="H3" s="875"/>
      <c r="I3" s="875"/>
      <c r="J3" s="876"/>
      <c r="L3" s="10"/>
      <c r="M3" s="10"/>
      <c r="N3" s="10"/>
      <c r="O3" s="10"/>
      <c r="P3" s="10"/>
      <c r="Q3" s="10"/>
      <c r="R3" s="9"/>
      <c r="S3" s="9"/>
      <c r="T3" s="9"/>
      <c r="U3" s="9"/>
      <c r="V3" s="9"/>
      <c r="W3" s="9"/>
      <c r="X3" s="9"/>
    </row>
    <row r="4" spans="1:40" ht="21" customHeight="1" x14ac:dyDescent="0.25">
      <c r="A4" s="809"/>
      <c r="B4" s="946"/>
      <c r="C4" s="947" t="str">
        <f>DATA!$F$495</f>
        <v>. . . and</v>
      </c>
      <c r="D4" s="810"/>
      <c r="E4" s="950" t="str">
        <f>DATA!$F$499</f>
        <v>. . . and</v>
      </c>
      <c r="F4" s="951"/>
      <c r="G4" s="950" t="str">
        <f>DATA!$F$503</f>
        <v>. . . and</v>
      </c>
      <c r="H4" s="951"/>
      <c r="I4" s="950" t="str">
        <f>DATA!$F$507</f>
        <v>. . . and</v>
      </c>
      <c r="J4" s="951"/>
      <c r="L4" s="10"/>
      <c r="M4" s="10"/>
      <c r="N4" s="10"/>
      <c r="O4" s="10"/>
      <c r="P4" s="10"/>
      <c r="Q4" s="10"/>
      <c r="R4" s="9"/>
      <c r="S4" s="9"/>
      <c r="T4" s="9"/>
      <c r="U4" s="9"/>
      <c r="V4" s="9"/>
      <c r="W4" s="9"/>
      <c r="X4" s="9"/>
    </row>
    <row r="5" spans="1:40" s="37" customFormat="1" ht="50.25" customHeight="1" x14ac:dyDescent="0.25">
      <c r="A5" s="869" t="str">
        <f>DATA!$F$491</f>
        <v>THE SCHOOL SPEECH-LANGUAGE PATHOLOGIST:</v>
      </c>
      <c r="B5" s="956"/>
      <c r="C5" s="957" t="str">
        <f>DATA!$F$496</f>
        <v>THE SCHOOL SPEECH-LANGUAGE PATHOLOGIST:</v>
      </c>
      <c r="D5" s="870"/>
      <c r="E5" s="869" t="str">
        <f>DATA!$F$500</f>
        <v>THE SCHOOL SPEECH-LANGUAGE PATHOLOGIST:</v>
      </c>
      <c r="F5" s="870"/>
      <c r="G5" s="869" t="str">
        <f>DATA!$F$504</f>
        <v>THE SCHOOL SPEECH-LANGUAGE PATHOLOGIST:</v>
      </c>
      <c r="H5" s="870"/>
      <c r="I5" s="869" t="str">
        <f>DATA!$F$508</f>
        <v>THE SCHOOL SPEECH-LANGUAGE PATHOLOGIST:</v>
      </c>
      <c r="J5" s="870"/>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27.5" customHeight="1" x14ac:dyDescent="0.25">
      <c r="A6" s="469"/>
      <c r="B6" s="280" t="str">
        <f>DATA!$F$492</f>
        <v>Collects and analyzes student data to inform instruction.</v>
      </c>
      <c r="C6" s="282"/>
      <c r="D6" s="458" t="str">
        <f>DATA!$F$497</f>
        <v>Collects multiple examples of student work to determine student progress over time and make adjustments to instruction.</v>
      </c>
      <c r="E6" s="237"/>
      <c r="F6" s="238" t="str">
        <f>DATA!$F$501</f>
        <v>Applies knowledge of student learning, development, and growth to the development of lesson plans and specially designed instructional strategies.</v>
      </c>
      <c r="G6" s="469"/>
      <c r="H6" s="458" t="str">
        <f>DATA!$F$505</f>
        <v>Develops IEPs and lesson plans based on a body of evidence such as information gathered from students, families, or significant adults or colleagues.</v>
      </c>
      <c r="I6" s="140"/>
      <c r="J6" s="458" t="str">
        <f>DATA!$F$509</f>
        <v>Offers assistance to colleagues in analyzing student behavioral changes and determining best practice for individual students.</v>
      </c>
      <c r="L6" s="10"/>
      <c r="M6" s="10"/>
      <c r="N6" s="10"/>
      <c r="O6" s="10"/>
      <c r="P6" s="10"/>
      <c r="Q6" s="10"/>
      <c r="R6" s="9"/>
      <c r="S6" s="9"/>
      <c r="T6" s="9"/>
      <c r="U6" s="9"/>
      <c r="V6" s="9"/>
      <c r="W6" s="9"/>
      <c r="X6" s="9"/>
    </row>
    <row r="7" spans="1:40" ht="33" customHeight="1" thickBot="1" x14ac:dyDescent="0.3">
      <c r="A7" s="276"/>
      <c r="B7" s="172"/>
      <c r="C7" s="282"/>
      <c r="D7" s="278"/>
      <c r="E7" s="140"/>
      <c r="F7" s="278"/>
      <c r="G7" s="140"/>
      <c r="H7" s="278"/>
      <c r="I7" s="263"/>
      <c r="J7" s="264" t="str">
        <f>definitions!$B$21</f>
        <v>Click here to revisit element</v>
      </c>
      <c r="L7" s="10"/>
      <c r="M7" s="10"/>
      <c r="N7" s="10"/>
      <c r="O7" s="10"/>
      <c r="P7" s="10"/>
      <c r="Q7" s="10"/>
      <c r="R7" s="9"/>
      <c r="S7" s="9"/>
      <c r="T7" s="9"/>
      <c r="U7" s="9"/>
      <c r="V7" s="9"/>
      <c r="W7" s="9"/>
      <c r="X7" s="9"/>
    </row>
    <row r="8" spans="1:40" ht="15" customHeight="1" x14ac:dyDescent="0.25">
      <c r="A8" s="261"/>
      <c r="B8" s="938" t="str">
        <f>DATA!$F$493</f>
        <v>No Basic practices apply</v>
      </c>
      <c r="C8" s="200"/>
      <c r="D8" s="136"/>
      <c r="E8" s="139"/>
      <c r="F8" s="136"/>
      <c r="G8" s="139"/>
      <c r="H8" s="136"/>
      <c r="I8" s="865" t="str">
        <f>DATA!B511</f>
        <v>Blank Form</v>
      </c>
      <c r="J8" s="866"/>
      <c r="L8" s="937" t="str">
        <f>IF(I8=definitions!$B$11,definitions!$B$16,IF(definitions!$B$47=TRUE,definitions!$B$22,IF(I8=definitions!$B$14,definitions!$B$18,definitions!$B$20)))</f>
        <v>No Professional Practices have been selected.</v>
      </c>
      <c r="M8" s="937"/>
      <c r="N8" s="937"/>
      <c r="O8" s="937"/>
      <c r="P8" s="937"/>
      <c r="Q8" s="10"/>
      <c r="R8" s="9"/>
      <c r="S8" s="9"/>
      <c r="T8" s="9"/>
      <c r="U8" s="9"/>
      <c r="V8" s="9"/>
      <c r="W8" s="9"/>
      <c r="X8" s="9"/>
    </row>
    <row r="9" spans="1:40" ht="15" customHeight="1" x14ac:dyDescent="0.25">
      <c r="A9" s="262"/>
      <c r="B9" s="939"/>
      <c r="C9" s="138"/>
      <c r="D9" s="136"/>
      <c r="E9" s="139"/>
      <c r="F9" s="136"/>
      <c r="G9" s="139"/>
      <c r="H9" s="137"/>
      <c r="I9" s="921"/>
      <c r="J9" s="991"/>
      <c r="L9" s="937"/>
      <c r="M9" s="937"/>
      <c r="N9" s="937"/>
      <c r="O9" s="937"/>
      <c r="P9" s="937"/>
      <c r="Q9" s="10"/>
      <c r="R9" s="9"/>
      <c r="S9" s="9"/>
      <c r="T9" s="9"/>
      <c r="U9" s="9"/>
      <c r="V9" s="9"/>
      <c r="W9" s="9"/>
      <c r="X9" s="9"/>
    </row>
    <row r="10" spans="1:40" ht="42" customHeight="1" thickBot="1" x14ac:dyDescent="0.3">
      <c r="A10" s="943" t="str">
        <f>STD_Elem!B42</f>
        <v>Quality Standard IV: Specialized service professionals reflect on their practice.</v>
      </c>
      <c r="B10" s="944"/>
      <c r="C10" s="944"/>
      <c r="D10" s="944"/>
      <c r="E10" s="944"/>
      <c r="F10" s="944"/>
      <c r="G10" s="944"/>
      <c r="H10" s="944"/>
      <c r="I10" s="944"/>
      <c r="J10" s="945"/>
      <c r="L10" s="10"/>
      <c r="M10" s="10"/>
      <c r="N10" s="10"/>
      <c r="O10" s="10"/>
      <c r="P10" s="10"/>
      <c r="Q10" s="10"/>
      <c r="R10" s="9"/>
      <c r="S10" s="9"/>
      <c r="T10" s="9"/>
      <c r="U10" s="9"/>
      <c r="V10" s="9"/>
      <c r="W10" s="9"/>
      <c r="X10" s="9"/>
    </row>
    <row r="11" spans="1:40" ht="15.95" customHeight="1" thickBot="1" x14ac:dyDescent="0.3">
      <c r="A11" s="11"/>
      <c r="B11" s="193" t="s">
        <v>2470</v>
      </c>
      <c r="C11" s="933" t="s">
        <v>2357</v>
      </c>
      <c r="D11" s="929"/>
      <c r="E11" s="928" t="s">
        <v>2358</v>
      </c>
      <c r="F11" s="929"/>
      <c r="G11" s="928" t="s">
        <v>2359</v>
      </c>
      <c r="H11" s="929"/>
      <c r="I11" s="928" t="s">
        <v>901</v>
      </c>
      <c r="J11" s="929"/>
      <c r="L11" s="10"/>
      <c r="M11" s="10"/>
      <c r="N11" s="10"/>
      <c r="O11" s="10"/>
      <c r="P11" s="10"/>
      <c r="Q11" s="10"/>
      <c r="R11" s="9"/>
      <c r="S11" s="9"/>
      <c r="T11" s="9"/>
      <c r="U11" s="9"/>
      <c r="V11" s="9"/>
      <c r="W11" s="9"/>
      <c r="X11" s="9"/>
    </row>
    <row r="12" spans="1:40" ht="21.75" customHeight="1" thickBot="1" x14ac:dyDescent="0.3">
      <c r="A12" s="874" t="str">
        <f>STD_Elem!B44</f>
        <v>Element b: Specialized service professionals link professional growth to their professional goals.</v>
      </c>
      <c r="B12" s="875"/>
      <c r="C12" s="875"/>
      <c r="D12" s="875"/>
      <c r="E12" s="875"/>
      <c r="F12" s="875"/>
      <c r="G12" s="875"/>
      <c r="H12" s="875"/>
      <c r="I12" s="875"/>
      <c r="J12" s="876"/>
      <c r="L12" s="10"/>
      <c r="M12" s="10"/>
      <c r="N12" s="10"/>
      <c r="O12" s="10"/>
      <c r="P12" s="10"/>
      <c r="Q12" s="10"/>
      <c r="R12" s="9"/>
      <c r="S12" s="9"/>
      <c r="T12" s="9"/>
      <c r="U12" s="9"/>
      <c r="V12" s="9"/>
      <c r="W12" s="9"/>
      <c r="X12" s="9"/>
    </row>
    <row r="13" spans="1:40" ht="20.100000000000001" customHeight="1" x14ac:dyDescent="0.25">
      <c r="A13" s="809"/>
      <c r="B13" s="1002"/>
      <c r="C13" s="947" t="str">
        <f>DATA!$F$518</f>
        <v>. . . and</v>
      </c>
      <c r="D13" s="810"/>
      <c r="E13" s="809" t="str">
        <f>DATA!$F$522</f>
        <v>. . . and</v>
      </c>
      <c r="F13" s="810"/>
      <c r="G13" s="809" t="str">
        <f>DATA!$F$526</f>
        <v>. . . and</v>
      </c>
      <c r="H13" s="810"/>
      <c r="I13" s="809" t="str">
        <f>DATA!$F$530</f>
        <v>. . . and</v>
      </c>
      <c r="J13" s="810"/>
      <c r="L13" s="10"/>
      <c r="M13" s="10"/>
      <c r="N13" s="10"/>
      <c r="O13" s="10"/>
      <c r="P13" s="10"/>
      <c r="Q13" s="10"/>
      <c r="R13" s="9"/>
      <c r="S13" s="9"/>
      <c r="T13" s="9"/>
      <c r="U13" s="9"/>
      <c r="V13" s="9"/>
      <c r="W13" s="9"/>
      <c r="X13" s="9"/>
    </row>
    <row r="14" spans="1:40" s="37" customFormat="1" ht="49.5" customHeight="1" x14ac:dyDescent="0.25">
      <c r="A14" s="869" t="str">
        <f>DATA!$F$514</f>
        <v>THE SCHOOL SPEECH-LANGUAGE PATHOLOGIST:</v>
      </c>
      <c r="B14" s="1004"/>
      <c r="C14" s="957" t="str">
        <f>DATA!$F$519</f>
        <v>THE SCHOOL SPEECH-LANGUAGE PATHOLOGIST:</v>
      </c>
      <c r="D14" s="870"/>
      <c r="E14" s="869" t="str">
        <f>DATA!$F$523</f>
        <v>THE SCHOOL SPEECH-LANGUAGE PATHOLOGIST:</v>
      </c>
      <c r="F14" s="870"/>
      <c r="G14" s="869" t="str">
        <f>DATA!$F$527</f>
        <v>THE SCHOOL SPEECH-LANGUAGE PATHOLOGIST:</v>
      </c>
      <c r="H14" s="870"/>
      <c r="I14" s="869" t="str">
        <f>DATA!$F$531</f>
        <v>THE SCHOOL SPEECH-LANGUAGE PATHOLOGIST:</v>
      </c>
      <c r="J14" s="870"/>
      <c r="L14" s="38"/>
      <c r="M14" s="38"/>
      <c r="N14" s="38"/>
      <c r="O14" s="38"/>
      <c r="P14" s="38"/>
      <c r="Q14" s="38"/>
      <c r="R14" s="9"/>
      <c r="S14" s="9"/>
      <c r="T14" s="9"/>
      <c r="U14" s="9"/>
      <c r="V14" s="9"/>
      <c r="W14" s="9"/>
      <c r="X14" s="9"/>
      <c r="Y14" s="9"/>
      <c r="Z14" s="9"/>
      <c r="AA14" s="9"/>
      <c r="AB14" s="9"/>
      <c r="AC14" s="9"/>
      <c r="AD14" s="9"/>
      <c r="AE14" s="9"/>
      <c r="AF14" s="9"/>
      <c r="AG14" s="9"/>
      <c r="AH14" s="9"/>
      <c r="AI14" s="9"/>
      <c r="AJ14" s="9"/>
      <c r="AK14" s="9"/>
      <c r="AL14" s="9"/>
      <c r="AM14" s="9"/>
      <c r="AN14" s="9"/>
    </row>
    <row r="15" spans="1:40" ht="160.5" customHeight="1" x14ac:dyDescent="0.25">
      <c r="A15" s="233"/>
      <c r="B15" s="280" t="str">
        <f>DATA!$F$515</f>
        <v>Uses performance feedback from supervisor and/or colleagues to improve practice.</v>
      </c>
      <c r="C15" s="282"/>
      <c r="D15" s="458" t="str">
        <f>DATA!$F$520</f>
        <v>Applies knowledge and skills learned through professional development to instructional decisions.</v>
      </c>
      <c r="E15" s="140"/>
      <c r="F15" s="458" t="str">
        <f>DATA!$F$524</f>
        <v>Selects professional development activities based on professional goals related to a positive impact on student learning, current research and evidence based practices.</v>
      </c>
      <c r="G15" s="140"/>
      <c r="H15" s="458" t="str">
        <f>DATA!$F$528</f>
        <v>Develops and follows a long-term professional development plan.</v>
      </c>
      <c r="I15" s="470"/>
      <c r="J15" s="494" t="str">
        <f>DATA!$F$532</f>
        <v>Regularly tries new and different ways of teaching new skills.</v>
      </c>
      <c r="L15" s="10"/>
      <c r="M15" s="10"/>
      <c r="N15" s="10"/>
      <c r="O15" s="10"/>
      <c r="P15" s="10"/>
      <c r="Q15" s="10"/>
      <c r="R15" s="9"/>
      <c r="S15" s="9"/>
      <c r="T15" s="9"/>
      <c r="U15" s="9"/>
      <c r="V15" s="9"/>
      <c r="W15" s="9"/>
      <c r="X15" s="9"/>
    </row>
    <row r="16" spans="1:40" ht="33" customHeight="1" thickBot="1" x14ac:dyDescent="0.3">
      <c r="A16" s="276"/>
      <c r="B16" s="172"/>
      <c r="C16" s="282"/>
      <c r="D16" s="171"/>
      <c r="E16" s="281"/>
      <c r="F16" s="171"/>
      <c r="G16" s="140"/>
      <c r="H16" s="278"/>
      <c r="I16" s="263"/>
      <c r="J16" s="264" t="str">
        <f>definitions!$B$21</f>
        <v>Click here to revisit element</v>
      </c>
      <c r="L16" s="10"/>
      <c r="M16" s="10"/>
      <c r="N16" s="10"/>
      <c r="O16" s="10"/>
      <c r="P16" s="10"/>
      <c r="Q16" s="10"/>
      <c r="R16" s="9"/>
      <c r="S16" s="9"/>
      <c r="T16" s="9"/>
      <c r="U16" s="9"/>
      <c r="V16" s="9"/>
      <c r="W16" s="9"/>
      <c r="X16" s="9"/>
    </row>
    <row r="17" spans="1:40" ht="15" customHeight="1" x14ac:dyDescent="0.25">
      <c r="A17" s="261"/>
      <c r="B17" s="938" t="str">
        <f>DATA!$F$516</f>
        <v>No Basic practices apply</v>
      </c>
      <c r="C17" s="199"/>
      <c r="D17" s="101"/>
      <c r="E17" s="140"/>
      <c r="F17" s="101"/>
      <c r="G17" s="140"/>
      <c r="H17" s="101"/>
      <c r="I17" s="891" t="str">
        <f>DATA!B534</f>
        <v>Blank Form</v>
      </c>
      <c r="J17" s="892"/>
      <c r="L17" s="937" t="str">
        <f>IF(I17=definitions!$B$11,definitions!$B$16,IF(definitions!$B$48=TRUE,definitions!$B$22,IF(I17=definitions!$B$14,definitions!$B$18,definitions!$B$20)))</f>
        <v>No Professional Practices have been selected.</v>
      </c>
      <c r="M17" s="937"/>
      <c r="N17" s="937"/>
      <c r="O17" s="937"/>
      <c r="P17" s="937"/>
      <c r="Q17" s="10"/>
      <c r="R17" s="9"/>
      <c r="S17" s="9"/>
      <c r="T17" s="9"/>
      <c r="U17" s="9"/>
      <c r="V17" s="9"/>
      <c r="W17" s="9"/>
      <c r="X17" s="9"/>
    </row>
    <row r="18" spans="1:40" ht="15" customHeight="1" thickBot="1" x14ac:dyDescent="0.3">
      <c r="A18" s="262"/>
      <c r="B18" s="939"/>
      <c r="C18" s="201"/>
      <c r="D18" s="115"/>
      <c r="E18" s="140"/>
      <c r="F18" s="96"/>
      <c r="G18" s="140"/>
      <c r="H18" s="96"/>
      <c r="I18" s="893"/>
      <c r="J18" s="894"/>
      <c r="L18" s="937"/>
      <c r="M18" s="937"/>
      <c r="N18" s="937"/>
      <c r="O18" s="937"/>
      <c r="P18" s="937"/>
      <c r="Q18" s="10"/>
      <c r="R18" s="9"/>
      <c r="S18" s="9"/>
      <c r="T18" s="9"/>
      <c r="U18" s="9"/>
      <c r="V18" s="9"/>
      <c r="W18" s="9"/>
      <c r="X18" s="9"/>
    </row>
    <row r="19" spans="1:40" ht="45.75" customHeight="1" thickBot="1" x14ac:dyDescent="0.3">
      <c r="A19" s="958" t="str">
        <f>STD_Elem!B42</f>
        <v>Quality Standard IV: Specialized service professionals reflect on their practice.</v>
      </c>
      <c r="B19" s="959"/>
      <c r="C19" s="959"/>
      <c r="D19" s="959"/>
      <c r="E19" s="959"/>
      <c r="F19" s="959"/>
      <c r="G19" s="959"/>
      <c r="H19" s="959"/>
      <c r="I19" s="959"/>
      <c r="J19" s="960"/>
      <c r="L19" s="10"/>
      <c r="M19" s="10"/>
      <c r="N19" s="10"/>
      <c r="O19" s="10"/>
      <c r="P19" s="10"/>
      <c r="Q19" s="10"/>
      <c r="R19" s="9"/>
      <c r="S19" s="9"/>
      <c r="T19" s="9"/>
      <c r="U19" s="9"/>
      <c r="V19" s="9"/>
      <c r="W19" s="9"/>
      <c r="X19" s="9"/>
    </row>
    <row r="20" spans="1:40" ht="15.95" customHeight="1" thickBot="1" x14ac:dyDescent="0.3">
      <c r="A20" s="11"/>
      <c r="B20" s="193" t="s">
        <v>2470</v>
      </c>
      <c r="C20" s="187"/>
      <c r="D20" s="20" t="s">
        <v>2357</v>
      </c>
      <c r="E20" s="11"/>
      <c r="F20" s="19" t="s">
        <v>2358</v>
      </c>
      <c r="G20" s="11"/>
      <c r="H20" s="19" t="s">
        <v>2359</v>
      </c>
      <c r="I20" s="11"/>
      <c r="J20" s="20" t="s">
        <v>901</v>
      </c>
      <c r="L20" s="10"/>
      <c r="M20" s="10"/>
      <c r="N20" s="10"/>
      <c r="O20" s="10"/>
      <c r="P20" s="10"/>
      <c r="Q20" s="10"/>
      <c r="R20" s="9"/>
      <c r="S20" s="9"/>
      <c r="T20" s="9"/>
      <c r="U20" s="9"/>
      <c r="V20" s="9"/>
      <c r="W20" s="9"/>
      <c r="X20" s="9"/>
    </row>
    <row r="21" spans="1:40" ht="30" customHeight="1" thickBot="1" x14ac:dyDescent="0.3">
      <c r="A21" s="874" t="str">
        <f>STD_Elem!B45</f>
        <v>Element c: Specialized service professionals respond to complex, dynamic environments.</v>
      </c>
      <c r="B21" s="875"/>
      <c r="C21" s="875"/>
      <c r="D21" s="875"/>
      <c r="E21" s="875"/>
      <c r="F21" s="875"/>
      <c r="G21" s="875"/>
      <c r="H21" s="875"/>
      <c r="I21" s="875"/>
      <c r="J21" s="876"/>
      <c r="L21" s="10"/>
      <c r="M21" s="10"/>
      <c r="N21" s="10"/>
      <c r="O21" s="10"/>
      <c r="P21" s="10"/>
      <c r="Q21" s="10"/>
      <c r="R21" s="9"/>
      <c r="S21" s="9"/>
      <c r="T21" s="9"/>
      <c r="U21" s="9"/>
      <c r="V21" s="9"/>
      <c r="W21" s="9"/>
      <c r="X21" s="9"/>
    </row>
    <row r="22" spans="1:40" ht="20.100000000000001" customHeight="1" x14ac:dyDescent="0.25">
      <c r="A22" s="1000"/>
      <c r="B22" s="1001"/>
      <c r="C22" s="947" t="str">
        <f>DATA!$F$541</f>
        <v>. . . and</v>
      </c>
      <c r="D22" s="810"/>
      <c r="E22" s="809" t="str">
        <f>DATA!$F$545</f>
        <v>. . . and</v>
      </c>
      <c r="F22" s="810"/>
      <c r="G22" s="809" t="str">
        <f>DATA!$F$551</f>
        <v>. . . and</v>
      </c>
      <c r="H22" s="810"/>
      <c r="I22" s="809" t="str">
        <f>DATA!$F$555</f>
        <v>. . . and</v>
      </c>
      <c r="J22" s="810"/>
      <c r="L22" s="10"/>
      <c r="M22" s="10"/>
      <c r="N22" s="10"/>
      <c r="O22" s="10"/>
      <c r="P22" s="10"/>
      <c r="Q22" s="10"/>
      <c r="R22" s="9"/>
      <c r="S22" s="9"/>
      <c r="T22" s="9"/>
      <c r="U22" s="9"/>
      <c r="V22" s="9"/>
      <c r="W22" s="9"/>
      <c r="X22" s="9"/>
    </row>
    <row r="23" spans="1:40" s="37" customFormat="1" ht="75.75" customHeight="1" x14ac:dyDescent="0.25">
      <c r="A23" s="1001" t="str">
        <f>DATA!$F$537</f>
        <v>THE SCHOOL SPEECH-LANGUAGE PATHOLOGIST:</v>
      </c>
      <c r="B23" s="1001"/>
      <c r="C23" s="957" t="str">
        <f>DATA!$F$542</f>
        <v>THE SCHOOL SPEECH-LANGUAGE PATHOLOGIST:</v>
      </c>
      <c r="D23" s="870"/>
      <c r="E23" s="869" t="str">
        <f>DATA!$F$546</f>
        <v xml:space="preserve">THE SCHOOL SPEECH-LANGUAGE PATHOLOGIST                                                 initiates and leads collaborative activities with colleagues to: </v>
      </c>
      <c r="F23" s="870"/>
      <c r="G23" s="869" t="str">
        <f>DATA!$F$552</f>
        <v>THE SCHOOL SPEECH-LANGUAGE PATHOLOGIST:</v>
      </c>
      <c r="H23" s="870"/>
      <c r="I23" s="869" t="str">
        <f>DATA!$F$556</f>
        <v>THE SCHOOL SPEECH-LANGUAGE PATHOLOGIST:</v>
      </c>
      <c r="J23" s="870"/>
      <c r="L23" s="38"/>
      <c r="M23" s="38"/>
      <c r="N23" s="38"/>
      <c r="O23" s="38"/>
      <c r="P23" s="38"/>
      <c r="Q23" s="38"/>
      <c r="R23" s="9"/>
      <c r="S23" s="9"/>
      <c r="T23" s="9"/>
      <c r="U23" s="9"/>
      <c r="V23" s="9"/>
      <c r="W23" s="9"/>
      <c r="X23" s="9"/>
      <c r="Y23" s="9"/>
      <c r="Z23" s="9"/>
      <c r="AA23" s="9"/>
      <c r="AB23" s="9"/>
      <c r="AC23" s="9"/>
      <c r="AD23" s="9"/>
      <c r="AE23" s="9"/>
      <c r="AF23" s="9"/>
      <c r="AG23" s="9"/>
      <c r="AH23" s="9"/>
      <c r="AI23" s="9"/>
      <c r="AJ23" s="9"/>
      <c r="AK23" s="9"/>
      <c r="AL23" s="9"/>
      <c r="AM23" s="9"/>
      <c r="AN23" s="9"/>
    </row>
    <row r="24" spans="1:40" s="490" customFormat="1" ht="127.5" customHeight="1" x14ac:dyDescent="0.25">
      <c r="A24" s="489"/>
      <c r="B24" s="140" t="str">
        <f>DATA!$F$538</f>
        <v>Understands the complexity and dynamic nature of the learning environment.</v>
      </c>
      <c r="C24" s="467"/>
      <c r="D24" s="458" t="str">
        <f>DATA!$F$543</f>
        <v>Maintains a positive, productive and respectful relationship with colleagues.</v>
      </c>
      <c r="E24" s="469"/>
      <c r="F24" s="458" t="str">
        <f>DATA!$F$547</f>
        <v>Analyze student data and interpret results.</v>
      </c>
      <c r="G24" s="140"/>
      <c r="H24" s="458" t="str">
        <f>DATA!$F$553</f>
        <v>Serves a critical role for colleagues, in staying attentive to new ideas and practices and analyzing their application to the current learning environment. .</v>
      </c>
      <c r="I24" s="140"/>
      <c r="J24" s="458" t="str">
        <f>DATA!$F$557</f>
        <v>Strengthens the response to environmental challenges by adapting practices collaboratively with colleagues.</v>
      </c>
      <c r="L24" s="491"/>
      <c r="M24" s="491"/>
      <c r="N24" s="491"/>
      <c r="O24" s="491"/>
      <c r="P24" s="491"/>
      <c r="Q24" s="491"/>
    </row>
    <row r="25" spans="1:40" s="490" customFormat="1" ht="48" customHeight="1" x14ac:dyDescent="0.25">
      <c r="A25" s="515"/>
      <c r="B25" s="140"/>
      <c r="C25" s="511"/>
      <c r="D25" s="458"/>
      <c r="E25" s="513"/>
      <c r="F25" s="458" t="str">
        <f>DATA!$F$548</f>
        <v>Apply findings to improve teaching practice.</v>
      </c>
      <c r="G25" s="140"/>
      <c r="H25" s="458"/>
      <c r="I25" s="140"/>
      <c r="J25" s="458"/>
      <c r="L25" s="491"/>
      <c r="M25" s="491"/>
      <c r="N25" s="491"/>
      <c r="O25" s="491"/>
      <c r="P25" s="491"/>
      <c r="Q25" s="491"/>
    </row>
    <row r="26" spans="1:40" s="490" customFormat="1" ht="57.75" customHeight="1" x14ac:dyDescent="0.25">
      <c r="A26" s="515"/>
      <c r="B26" s="140"/>
      <c r="C26" s="519"/>
      <c r="D26" s="458"/>
      <c r="E26" s="280"/>
      <c r="F26" s="458" t="str">
        <f>DATA!$F$549</f>
        <v>Support struggling and/or advanced/above grade level students.</v>
      </c>
      <c r="G26" s="140"/>
      <c r="H26" s="458"/>
      <c r="I26" s="140"/>
      <c r="J26" s="458"/>
      <c r="L26" s="491"/>
      <c r="M26" s="491"/>
      <c r="N26" s="491"/>
      <c r="O26" s="491"/>
      <c r="P26" s="491"/>
      <c r="Q26" s="491"/>
    </row>
    <row r="27" spans="1:40" ht="33" customHeight="1" thickBot="1" x14ac:dyDescent="0.3">
      <c r="A27" s="280"/>
      <c r="B27" s="172"/>
      <c r="C27" s="282"/>
      <c r="D27" s="278"/>
      <c r="E27" s="140"/>
      <c r="F27" s="458"/>
      <c r="G27" s="140"/>
      <c r="H27" s="278"/>
      <c r="I27" s="263"/>
      <c r="J27" s="264" t="str">
        <f>definitions!$B$21</f>
        <v>Click here to revisit element</v>
      </c>
      <c r="L27" s="10"/>
      <c r="M27" s="10"/>
      <c r="N27" s="10"/>
      <c r="O27" s="10"/>
      <c r="P27" s="10"/>
      <c r="Q27" s="10"/>
      <c r="R27" s="9"/>
      <c r="S27" s="9"/>
      <c r="T27" s="9"/>
      <c r="U27" s="9"/>
      <c r="V27" s="9"/>
      <c r="W27" s="9"/>
      <c r="X27" s="9"/>
    </row>
    <row r="28" spans="1:40" ht="15" customHeight="1" x14ac:dyDescent="0.25">
      <c r="A28" s="261"/>
      <c r="B28" s="938" t="str">
        <f>DATA!$F$539</f>
        <v>No Basic practices apply</v>
      </c>
      <c r="C28" s="186"/>
      <c r="D28" s="101"/>
      <c r="E28" s="105"/>
      <c r="F28" s="101"/>
      <c r="G28" s="105"/>
      <c r="H28" s="101"/>
      <c r="I28" s="885" t="str">
        <f>DATA!B559</f>
        <v>Blank Form</v>
      </c>
      <c r="J28" s="886"/>
      <c r="L28" s="937" t="str">
        <f>IF(I28=definitions!$B$11,definitions!$B$16,IF(definitions!$B$49=TRUE,definitions!$B$22,IF(I28=definitions!$B$14,definitions!$B$18,definitions!$B$20)))</f>
        <v>No Professional Practices have been selected.</v>
      </c>
      <c r="M28" s="937"/>
      <c r="N28" s="937"/>
      <c r="O28" s="937"/>
      <c r="P28" s="937"/>
      <c r="Q28" s="10"/>
      <c r="R28" s="9"/>
      <c r="S28" s="9"/>
      <c r="T28" s="9"/>
      <c r="U28" s="9"/>
      <c r="V28" s="9"/>
      <c r="W28" s="9"/>
      <c r="X28" s="9"/>
    </row>
    <row r="29" spans="1:40" ht="15" customHeight="1" thickBot="1" x14ac:dyDescent="0.3">
      <c r="A29" s="262"/>
      <c r="B29" s="939"/>
      <c r="C29" s="202"/>
      <c r="D29" s="115"/>
      <c r="E29" s="142"/>
      <c r="F29" s="143"/>
      <c r="G29" s="142"/>
      <c r="H29" s="143"/>
      <c r="I29" s="887"/>
      <c r="J29" s="888"/>
      <c r="L29" s="937"/>
      <c r="M29" s="937"/>
      <c r="N29" s="937"/>
      <c r="O29" s="937"/>
      <c r="P29" s="937"/>
      <c r="Q29" s="10"/>
      <c r="R29" s="9"/>
      <c r="S29" s="9"/>
      <c r="T29" s="9"/>
      <c r="U29" s="9"/>
      <c r="V29" s="9"/>
      <c r="W29" s="9"/>
      <c r="X29" s="9"/>
    </row>
    <row r="30" spans="1:40" ht="15" customHeight="1" x14ac:dyDescent="0.25">
      <c r="A30" s="846" t="s">
        <v>2468</v>
      </c>
      <c r="B30" s="847"/>
      <c r="C30" s="847"/>
      <c r="D30" s="847"/>
      <c r="E30" s="847"/>
      <c r="F30" s="848"/>
      <c r="G30" s="837" t="s">
        <v>2469</v>
      </c>
      <c r="H30" s="838"/>
      <c r="I30" s="838"/>
      <c r="J30" s="839"/>
      <c r="L30" s="10"/>
      <c r="M30" s="10"/>
      <c r="N30" s="10"/>
      <c r="O30" s="10"/>
      <c r="P30" s="10"/>
      <c r="Q30" s="10"/>
      <c r="R30" s="9"/>
      <c r="S30" s="9"/>
      <c r="T30" s="9"/>
      <c r="U30" s="9"/>
      <c r="V30" s="9"/>
      <c r="W30" s="9"/>
      <c r="X30" s="9"/>
    </row>
    <row r="31" spans="1:40" ht="15" customHeight="1" x14ac:dyDescent="0.25">
      <c r="A31" s="849"/>
      <c r="B31" s="850"/>
      <c r="C31" s="850"/>
      <c r="D31" s="850"/>
      <c r="E31" s="850"/>
      <c r="F31" s="851"/>
      <c r="G31" s="840"/>
      <c r="H31" s="841"/>
      <c r="I31" s="841"/>
      <c r="J31" s="842"/>
      <c r="L31" s="10"/>
      <c r="M31" s="10"/>
      <c r="N31" s="10"/>
      <c r="O31" s="10"/>
      <c r="P31" s="10"/>
      <c r="Q31" s="10"/>
      <c r="R31" s="9"/>
      <c r="S31" s="9"/>
      <c r="T31" s="9"/>
      <c r="U31" s="9"/>
      <c r="V31" s="9"/>
      <c r="W31" s="9"/>
      <c r="X31" s="9"/>
    </row>
    <row r="32" spans="1:40" ht="15" customHeight="1" thickBot="1" x14ac:dyDescent="0.3">
      <c r="A32" s="852"/>
      <c r="B32" s="853"/>
      <c r="C32" s="853"/>
      <c r="D32" s="853"/>
      <c r="E32" s="853"/>
      <c r="F32" s="854"/>
      <c r="G32" s="843"/>
      <c r="H32" s="844"/>
      <c r="I32" s="844"/>
      <c r="J32" s="845"/>
      <c r="L32" s="10"/>
      <c r="M32" s="10"/>
      <c r="N32" s="10"/>
      <c r="O32" s="10"/>
      <c r="P32" s="10"/>
      <c r="Q32" s="10"/>
      <c r="R32" s="9"/>
      <c r="S32" s="9"/>
      <c r="T32" s="9"/>
      <c r="U32" s="9"/>
      <c r="V32" s="9"/>
      <c r="W32" s="9"/>
      <c r="X32" s="9"/>
    </row>
    <row r="33" spans="1:24" ht="15" customHeight="1" x14ac:dyDescent="0.25">
      <c r="A33" s="828"/>
      <c r="B33" s="829"/>
      <c r="C33" s="829"/>
      <c r="D33" s="829"/>
      <c r="E33" s="829"/>
      <c r="F33" s="830"/>
      <c r="G33" s="815"/>
      <c r="H33" s="816"/>
      <c r="I33" s="816"/>
      <c r="J33" s="817"/>
      <c r="L33" s="805" t="str">
        <f>IF(AND(ISBLANK(A33),OR(D61=definitions!B6,D61=definitions!B7)),definitions!B25," ")</f>
        <v xml:space="preserve"> </v>
      </c>
      <c r="M33" s="805"/>
      <c r="N33" s="805"/>
      <c r="O33" s="805"/>
      <c r="P33" s="10"/>
      <c r="Q33" s="10"/>
      <c r="R33" s="9"/>
      <c r="S33" s="9"/>
      <c r="T33" s="9"/>
      <c r="U33" s="9"/>
      <c r="V33" s="9"/>
      <c r="W33" s="9"/>
      <c r="X33" s="9"/>
    </row>
    <row r="34" spans="1:24" ht="15" customHeight="1" x14ac:dyDescent="0.25">
      <c r="A34" s="831"/>
      <c r="B34" s="832"/>
      <c r="C34" s="832"/>
      <c r="D34" s="832"/>
      <c r="E34" s="832"/>
      <c r="F34" s="833"/>
      <c r="G34" s="818"/>
      <c r="H34" s="819"/>
      <c r="I34" s="819"/>
      <c r="J34" s="820"/>
      <c r="L34" s="805"/>
      <c r="M34" s="805"/>
      <c r="N34" s="805"/>
      <c r="O34" s="805"/>
      <c r="P34" s="10"/>
      <c r="Q34" s="10"/>
      <c r="R34" s="9"/>
      <c r="S34" s="9"/>
      <c r="T34" s="9"/>
      <c r="U34" s="9"/>
      <c r="V34" s="9"/>
      <c r="W34" s="9"/>
      <c r="X34" s="9"/>
    </row>
    <row r="35" spans="1:24" ht="15" customHeight="1" x14ac:dyDescent="0.25">
      <c r="A35" s="831"/>
      <c r="B35" s="832"/>
      <c r="C35" s="832"/>
      <c r="D35" s="832"/>
      <c r="E35" s="832"/>
      <c r="F35" s="833"/>
      <c r="G35" s="818"/>
      <c r="H35" s="819"/>
      <c r="I35" s="819"/>
      <c r="J35" s="820"/>
      <c r="L35" s="805"/>
      <c r="M35" s="805"/>
      <c r="N35" s="805"/>
      <c r="O35" s="805"/>
      <c r="P35" s="10"/>
      <c r="Q35" s="10"/>
      <c r="R35" s="9"/>
      <c r="S35" s="9"/>
      <c r="T35" s="9"/>
      <c r="U35" s="9"/>
      <c r="V35" s="9"/>
      <c r="W35" s="9"/>
      <c r="X35" s="9"/>
    </row>
    <row r="36" spans="1:24" ht="15" customHeight="1" x14ac:dyDescent="0.25">
      <c r="A36" s="831"/>
      <c r="B36" s="832"/>
      <c r="C36" s="832"/>
      <c r="D36" s="832"/>
      <c r="E36" s="832"/>
      <c r="F36" s="833"/>
      <c r="G36" s="818"/>
      <c r="H36" s="819"/>
      <c r="I36" s="819"/>
      <c r="J36" s="820"/>
      <c r="L36" s="10"/>
      <c r="M36" s="10"/>
      <c r="N36" s="10"/>
      <c r="O36" s="10"/>
      <c r="P36" s="10"/>
      <c r="Q36" s="10"/>
      <c r="R36" s="9"/>
      <c r="S36" s="9"/>
      <c r="T36" s="9"/>
      <c r="U36" s="9"/>
      <c r="V36" s="9"/>
      <c r="W36" s="9"/>
      <c r="X36" s="9"/>
    </row>
    <row r="37" spans="1:24" ht="15" customHeight="1" x14ac:dyDescent="0.25">
      <c r="A37" s="831"/>
      <c r="B37" s="832"/>
      <c r="C37" s="832"/>
      <c r="D37" s="832"/>
      <c r="E37" s="832"/>
      <c r="F37" s="833"/>
      <c r="G37" s="818"/>
      <c r="H37" s="819"/>
      <c r="I37" s="819"/>
      <c r="J37" s="820"/>
      <c r="L37" s="10"/>
      <c r="M37" s="10"/>
      <c r="N37" s="10"/>
      <c r="O37" s="10"/>
      <c r="P37" s="10"/>
      <c r="Q37" s="10"/>
      <c r="R37" s="9"/>
      <c r="S37" s="9"/>
      <c r="T37" s="9"/>
      <c r="U37" s="9"/>
      <c r="V37" s="9"/>
      <c r="W37" s="9"/>
      <c r="X37" s="9"/>
    </row>
    <row r="38" spans="1:24" ht="15" customHeight="1" x14ac:dyDescent="0.25">
      <c r="A38" s="831"/>
      <c r="B38" s="832"/>
      <c r="C38" s="832"/>
      <c r="D38" s="832"/>
      <c r="E38" s="832"/>
      <c r="F38" s="833"/>
      <c r="G38" s="818"/>
      <c r="H38" s="819"/>
      <c r="I38" s="819"/>
      <c r="J38" s="820"/>
      <c r="L38" s="10"/>
      <c r="M38" s="10"/>
      <c r="N38" s="10"/>
      <c r="O38" s="10"/>
      <c r="P38" s="10"/>
      <c r="Q38" s="10"/>
      <c r="R38" s="9"/>
      <c r="S38" s="9"/>
      <c r="T38" s="9"/>
      <c r="U38" s="9"/>
      <c r="V38" s="9"/>
      <c r="W38" s="9"/>
      <c r="X38" s="9"/>
    </row>
    <row r="39" spans="1:24" ht="15" customHeight="1" x14ac:dyDescent="0.25">
      <c r="A39" s="831"/>
      <c r="B39" s="832"/>
      <c r="C39" s="832"/>
      <c r="D39" s="832"/>
      <c r="E39" s="832"/>
      <c r="F39" s="833"/>
      <c r="G39" s="818"/>
      <c r="H39" s="819"/>
      <c r="I39" s="819"/>
      <c r="J39" s="820"/>
      <c r="L39" s="10"/>
      <c r="M39" s="10"/>
      <c r="N39" s="10"/>
      <c r="O39" s="10"/>
      <c r="P39" s="10"/>
      <c r="Q39" s="10"/>
      <c r="R39" s="9"/>
      <c r="S39" s="9"/>
      <c r="T39" s="9"/>
      <c r="U39" s="9"/>
      <c r="V39" s="9"/>
      <c r="W39" s="9"/>
      <c r="X39" s="9"/>
    </row>
    <row r="40" spans="1:24" ht="15" customHeight="1" x14ac:dyDescent="0.25">
      <c r="A40" s="831"/>
      <c r="B40" s="832"/>
      <c r="C40" s="832"/>
      <c r="D40" s="832"/>
      <c r="E40" s="832"/>
      <c r="F40" s="833"/>
      <c r="G40" s="818"/>
      <c r="H40" s="819"/>
      <c r="I40" s="819"/>
      <c r="J40" s="820"/>
      <c r="L40" s="10"/>
      <c r="M40" s="10"/>
      <c r="N40" s="10"/>
      <c r="O40" s="10"/>
      <c r="P40" s="10"/>
      <c r="Q40" s="10"/>
      <c r="R40" s="9"/>
      <c r="S40" s="9"/>
      <c r="T40" s="9"/>
      <c r="U40" s="9"/>
      <c r="V40" s="9"/>
      <c r="W40" s="9"/>
      <c r="X40" s="9"/>
    </row>
    <row r="41" spans="1:24" ht="15" customHeight="1" x14ac:dyDescent="0.25">
      <c r="A41" s="831"/>
      <c r="B41" s="832"/>
      <c r="C41" s="832"/>
      <c r="D41" s="832"/>
      <c r="E41" s="832"/>
      <c r="F41" s="833"/>
      <c r="G41" s="818"/>
      <c r="H41" s="819"/>
      <c r="I41" s="819"/>
      <c r="J41" s="820"/>
      <c r="L41" s="10"/>
      <c r="M41" s="10"/>
      <c r="N41" s="10"/>
      <c r="O41" s="10"/>
      <c r="P41" s="10"/>
      <c r="Q41" s="10"/>
      <c r="R41" s="9"/>
      <c r="S41" s="9"/>
      <c r="T41" s="9"/>
      <c r="U41" s="9"/>
      <c r="V41" s="9"/>
      <c r="W41" s="9"/>
      <c r="X41" s="9"/>
    </row>
    <row r="42" spans="1:24" ht="15" customHeight="1" x14ac:dyDescent="0.25">
      <c r="A42" s="831"/>
      <c r="B42" s="832"/>
      <c r="C42" s="832"/>
      <c r="D42" s="832"/>
      <c r="E42" s="832"/>
      <c r="F42" s="833"/>
      <c r="G42" s="818"/>
      <c r="H42" s="819"/>
      <c r="I42" s="819"/>
      <c r="J42" s="820"/>
      <c r="L42" s="10"/>
      <c r="M42" s="10"/>
      <c r="N42" s="10"/>
      <c r="O42" s="10"/>
      <c r="P42" s="10"/>
      <c r="Q42" s="10"/>
      <c r="R42" s="9"/>
      <c r="S42" s="9"/>
      <c r="T42" s="9"/>
      <c r="U42" s="9"/>
      <c r="V42" s="9"/>
      <c r="W42" s="9"/>
      <c r="X42" s="9"/>
    </row>
    <row r="43" spans="1:24" ht="15" customHeight="1" x14ac:dyDescent="0.25">
      <c r="A43" s="831"/>
      <c r="B43" s="832"/>
      <c r="C43" s="832"/>
      <c r="D43" s="832"/>
      <c r="E43" s="832"/>
      <c r="F43" s="833"/>
      <c r="G43" s="818"/>
      <c r="H43" s="819"/>
      <c r="I43" s="819"/>
      <c r="J43" s="820"/>
      <c r="L43" s="10"/>
      <c r="M43" s="10"/>
      <c r="N43" s="10"/>
      <c r="O43" s="10"/>
      <c r="P43" s="10"/>
      <c r="Q43" s="10"/>
      <c r="R43" s="9"/>
      <c r="S43" s="9"/>
      <c r="T43" s="9"/>
      <c r="U43" s="9"/>
      <c r="V43" s="9"/>
      <c r="W43" s="9"/>
      <c r="X43" s="9"/>
    </row>
    <row r="44" spans="1:24" ht="15" customHeight="1" x14ac:dyDescent="0.25">
      <c r="A44" s="831"/>
      <c r="B44" s="832"/>
      <c r="C44" s="832"/>
      <c r="D44" s="832"/>
      <c r="E44" s="832"/>
      <c r="F44" s="833"/>
      <c r="G44" s="818"/>
      <c r="H44" s="819"/>
      <c r="I44" s="819"/>
      <c r="J44" s="820"/>
      <c r="L44" s="10"/>
      <c r="M44" s="10"/>
      <c r="N44" s="10"/>
      <c r="O44" s="10"/>
      <c r="P44" s="10"/>
      <c r="Q44" s="10"/>
      <c r="R44" s="9"/>
      <c r="S44" s="9"/>
      <c r="T44" s="9"/>
      <c r="U44" s="9"/>
      <c r="V44" s="9"/>
      <c r="W44" s="9"/>
      <c r="X44" s="9"/>
    </row>
    <row r="45" spans="1:24" ht="15" customHeight="1" x14ac:dyDescent="0.25">
      <c r="A45" s="831"/>
      <c r="B45" s="832"/>
      <c r="C45" s="832"/>
      <c r="D45" s="832"/>
      <c r="E45" s="832"/>
      <c r="F45" s="833"/>
      <c r="G45" s="818"/>
      <c r="H45" s="819"/>
      <c r="I45" s="819"/>
      <c r="J45" s="820"/>
      <c r="L45" s="10"/>
      <c r="M45" s="10"/>
      <c r="N45" s="10"/>
      <c r="O45" s="10"/>
      <c r="P45" s="10"/>
      <c r="Q45" s="10"/>
      <c r="R45" s="9"/>
      <c r="S45" s="9"/>
      <c r="T45" s="9"/>
      <c r="U45" s="9"/>
      <c r="V45" s="9"/>
      <c r="W45" s="9"/>
      <c r="X45" s="9"/>
    </row>
    <row r="46" spans="1:24" ht="15" customHeight="1" thickBot="1" x14ac:dyDescent="0.3">
      <c r="A46" s="834"/>
      <c r="B46" s="835"/>
      <c r="C46" s="835"/>
      <c r="D46" s="835"/>
      <c r="E46" s="835"/>
      <c r="F46" s="836"/>
      <c r="G46" s="821"/>
      <c r="H46" s="822"/>
      <c r="I46" s="822"/>
      <c r="J46" s="823"/>
      <c r="L46" s="10"/>
      <c r="M46" s="10"/>
      <c r="N46" s="10"/>
      <c r="O46" s="10"/>
      <c r="P46" s="10"/>
      <c r="Q46" s="10"/>
      <c r="R46" s="9"/>
      <c r="S46" s="9"/>
      <c r="T46" s="9"/>
      <c r="U46" s="9"/>
      <c r="V46" s="9"/>
      <c r="W46" s="9"/>
      <c r="X46" s="9"/>
    </row>
    <row r="47" spans="1:24" ht="28.5" customHeight="1" thickBot="1" x14ac:dyDescent="0.3">
      <c r="A47" s="980" t="s">
        <v>1447</v>
      </c>
      <c r="B47" s="981"/>
      <c r="C47" s="981"/>
      <c r="D47" s="981"/>
      <c r="E47" s="981"/>
      <c r="F47" s="981"/>
      <c r="G47" s="983" t="s">
        <v>1446</v>
      </c>
      <c r="H47" s="984"/>
      <c r="I47" s="984"/>
      <c r="J47" s="984"/>
      <c r="K47" s="25"/>
      <c r="L47" s="10"/>
      <c r="M47" s="10"/>
      <c r="N47" s="10"/>
      <c r="O47" s="10"/>
      <c r="P47" s="10"/>
      <c r="Q47" s="10"/>
      <c r="R47" s="9"/>
      <c r="S47" s="9"/>
      <c r="T47" s="9"/>
      <c r="U47" s="9"/>
      <c r="V47" s="9"/>
      <c r="W47" s="9"/>
      <c r="X47" s="9"/>
    </row>
    <row r="48" spans="1:24" ht="21.75" customHeight="1" thickBot="1" x14ac:dyDescent="0.3">
      <c r="A48" s="26"/>
      <c r="B48" s="813"/>
      <c r="C48" s="813"/>
      <c r="D48" s="813"/>
      <c r="E48" s="169"/>
      <c r="F48" s="170"/>
      <c r="G48" s="860"/>
      <c r="H48" s="861"/>
      <c r="I48" s="861"/>
      <c r="J48" s="861"/>
      <c r="K48" s="862"/>
      <c r="L48" s="10"/>
      <c r="M48" s="10"/>
      <c r="N48" s="10"/>
      <c r="O48" s="10"/>
      <c r="P48" s="10"/>
      <c r="Q48" s="10"/>
      <c r="R48" s="9"/>
      <c r="S48" s="9"/>
      <c r="T48" s="9"/>
      <c r="U48" s="9"/>
      <c r="V48" s="9"/>
      <c r="W48" s="9"/>
      <c r="X48" s="9"/>
    </row>
    <row r="49" spans="1:24" ht="21.75" customHeight="1" thickBot="1" x14ac:dyDescent="0.3">
      <c r="A49" s="29"/>
      <c r="B49" s="813"/>
      <c r="C49" s="813"/>
      <c r="D49" s="813"/>
      <c r="E49" s="169"/>
      <c r="F49" s="170"/>
      <c r="G49" s="860"/>
      <c r="H49" s="861"/>
      <c r="I49" s="861"/>
      <c r="J49" s="861"/>
      <c r="K49" s="862"/>
      <c r="L49" s="10"/>
      <c r="M49" s="10"/>
      <c r="N49" s="10"/>
      <c r="O49" s="10"/>
      <c r="P49" s="10"/>
      <c r="Q49" s="10"/>
      <c r="R49" s="9"/>
      <c r="S49" s="9"/>
      <c r="T49" s="9"/>
      <c r="U49" s="9"/>
      <c r="V49" s="9"/>
      <c r="W49" s="9"/>
      <c r="X49" s="9"/>
    </row>
    <row r="50" spans="1:24" ht="21.75" customHeight="1" thickBot="1" x14ac:dyDescent="0.3">
      <c r="A50" s="30"/>
      <c r="B50" s="813"/>
      <c r="C50" s="813"/>
      <c r="D50" s="813"/>
      <c r="E50" s="169"/>
      <c r="F50" s="170"/>
      <c r="G50" s="860"/>
      <c r="H50" s="861"/>
      <c r="I50" s="861"/>
      <c r="J50" s="861"/>
      <c r="K50" s="862"/>
      <c r="L50" s="10"/>
      <c r="M50" s="10"/>
      <c r="N50" s="10"/>
      <c r="O50" s="10"/>
      <c r="P50" s="10"/>
      <c r="Q50" s="10"/>
      <c r="R50" s="9"/>
      <c r="S50" s="9"/>
      <c r="T50" s="9"/>
      <c r="U50" s="9"/>
      <c r="V50" s="9"/>
      <c r="W50" s="9"/>
      <c r="X50" s="9"/>
    </row>
    <row r="51" spans="1:24" ht="21.75" customHeight="1" thickBot="1" x14ac:dyDescent="0.3">
      <c r="A51" s="30"/>
      <c r="B51" s="813"/>
      <c r="C51" s="813"/>
      <c r="D51" s="813"/>
      <c r="E51" s="169"/>
      <c r="F51" s="170"/>
      <c r="G51" s="860"/>
      <c r="H51" s="861"/>
      <c r="I51" s="861"/>
      <c r="J51" s="861"/>
      <c r="K51" s="862"/>
      <c r="L51" s="10"/>
      <c r="M51" s="10"/>
      <c r="N51" s="10"/>
      <c r="O51" s="10"/>
      <c r="P51" s="10"/>
      <c r="Q51" s="10"/>
      <c r="R51" s="9"/>
      <c r="S51" s="9"/>
      <c r="T51" s="9"/>
      <c r="U51" s="9"/>
      <c r="V51" s="9"/>
      <c r="W51" s="9"/>
      <c r="X51" s="9"/>
    </row>
    <row r="52" spans="1:24" ht="21.75" customHeight="1" thickBot="1" x14ac:dyDescent="0.3">
      <c r="A52" s="33"/>
      <c r="B52" s="813"/>
      <c r="C52" s="813"/>
      <c r="D52" s="813"/>
      <c r="E52" s="169"/>
      <c r="F52" s="170"/>
      <c r="G52" s="860"/>
      <c r="H52" s="861"/>
      <c r="I52" s="861"/>
      <c r="J52" s="861"/>
      <c r="K52" s="862"/>
      <c r="L52" s="10"/>
      <c r="M52" s="10"/>
      <c r="N52" s="10"/>
      <c r="O52" s="10"/>
      <c r="P52" s="10"/>
      <c r="Q52" s="10"/>
      <c r="R52" s="9"/>
      <c r="S52" s="9"/>
      <c r="T52" s="9"/>
      <c r="U52" s="9"/>
      <c r="V52" s="9"/>
      <c r="W52" s="9"/>
      <c r="X52" s="9"/>
    </row>
    <row r="53" spans="1:24" ht="21.75" customHeight="1" thickBot="1" x14ac:dyDescent="0.3">
      <c r="A53" s="33"/>
      <c r="B53" s="813"/>
      <c r="C53" s="813"/>
      <c r="D53" s="813"/>
      <c r="E53" s="169"/>
      <c r="F53" s="170"/>
      <c r="G53" s="860"/>
      <c r="H53" s="861"/>
      <c r="I53" s="861"/>
      <c r="J53" s="861"/>
      <c r="K53" s="862"/>
      <c r="L53" s="10"/>
      <c r="M53" s="10"/>
      <c r="N53" s="10"/>
      <c r="O53" s="10"/>
      <c r="P53" s="10"/>
      <c r="Q53" s="10"/>
      <c r="R53" s="9"/>
      <c r="S53" s="9"/>
      <c r="T53" s="9"/>
      <c r="U53" s="9"/>
      <c r="V53" s="9"/>
      <c r="W53" s="9"/>
      <c r="X53" s="9"/>
    </row>
    <row r="54" spans="1:24" ht="21.75" customHeight="1" thickBot="1" x14ac:dyDescent="0.3">
      <c r="A54" s="33"/>
      <c r="B54" s="813"/>
      <c r="C54" s="813"/>
      <c r="D54" s="813"/>
      <c r="E54" s="169"/>
      <c r="F54" s="170"/>
      <c r="G54" s="860"/>
      <c r="H54" s="861"/>
      <c r="I54" s="861"/>
      <c r="J54" s="861"/>
      <c r="K54" s="862"/>
      <c r="L54" s="10"/>
      <c r="M54" s="10"/>
      <c r="N54" s="10"/>
      <c r="O54" s="10"/>
      <c r="P54" s="10"/>
      <c r="Q54" s="10"/>
      <c r="R54" s="9"/>
      <c r="S54" s="9"/>
      <c r="T54" s="9"/>
      <c r="U54" s="9"/>
      <c r="V54" s="9"/>
      <c r="W54" s="9"/>
      <c r="X54" s="9"/>
    </row>
    <row r="55" spans="1:24" ht="21.75" customHeight="1" thickBot="1" x14ac:dyDescent="0.3">
      <c r="A55" s="33"/>
      <c r="B55" s="1003"/>
      <c r="C55" s="1003"/>
      <c r="D55" s="1003"/>
      <c r="E55" s="447"/>
      <c r="F55" s="448"/>
      <c r="G55" s="860"/>
      <c r="H55" s="861"/>
      <c r="I55" s="861"/>
      <c r="J55" s="861"/>
      <c r="K55" s="862"/>
      <c r="L55" s="10"/>
      <c r="M55" s="10"/>
      <c r="N55" s="10"/>
      <c r="O55" s="10"/>
      <c r="P55" s="10"/>
      <c r="Q55" s="10"/>
      <c r="R55" s="9"/>
      <c r="S55" s="9"/>
      <c r="T55" s="9"/>
      <c r="U55" s="9"/>
      <c r="V55" s="9"/>
      <c r="W55" s="9"/>
      <c r="X55" s="9"/>
    </row>
    <row r="56" spans="1:24" ht="24.95" customHeight="1" thickBot="1" x14ac:dyDescent="0.3">
      <c r="A56" s="905" t="s">
        <v>1435</v>
      </c>
      <c r="B56" s="906"/>
      <c r="C56" s="907"/>
      <c r="D56" s="161" t="s">
        <v>1413</v>
      </c>
      <c r="E56" s="162" t="s">
        <v>865</v>
      </c>
      <c r="F56" s="1005"/>
      <c r="G56" s="1006"/>
      <c r="H56" s="1006"/>
      <c r="I56" s="258"/>
      <c r="J56" s="964"/>
      <c r="K56" s="35"/>
      <c r="L56" s="10"/>
      <c r="M56" s="10"/>
      <c r="N56" s="10"/>
      <c r="O56" s="10"/>
      <c r="P56" s="10"/>
      <c r="Q56" s="10"/>
      <c r="R56" s="9"/>
      <c r="S56" s="9"/>
      <c r="T56" s="9"/>
      <c r="U56" s="9"/>
      <c r="V56" s="9"/>
      <c r="W56" s="9"/>
      <c r="X56" s="9"/>
    </row>
    <row r="57" spans="1:24" ht="24.95" customHeight="1" thickBot="1" x14ac:dyDescent="0.3">
      <c r="A57" s="908" t="str">
        <f>STD_Elem!B46</f>
        <v>a: Analyze student learning, development, growth</v>
      </c>
      <c r="B57" s="909"/>
      <c r="C57" s="910"/>
      <c r="D57" s="67" t="str">
        <f>DATA!B511</f>
        <v>Blank Form</v>
      </c>
      <c r="E57" s="150" t="str">
        <f>DATA!B512</f>
        <v>BF</v>
      </c>
      <c r="F57" s="962"/>
      <c r="G57" s="965"/>
      <c r="H57" s="965"/>
      <c r="I57" s="153"/>
      <c r="J57" s="964"/>
      <c r="K57" s="35"/>
      <c r="L57" s="10"/>
      <c r="M57" s="10"/>
      <c r="N57" s="10"/>
      <c r="O57" s="10"/>
      <c r="P57" s="10"/>
      <c r="Q57" s="10"/>
      <c r="R57" s="9"/>
      <c r="S57" s="9"/>
      <c r="T57" s="9"/>
      <c r="U57" s="9"/>
      <c r="V57" s="9"/>
      <c r="W57" s="9"/>
      <c r="X57" s="9"/>
    </row>
    <row r="58" spans="1:24" ht="24.95" customHeight="1" thickBot="1" x14ac:dyDescent="0.3">
      <c r="A58" s="908" t="str">
        <f>STD_Elem!B47</f>
        <v>b: Link professional growth to professional goals</v>
      </c>
      <c r="B58" s="909"/>
      <c r="C58" s="910"/>
      <c r="D58" s="7" t="str">
        <f>DATA!B534</f>
        <v>Blank Form</v>
      </c>
      <c r="E58" s="150" t="str">
        <f>DATA!B535</f>
        <v>BF</v>
      </c>
      <c r="F58" s="966"/>
      <c r="G58" s="967"/>
      <c r="H58" s="967"/>
      <c r="I58" s="967"/>
      <c r="J58" s="967"/>
      <c r="K58" s="35"/>
      <c r="L58" s="10"/>
      <c r="M58" s="10"/>
      <c r="N58" s="10"/>
      <c r="O58" s="10"/>
      <c r="P58" s="10"/>
      <c r="Q58" s="10"/>
      <c r="R58" s="9"/>
      <c r="S58" s="9"/>
      <c r="T58" s="9"/>
      <c r="U58" s="9"/>
      <c r="V58" s="9"/>
      <c r="W58" s="9"/>
      <c r="X58" s="9"/>
    </row>
    <row r="59" spans="1:24" ht="24.95" customHeight="1" thickBot="1" x14ac:dyDescent="0.3">
      <c r="A59" s="908" t="str">
        <f>STD_Elem!B48</f>
        <v>c: Respond to complex, dynamic environments</v>
      </c>
      <c r="B59" s="909"/>
      <c r="C59" s="910"/>
      <c r="D59" s="7" t="str">
        <f>DATA!B559</f>
        <v>Blank Form</v>
      </c>
      <c r="E59" s="150" t="str">
        <f>DATA!B560</f>
        <v>BF</v>
      </c>
      <c r="G59" s="8"/>
      <c r="K59" s="35"/>
      <c r="L59" s="10"/>
      <c r="M59" s="10"/>
      <c r="N59" s="10"/>
      <c r="O59" s="10"/>
      <c r="P59" s="10"/>
      <c r="Q59" s="10"/>
      <c r="R59" s="9"/>
      <c r="S59" s="9"/>
      <c r="T59" s="9"/>
      <c r="U59" s="9"/>
      <c r="V59" s="9"/>
      <c r="W59" s="9"/>
      <c r="X59" s="9"/>
    </row>
    <row r="60" spans="1:24" ht="15.95" customHeight="1" thickBot="1" x14ac:dyDescent="0.3">
      <c r="A60" s="912" t="s">
        <v>1436</v>
      </c>
      <c r="B60" s="913"/>
      <c r="C60" s="914"/>
      <c r="D60" s="74"/>
      <c r="E60" s="74" t="str">
        <f>IF(OR(E57=definitions!$A$12,E58=definitions!$A$12,E59=definitions!$A$12),definitions!$A$12,IF(OR(E57=definitions!$A$11,E58=definitions!$A$11,E59=definitions!$A$11),definitions!$A$11,IF(OR(E57=definitions!$A$14,E58=definitions!$A$14,E59=definitions!$A$14),definitions!$A$14,SUM(E57:E59))))</f>
        <v>BF</v>
      </c>
      <c r="G60" s="8"/>
      <c r="K60" s="35"/>
      <c r="L60" s="10"/>
      <c r="M60" s="10"/>
      <c r="N60" s="10"/>
      <c r="O60" s="10"/>
      <c r="P60" s="10"/>
      <c r="Q60" s="10"/>
      <c r="R60" s="9"/>
      <c r="S60" s="9"/>
      <c r="T60" s="9"/>
      <c r="U60" s="9"/>
      <c r="V60" s="9"/>
      <c r="W60" s="9"/>
      <c r="X60" s="9"/>
    </row>
    <row r="61" spans="1:24" ht="31.5" customHeight="1" thickBot="1" x14ac:dyDescent="0.3">
      <c r="A61" s="899" t="s">
        <v>1437</v>
      </c>
      <c r="B61" s="900"/>
      <c r="C61" s="901"/>
      <c r="D61" s="902" t="str">
        <f>DATA!B562</f>
        <v>Blank Form</v>
      </c>
      <c r="E61" s="903"/>
      <c r="F61" s="903"/>
      <c r="G61" s="904"/>
      <c r="H61" s="145"/>
      <c r="I61" s="145"/>
      <c r="J61" s="147"/>
      <c r="K61" s="36"/>
      <c r="L61" s="10"/>
      <c r="M61" s="10"/>
      <c r="N61" s="10"/>
      <c r="O61" s="10"/>
      <c r="P61" s="10"/>
      <c r="Q61" s="10"/>
      <c r="R61" s="9"/>
      <c r="S61" s="9"/>
      <c r="T61" s="9"/>
      <c r="U61" s="9"/>
      <c r="V61" s="9"/>
      <c r="W61" s="9"/>
      <c r="X61" s="9"/>
    </row>
    <row r="62" spans="1:24" ht="15.75" customHeight="1" x14ac:dyDescent="0.25">
      <c r="A62" s="147"/>
      <c r="B62" s="147"/>
      <c r="C62" s="147"/>
      <c r="D62" s="147"/>
      <c r="E62" s="147"/>
      <c r="F62" s="147"/>
      <c r="G62" s="147"/>
      <c r="H62" s="145"/>
      <c r="I62" s="145"/>
      <c r="J62" s="147"/>
      <c r="K62" s="147"/>
      <c r="L62" s="145"/>
      <c r="M62" s="145"/>
      <c r="N62" s="145"/>
      <c r="O62" s="145"/>
      <c r="P62" s="145"/>
      <c r="Q62" s="145"/>
      <c r="R62" s="9"/>
      <c r="S62" s="9"/>
      <c r="T62" s="9"/>
      <c r="U62" s="9"/>
      <c r="V62" s="9"/>
      <c r="W62" s="9"/>
      <c r="X62" s="9"/>
    </row>
    <row r="63" spans="1:24" x14ac:dyDescent="0.25">
      <c r="A63" s="147"/>
      <c r="B63" s="147"/>
      <c r="C63" s="147"/>
      <c r="D63" s="147"/>
      <c r="E63" s="147"/>
      <c r="F63" s="147"/>
      <c r="G63" s="147"/>
      <c r="H63" s="147"/>
      <c r="I63" s="147"/>
      <c r="J63" s="147"/>
      <c r="K63" s="147"/>
      <c r="L63" s="145"/>
      <c r="M63" s="145"/>
      <c r="N63" s="145"/>
      <c r="O63" s="145"/>
      <c r="P63" s="145"/>
      <c r="Q63" s="145"/>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sheetData>
  <sheetProtection password="E739" sheet="1" objects="1" scenarios="1" selectLockedCells="1"/>
  <mergeCells count="87">
    <mergeCell ref="I11:J11"/>
    <mergeCell ref="C11:D11"/>
    <mergeCell ref="E11:F11"/>
    <mergeCell ref="G11:H11"/>
    <mergeCell ref="G13:H13"/>
    <mergeCell ref="I13:J13"/>
    <mergeCell ref="A12:J12"/>
    <mergeCell ref="D61:G61"/>
    <mergeCell ref="B53:D53"/>
    <mergeCell ref="G53:K53"/>
    <mergeCell ref="B54:D54"/>
    <mergeCell ref="G54:K54"/>
    <mergeCell ref="A60:C60"/>
    <mergeCell ref="A58:C58"/>
    <mergeCell ref="A59:C59"/>
    <mergeCell ref="A61:C61"/>
    <mergeCell ref="A57:C57"/>
    <mergeCell ref="F56:H56"/>
    <mergeCell ref="J56:J57"/>
    <mergeCell ref="F57:H57"/>
    <mergeCell ref="F58:J58"/>
    <mergeCell ref="A5:B5"/>
    <mergeCell ref="C5:D5"/>
    <mergeCell ref="B55:D55"/>
    <mergeCell ref="G55:K55"/>
    <mergeCell ref="B52:D52"/>
    <mergeCell ref="G47:J47"/>
    <mergeCell ref="B48:D48"/>
    <mergeCell ref="G49:K49"/>
    <mergeCell ref="B50:D50"/>
    <mergeCell ref="A14:B14"/>
    <mergeCell ref="B49:D49"/>
    <mergeCell ref="A47:F47"/>
    <mergeCell ref="B8:B9"/>
    <mergeCell ref="A10:J10"/>
    <mergeCell ref="E5:F5"/>
    <mergeCell ref="G5:H5"/>
    <mergeCell ref="A1:J1"/>
    <mergeCell ref="A3:J3"/>
    <mergeCell ref="A4:B4"/>
    <mergeCell ref="C4:D4"/>
    <mergeCell ref="E4:F4"/>
    <mergeCell ref="G4:H4"/>
    <mergeCell ref="I4:J4"/>
    <mergeCell ref="I5:J5"/>
    <mergeCell ref="C2:D2"/>
    <mergeCell ref="E2:F2"/>
    <mergeCell ref="G2:H2"/>
    <mergeCell ref="I2:J2"/>
    <mergeCell ref="B51:D51"/>
    <mergeCell ref="G51:K51"/>
    <mergeCell ref="A56:C56"/>
    <mergeCell ref="G33:J46"/>
    <mergeCell ref="G48:K48"/>
    <mergeCell ref="G52:K52"/>
    <mergeCell ref="A33:F46"/>
    <mergeCell ref="G50:K50"/>
    <mergeCell ref="I28:J29"/>
    <mergeCell ref="A13:B13"/>
    <mergeCell ref="C13:D13"/>
    <mergeCell ref="E13:F13"/>
    <mergeCell ref="E23:F23"/>
    <mergeCell ref="C22:D22"/>
    <mergeCell ref="I23:J23"/>
    <mergeCell ref="A23:B23"/>
    <mergeCell ref="C23:D23"/>
    <mergeCell ref="A19:J19"/>
    <mergeCell ref="E14:F14"/>
    <mergeCell ref="G14:H14"/>
    <mergeCell ref="I14:J14"/>
    <mergeCell ref="E22:F22"/>
    <mergeCell ref="L33:O35"/>
    <mergeCell ref="L8:P9"/>
    <mergeCell ref="L17:P18"/>
    <mergeCell ref="L28:P29"/>
    <mergeCell ref="C14:D14"/>
    <mergeCell ref="A30:F32"/>
    <mergeCell ref="G30:J32"/>
    <mergeCell ref="B28:B29"/>
    <mergeCell ref="A21:J21"/>
    <mergeCell ref="G22:H22"/>
    <mergeCell ref="G23:H23"/>
    <mergeCell ref="I8:J9"/>
    <mergeCell ref="I17:J18"/>
    <mergeCell ref="I22:J22"/>
    <mergeCell ref="A22:B22"/>
    <mergeCell ref="B17:B18"/>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48</xdr:row>
                    <xdr:rowOff>47625</xdr:rowOff>
                  </from>
                  <to>
                    <xdr:col>3</xdr:col>
                    <xdr:colOff>95250</xdr:colOff>
                    <xdr:row>48</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50</xdr:row>
                    <xdr:rowOff>28575</xdr:rowOff>
                  </from>
                  <to>
                    <xdr:col>2</xdr:col>
                    <xdr:colOff>190500</xdr:colOff>
                    <xdr:row>50</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51</xdr:row>
                    <xdr:rowOff>38100</xdr:rowOff>
                  </from>
                  <to>
                    <xdr:col>2</xdr:col>
                    <xdr:colOff>238125</xdr:colOff>
                    <xdr:row>51</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52</xdr:row>
                    <xdr:rowOff>28575</xdr:rowOff>
                  </from>
                  <to>
                    <xdr:col>2</xdr:col>
                    <xdr:colOff>238125</xdr:colOff>
                    <xdr:row>52</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53</xdr:row>
                    <xdr:rowOff>38100</xdr:rowOff>
                  </from>
                  <to>
                    <xdr:col>2</xdr:col>
                    <xdr:colOff>152400</xdr:colOff>
                    <xdr:row>53</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54</xdr:row>
                    <xdr:rowOff>47625</xdr:rowOff>
                  </from>
                  <to>
                    <xdr:col>0</xdr:col>
                    <xdr:colOff>238125</xdr:colOff>
                    <xdr:row>54</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47</xdr:row>
                    <xdr:rowOff>47625</xdr:rowOff>
                  </from>
                  <to>
                    <xdr:col>3</xdr:col>
                    <xdr:colOff>142875</xdr:colOff>
                    <xdr:row>48</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600075</xdr:rowOff>
                  </from>
                  <to>
                    <xdr:col>1</xdr:col>
                    <xdr:colOff>1019175</xdr:colOff>
                    <xdr:row>5</xdr:row>
                    <xdr:rowOff>1076325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419100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704850</xdr:rowOff>
                  </from>
                  <to>
                    <xdr:col>3</xdr:col>
                    <xdr:colOff>962025</xdr:colOff>
                    <xdr:row>14</xdr:row>
                    <xdr:rowOff>1323975</xdr:rowOff>
                  </to>
                </anchor>
              </controlPr>
            </control>
          </mc:Choice>
        </mc:AlternateContent>
        <mc:AlternateContent xmlns:mc="http://schemas.openxmlformats.org/markup-compatibility/2006">
          <mc:Choice Requires="x14">
            <control shapeId="19579" r:id="rId17" name="Check Box 123">
              <controlPr defaultSize="0" autoFill="0" autoLine="0" autoPict="0">
                <anchor moveWithCells="1">
                  <from>
                    <xdr:col>4</xdr:col>
                    <xdr:colOff>28575</xdr:colOff>
                    <xdr:row>14</xdr:row>
                    <xdr:rowOff>390525</xdr:rowOff>
                  </from>
                  <to>
                    <xdr:col>5</xdr:col>
                    <xdr:colOff>933450</xdr:colOff>
                    <xdr:row>14</xdr:row>
                    <xdr:rowOff>1495425</xdr:rowOff>
                  </to>
                </anchor>
              </controlPr>
            </control>
          </mc:Choice>
        </mc:AlternateContent>
        <mc:AlternateContent xmlns:mc="http://schemas.openxmlformats.org/markup-compatibility/2006">
          <mc:Choice Requires="x14">
            <control shapeId="19581" r:id="rId18" name="Check Box 125">
              <controlPr defaultSize="0" autoFill="0" autoLine="0" autoPict="0">
                <anchor moveWithCells="1">
                  <from>
                    <xdr:col>0</xdr:col>
                    <xdr:colOff>28575</xdr:colOff>
                    <xdr:row>14</xdr:row>
                    <xdr:rowOff>600075</xdr:rowOff>
                  </from>
                  <to>
                    <xdr:col>1</xdr:col>
                    <xdr:colOff>1000125</xdr:colOff>
                    <xdr:row>14</xdr:row>
                    <xdr:rowOff>1524000</xdr:rowOff>
                  </to>
                </anchor>
              </controlPr>
            </control>
          </mc:Choice>
        </mc:AlternateContent>
        <mc:AlternateContent xmlns:mc="http://schemas.openxmlformats.org/markup-compatibility/2006">
          <mc:Choice Requires="x14">
            <control shapeId="19586" r:id="rId19" name="Check Box 130">
              <controlPr defaultSize="0" autoFill="0" autoLine="0" autoPict="0">
                <anchor moveWithCells="1">
                  <from>
                    <xdr:col>6</xdr:col>
                    <xdr:colOff>19050</xdr:colOff>
                    <xdr:row>14</xdr:row>
                    <xdr:rowOff>685800</xdr:rowOff>
                  </from>
                  <to>
                    <xdr:col>7</xdr:col>
                    <xdr:colOff>1019175</xdr:colOff>
                    <xdr:row>14</xdr:row>
                    <xdr:rowOff>1419225</xdr:rowOff>
                  </to>
                </anchor>
              </controlPr>
            </control>
          </mc:Choice>
        </mc:AlternateContent>
        <mc:AlternateContent xmlns:mc="http://schemas.openxmlformats.org/markup-compatibility/2006">
          <mc:Choice Requires="x14">
            <control shapeId="19587" r:id="rId20" name="Check Box 131">
              <controlPr defaultSize="0" autoFill="0" autoLine="0" autoPict="0">
                <anchor moveWithCells="1">
                  <from>
                    <xdr:col>8</xdr:col>
                    <xdr:colOff>19050</xdr:colOff>
                    <xdr:row>14</xdr:row>
                    <xdr:rowOff>752475</xdr:rowOff>
                  </from>
                  <to>
                    <xdr:col>9</xdr:col>
                    <xdr:colOff>838200</xdr:colOff>
                    <xdr:row>14</xdr:row>
                    <xdr:rowOff>1323975</xdr:rowOff>
                  </to>
                </anchor>
              </controlPr>
            </control>
          </mc:Choice>
        </mc:AlternateContent>
        <mc:AlternateContent xmlns:mc="http://schemas.openxmlformats.org/markup-compatibility/2006">
          <mc:Choice Requires="x14">
            <control shapeId="19590" r:id="rId21" name="Check Box 134">
              <controlPr defaultSize="0" autoFill="0" autoLine="0" autoPict="0">
                <anchor moveWithCells="1">
                  <from>
                    <xdr:col>0</xdr:col>
                    <xdr:colOff>38100</xdr:colOff>
                    <xdr:row>23</xdr:row>
                    <xdr:rowOff>514350</xdr:rowOff>
                  </from>
                  <to>
                    <xdr:col>1</xdr:col>
                    <xdr:colOff>952500</xdr:colOff>
                    <xdr:row>23</xdr:row>
                    <xdr:rowOff>1171575</xdr:rowOff>
                  </to>
                </anchor>
              </controlPr>
            </control>
          </mc:Choice>
        </mc:AlternateContent>
        <mc:AlternateContent xmlns:mc="http://schemas.openxmlformats.org/markup-compatibility/2006">
          <mc:Choice Requires="x14">
            <control shapeId="19591" r:id="rId22" name="Check Box 135">
              <controlPr defaultSize="0" autoFill="0" autoLine="0" autoPict="0">
                <anchor moveWithCells="1">
                  <from>
                    <xdr:col>2</xdr:col>
                    <xdr:colOff>28575</xdr:colOff>
                    <xdr:row>23</xdr:row>
                    <xdr:rowOff>476250</xdr:rowOff>
                  </from>
                  <to>
                    <xdr:col>3</xdr:col>
                    <xdr:colOff>904875</xdr:colOff>
                    <xdr:row>23</xdr:row>
                    <xdr:rowOff>1152525</xdr:rowOff>
                  </to>
                </anchor>
              </controlPr>
            </control>
          </mc:Choice>
        </mc:AlternateContent>
        <mc:AlternateContent xmlns:mc="http://schemas.openxmlformats.org/markup-compatibility/2006">
          <mc:Choice Requires="x14">
            <control shapeId="19596" r:id="rId23" name="Check Box 140">
              <controlPr defaultSize="0" autoFill="0" autoLine="0" autoPict="0">
                <anchor moveWithCells="1">
                  <from>
                    <xdr:col>4</xdr:col>
                    <xdr:colOff>38100</xdr:colOff>
                    <xdr:row>23</xdr:row>
                    <xdr:rowOff>609600</xdr:rowOff>
                  </from>
                  <to>
                    <xdr:col>5</xdr:col>
                    <xdr:colOff>914400</xdr:colOff>
                    <xdr:row>23</xdr:row>
                    <xdr:rowOff>1057275</xdr:rowOff>
                  </to>
                </anchor>
              </controlPr>
            </control>
          </mc:Choice>
        </mc:AlternateContent>
        <mc:AlternateContent xmlns:mc="http://schemas.openxmlformats.org/markup-compatibility/2006">
          <mc:Choice Requires="x14">
            <control shapeId="19597" r:id="rId24" name="Check Box 141">
              <controlPr defaultSize="0" autoFill="0" autoLine="0" autoPict="0">
                <anchor moveWithCells="1">
                  <from>
                    <xdr:col>6</xdr:col>
                    <xdr:colOff>19050</xdr:colOff>
                    <xdr:row>23</xdr:row>
                    <xdr:rowOff>76200</xdr:rowOff>
                  </from>
                  <to>
                    <xdr:col>7</xdr:col>
                    <xdr:colOff>942975</xdr:colOff>
                    <xdr:row>23</xdr:row>
                    <xdr:rowOff>1514475</xdr:rowOff>
                  </to>
                </anchor>
              </controlPr>
            </control>
          </mc:Choice>
        </mc:AlternateContent>
        <mc:AlternateContent xmlns:mc="http://schemas.openxmlformats.org/markup-compatibility/2006">
          <mc:Choice Requires="x14">
            <control shapeId="19598" r:id="rId25" name="Check Box 142">
              <controlPr defaultSize="0" autoFill="0" autoLine="0" autoPict="0">
                <anchor moveWithCells="1">
                  <from>
                    <xdr:col>8</xdr:col>
                    <xdr:colOff>19050</xdr:colOff>
                    <xdr:row>23</xdr:row>
                    <xdr:rowOff>390525</xdr:rowOff>
                  </from>
                  <to>
                    <xdr:col>9</xdr:col>
                    <xdr:colOff>962025</xdr:colOff>
                    <xdr:row>23</xdr:row>
                    <xdr:rowOff>1266825</xdr:rowOff>
                  </to>
                </anchor>
              </controlPr>
            </control>
          </mc:Choice>
        </mc:AlternateContent>
        <mc:AlternateContent xmlns:mc="http://schemas.openxmlformats.org/markup-compatibility/2006">
          <mc:Choice Requires="x14">
            <control shapeId="20213" r:id="rId26"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7" name="Check Box 758">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0215" r:id="rId28" name="Check Box 759">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20216" r:id="rId29"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0" name="Check Box 761">
              <controlPr defaultSize="0" autoFill="0" autoLine="0" autoPict="0">
                <anchor moveWithCells="1">
                  <from>
                    <xdr:col>8</xdr:col>
                    <xdr:colOff>28575</xdr:colOff>
                    <xdr:row>15</xdr:row>
                    <xdr:rowOff>0</xdr:rowOff>
                  </from>
                  <to>
                    <xdr:col>9</xdr:col>
                    <xdr:colOff>971550</xdr:colOff>
                    <xdr:row>15</xdr:row>
                    <xdr:rowOff>409575</xdr:rowOff>
                  </to>
                </anchor>
              </controlPr>
            </control>
          </mc:Choice>
        </mc:AlternateContent>
        <mc:AlternateContent xmlns:mc="http://schemas.openxmlformats.org/markup-compatibility/2006">
          <mc:Choice Requires="x14">
            <control shapeId="20218" r:id="rId31" name="Check Box 762">
              <controlPr defaultSize="0" autoFill="0" autoLine="0" autoPict="0">
                <anchor moveWithCells="1">
                  <from>
                    <xdr:col>8</xdr:col>
                    <xdr:colOff>28575</xdr:colOff>
                    <xdr:row>26</xdr:row>
                    <xdr:rowOff>0</xdr:rowOff>
                  </from>
                  <to>
                    <xdr:col>9</xdr:col>
                    <xdr:colOff>971550</xdr:colOff>
                    <xdr:row>26</xdr:row>
                    <xdr:rowOff>400050</xdr:rowOff>
                  </to>
                </anchor>
              </controlPr>
            </control>
          </mc:Choice>
        </mc:AlternateContent>
        <mc:AlternateContent xmlns:mc="http://schemas.openxmlformats.org/markup-compatibility/2006">
          <mc:Choice Requires="x14">
            <control shapeId="20219" r:id="rId32" name="Check Box 763">
              <controlPr defaultSize="0" autoFill="0" autoLine="0" autoPict="0">
                <anchor moveWithCells="1">
                  <from>
                    <xdr:col>0</xdr:col>
                    <xdr:colOff>38100</xdr:colOff>
                    <xdr:row>49</xdr:row>
                    <xdr:rowOff>47625</xdr:rowOff>
                  </from>
                  <to>
                    <xdr:col>3</xdr:col>
                    <xdr:colOff>19050</xdr:colOff>
                    <xdr:row>49</xdr:row>
                    <xdr:rowOff>257175</xdr:rowOff>
                  </to>
                </anchor>
              </controlPr>
            </control>
          </mc:Choice>
        </mc:AlternateContent>
        <mc:AlternateContent xmlns:mc="http://schemas.openxmlformats.org/markup-compatibility/2006">
          <mc:Choice Requires="x14">
            <control shapeId="20232" r:id="rId33" name="Check Box 776">
              <controlPr defaultSize="0" autoFill="0" autoLine="0" autoPict="0">
                <anchor moveWithCells="1">
                  <from>
                    <xdr:col>4</xdr:col>
                    <xdr:colOff>19050</xdr:colOff>
                    <xdr:row>24</xdr:row>
                    <xdr:rowOff>66675</xdr:rowOff>
                  </from>
                  <to>
                    <xdr:col>5</xdr:col>
                    <xdr:colOff>895350</xdr:colOff>
                    <xdr:row>24</xdr:row>
                    <xdr:rowOff>552450</xdr:rowOff>
                  </to>
                </anchor>
              </controlPr>
            </control>
          </mc:Choice>
        </mc:AlternateContent>
        <mc:AlternateContent xmlns:mc="http://schemas.openxmlformats.org/markup-compatibility/2006">
          <mc:Choice Requires="x14">
            <control shapeId="20233" r:id="rId34" name="Check Box 777">
              <controlPr defaultSize="0" autoFill="0" autoLine="0" autoPict="0">
                <anchor moveWithCells="1">
                  <from>
                    <xdr:col>4</xdr:col>
                    <xdr:colOff>28575</xdr:colOff>
                    <xdr:row>25</xdr:row>
                    <xdr:rowOff>85725</xdr:rowOff>
                  </from>
                  <to>
                    <xdr:col>5</xdr:col>
                    <xdr:colOff>904875</xdr:colOff>
                    <xdr:row>25</xdr:row>
                    <xdr:rowOff>571500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2" stopIfTrue="1" id="{8D4B394E-1592-417D-8D19-4B83CFECCC0E}">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 id="{0ECBF584-339D-4305-9FBA-A1ED10E850B0}">
            <xm:f>AND(ISBLANK(A33),OR($D$61=definitions!$B$6,$D$159=definitions!$B$7))</xm:f>
            <x14:dxf>
              <fill>
                <gradientFill degree="270">
                  <stop position="0">
                    <color theme="0"/>
                  </stop>
                  <stop position="1">
                    <color rgb="FFFF0000"/>
                  </stop>
                </gradientFill>
              </fill>
            </x14:dxf>
          </x14:cfRule>
          <xm:sqref>L33:O35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6"/>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58" t="str">
        <f>STD_Elem!B50</f>
        <v>Quality Standard V: Specialized service professionals demonstrate collaboration, advocacy and leadership.</v>
      </c>
      <c r="B1" s="959"/>
      <c r="C1" s="959"/>
      <c r="D1" s="959"/>
      <c r="E1" s="959"/>
      <c r="F1" s="959"/>
      <c r="G1" s="959"/>
      <c r="H1" s="959"/>
      <c r="I1" s="959"/>
      <c r="J1" s="960"/>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2470</v>
      </c>
      <c r="C2" s="933" t="s">
        <v>2357</v>
      </c>
      <c r="D2" s="929"/>
      <c r="E2" s="928" t="s">
        <v>2358</v>
      </c>
      <c r="F2" s="929"/>
      <c r="G2" s="928" t="s">
        <v>2359</v>
      </c>
      <c r="H2" s="929"/>
      <c r="I2" s="928" t="s">
        <v>901</v>
      </c>
      <c r="J2" s="929"/>
      <c r="L2" s="10"/>
      <c r="M2" s="10"/>
      <c r="N2" s="10"/>
      <c r="O2" s="10"/>
      <c r="P2" s="10"/>
      <c r="Q2" s="10"/>
      <c r="Y2" s="8"/>
      <c r="Z2" s="8"/>
      <c r="AA2" s="8"/>
      <c r="AB2" s="8"/>
      <c r="AC2" s="8"/>
      <c r="AD2" s="8"/>
      <c r="AE2" s="8"/>
      <c r="AF2" s="8"/>
      <c r="AG2" s="8"/>
      <c r="AH2" s="8"/>
      <c r="AI2" s="8"/>
      <c r="AJ2" s="8"/>
      <c r="AK2" s="8"/>
    </row>
    <row r="3" spans="1:37" ht="22.5" customHeight="1" thickBot="1" x14ac:dyDescent="0.3">
      <c r="A3" s="874" t="str">
        <f>STD_Elem!B51</f>
        <v>Element a: Specialized service professionals collaborate with internal and external stakeholders to meet the needs of students.</v>
      </c>
      <c r="B3" s="875"/>
      <c r="C3" s="875"/>
      <c r="D3" s="875"/>
      <c r="E3" s="875"/>
      <c r="F3" s="875"/>
      <c r="G3" s="875"/>
      <c r="H3" s="875"/>
      <c r="I3" s="875"/>
      <c r="J3" s="876"/>
      <c r="L3" s="10"/>
      <c r="M3" s="10"/>
      <c r="N3" s="10"/>
      <c r="O3" s="10"/>
      <c r="P3" s="10"/>
      <c r="Q3" s="10"/>
      <c r="Y3" s="8"/>
      <c r="Z3" s="8"/>
      <c r="AA3" s="8"/>
      <c r="AB3" s="8"/>
      <c r="AC3" s="8"/>
      <c r="AD3" s="8"/>
      <c r="AE3" s="8"/>
      <c r="AF3" s="8"/>
      <c r="AG3" s="8"/>
      <c r="AH3" s="8"/>
      <c r="AI3" s="8"/>
      <c r="AJ3" s="8"/>
      <c r="AK3" s="8"/>
    </row>
    <row r="4" spans="1:37" x14ac:dyDescent="0.25">
      <c r="A4" s="809"/>
      <c r="B4" s="946"/>
      <c r="C4" s="947" t="str">
        <f>DATA!$F$568</f>
        <v>. . . and</v>
      </c>
      <c r="D4" s="810"/>
      <c r="E4" s="950" t="str">
        <f>DATA!$F$572</f>
        <v>. . . and</v>
      </c>
      <c r="F4" s="951"/>
      <c r="G4" s="950" t="str">
        <f>DATA!$F$576</f>
        <v>. . . and</v>
      </c>
      <c r="H4" s="951"/>
      <c r="I4" s="950" t="str">
        <f>DATA!$F$580</f>
        <v>. . . and</v>
      </c>
      <c r="J4" s="951"/>
      <c r="L4" s="10"/>
      <c r="M4" s="10"/>
      <c r="N4" s="10"/>
      <c r="O4" s="10"/>
      <c r="P4" s="10"/>
      <c r="Q4" s="10"/>
      <c r="Y4" s="8"/>
      <c r="Z4" s="8"/>
      <c r="AA4" s="8"/>
      <c r="AB4" s="8"/>
      <c r="AC4" s="8"/>
      <c r="AD4" s="8"/>
      <c r="AE4" s="8"/>
      <c r="AF4" s="8"/>
      <c r="AG4" s="8"/>
      <c r="AH4" s="8"/>
      <c r="AI4" s="8"/>
      <c r="AJ4" s="8"/>
      <c r="AK4" s="8"/>
    </row>
    <row r="5" spans="1:37" s="37" customFormat="1" ht="50.25" customHeight="1" x14ac:dyDescent="0.25">
      <c r="A5" s="869" t="str">
        <f>DATA!$F$564</f>
        <v>THE SCHOOL SPEECH-LANGUAGE PATHOLOGIST:</v>
      </c>
      <c r="B5" s="956"/>
      <c r="C5" s="957" t="str">
        <f>DATA!$F$569</f>
        <v>THE SCHOOL SPEECH-LANGUAGE PATHOLOGIST:</v>
      </c>
      <c r="D5" s="870"/>
      <c r="E5" s="1000" t="str">
        <f>DATA!$F$573</f>
        <v>THE SCHOOL SPEECH-LANGUAGE PATHOLOGIST:</v>
      </c>
      <c r="F5" s="999"/>
      <c r="G5" s="869" t="str">
        <f>DATA!$F$577</f>
        <v>THE SCHOOL SPEECH-LANGUAGE PATHOLOGIST:</v>
      </c>
      <c r="H5" s="870"/>
      <c r="I5" s="869" t="str">
        <f>DATA!$F$581</f>
        <v>THE SCHOOL SPEECH-LANGUAGE PATHOLOGIST:</v>
      </c>
      <c r="J5" s="870"/>
      <c r="L5" s="38"/>
      <c r="M5" s="38"/>
      <c r="N5" s="38"/>
      <c r="O5" s="38"/>
      <c r="P5" s="38"/>
      <c r="Q5" s="38"/>
      <c r="R5" s="8"/>
      <c r="S5" s="8"/>
      <c r="T5" s="8"/>
      <c r="U5" s="8"/>
      <c r="V5" s="8"/>
      <c r="W5" s="8"/>
      <c r="X5" s="8"/>
      <c r="Y5" s="8"/>
      <c r="Z5" s="8"/>
      <c r="AA5" s="8"/>
      <c r="AB5" s="8"/>
      <c r="AC5" s="8"/>
      <c r="AD5" s="8"/>
      <c r="AE5" s="8"/>
      <c r="AF5" s="8"/>
      <c r="AG5" s="8"/>
      <c r="AH5" s="8"/>
      <c r="AI5" s="8"/>
      <c r="AJ5" s="8"/>
      <c r="AK5" s="8"/>
    </row>
    <row r="6" spans="1:37" ht="94.5" customHeight="1" x14ac:dyDescent="0.25">
      <c r="A6" s="241"/>
      <c r="B6" s="280" t="str">
        <f>DATA!$F$565</f>
        <v>Shares information about speech language practices with other school personnel.</v>
      </c>
      <c r="C6" s="282"/>
      <c r="D6" s="458" t="str">
        <f>DATA!$F$570</f>
        <v>Communicates with school and/or non-school service providers regarding students’ educational services.</v>
      </c>
      <c r="E6" s="492"/>
      <c r="F6" s="493" t="str">
        <f>DATA!$F$574</f>
        <v>Works collaboratively with internal and/or external stakeholders to enhance student outcomes.</v>
      </c>
      <c r="G6" s="140"/>
      <c r="H6" s="458" t="str">
        <f>DATA!$F$578</f>
        <v>Proactively identifies student needs and engages others in responding to them.</v>
      </c>
      <c r="I6" s="470"/>
      <c r="J6" s="458" t="str">
        <f>DATA!$F$582</f>
        <v>Provides in-services or trainings with and /or for internal or external stakeholders about speech or language impairments.</v>
      </c>
      <c r="L6" s="10"/>
      <c r="M6" s="10"/>
      <c r="N6" s="10"/>
      <c r="O6" s="10"/>
      <c r="P6" s="10"/>
      <c r="Q6" s="10"/>
      <c r="Y6" s="8"/>
      <c r="Z6" s="8"/>
      <c r="AA6" s="8"/>
      <c r="AB6" s="8"/>
      <c r="AC6" s="8"/>
      <c r="AD6" s="8"/>
      <c r="AE6" s="8"/>
      <c r="AF6" s="8"/>
      <c r="AG6" s="8"/>
      <c r="AH6" s="8"/>
      <c r="AI6" s="8"/>
      <c r="AJ6" s="8"/>
      <c r="AK6" s="8"/>
    </row>
    <row r="7" spans="1:37" ht="33" customHeight="1" thickBot="1" x14ac:dyDescent="0.3">
      <c r="A7" s="280"/>
      <c r="B7" s="172"/>
      <c r="C7" s="282"/>
      <c r="D7" s="278"/>
      <c r="E7" s="140"/>
      <c r="F7" s="278"/>
      <c r="G7" s="140"/>
      <c r="H7" s="278"/>
      <c r="I7" s="263"/>
      <c r="J7" s="264"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61"/>
      <c r="B8" s="938" t="str">
        <f>DATA!$F$566</f>
        <v>No Basic practices apply</v>
      </c>
      <c r="C8" s="199"/>
      <c r="D8" s="101"/>
      <c r="E8" s="140"/>
      <c r="F8" s="101"/>
      <c r="G8" s="140"/>
      <c r="H8" s="96"/>
      <c r="I8" s="865" t="str">
        <f>DATA!B584</f>
        <v>Blank Form</v>
      </c>
      <c r="J8" s="866"/>
      <c r="L8" s="937" t="str">
        <f>IF(I8=definitions!$B$11,definitions!$B$16,IF(definitions!$B$50=TRUE,definitions!$B$22,IF(I8=definitions!$B$14,definitions!$B$18,definitions!$B$20)))</f>
        <v>No Professional Practices have been selected.</v>
      </c>
      <c r="M8" s="937"/>
      <c r="N8" s="937"/>
      <c r="O8" s="937"/>
      <c r="P8" s="937"/>
      <c r="Q8" s="10"/>
      <c r="Y8" s="8"/>
      <c r="Z8" s="8"/>
      <c r="AA8" s="8"/>
      <c r="AB8" s="8"/>
      <c r="AC8" s="8"/>
      <c r="AD8" s="8"/>
      <c r="AE8" s="8"/>
      <c r="AF8" s="8"/>
      <c r="AG8" s="8"/>
      <c r="AH8" s="8"/>
      <c r="AI8" s="8"/>
      <c r="AJ8" s="8"/>
      <c r="AK8" s="8"/>
    </row>
    <row r="9" spans="1:37" ht="15" customHeight="1" thickBot="1" x14ac:dyDescent="0.3">
      <c r="A9" s="262"/>
      <c r="B9" s="939"/>
      <c r="C9" s="201"/>
      <c r="D9" s="115"/>
      <c r="E9" s="140"/>
      <c r="F9" s="101"/>
      <c r="G9" s="140"/>
      <c r="H9" s="96"/>
      <c r="I9" s="921"/>
      <c r="J9" s="991"/>
      <c r="L9" s="937"/>
      <c r="M9" s="937"/>
      <c r="N9" s="937"/>
      <c r="O9" s="937"/>
      <c r="P9" s="937"/>
      <c r="Q9" s="10"/>
      <c r="Y9" s="8"/>
      <c r="Z9" s="8"/>
      <c r="AA9" s="8"/>
      <c r="AB9" s="8"/>
      <c r="AC9" s="8"/>
      <c r="AD9" s="8"/>
      <c r="AE9" s="8"/>
      <c r="AF9" s="8"/>
      <c r="AG9" s="8"/>
      <c r="AH9" s="8"/>
      <c r="AI9" s="8"/>
      <c r="AJ9" s="8"/>
      <c r="AK9" s="8"/>
    </row>
    <row r="10" spans="1:37" ht="42" customHeight="1" thickBot="1" x14ac:dyDescent="0.3">
      <c r="A10" s="943" t="str">
        <f>STD_Elem!B50</f>
        <v>Quality Standard V: Specialized service professionals demonstrate collaboration, advocacy and leadership.</v>
      </c>
      <c r="B10" s="944"/>
      <c r="C10" s="944"/>
      <c r="D10" s="944"/>
      <c r="E10" s="944"/>
      <c r="F10" s="944"/>
      <c r="G10" s="944"/>
      <c r="H10" s="944"/>
      <c r="I10" s="944"/>
      <c r="J10" s="945"/>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11"/>
      <c r="B11" s="193" t="s">
        <v>2470</v>
      </c>
      <c r="C11" s="933" t="s">
        <v>2357</v>
      </c>
      <c r="D11" s="929"/>
      <c r="E11" s="928" t="s">
        <v>2358</v>
      </c>
      <c r="F11" s="929"/>
      <c r="G11" s="928" t="s">
        <v>2359</v>
      </c>
      <c r="H11" s="929"/>
      <c r="I11" s="928" t="s">
        <v>901</v>
      </c>
      <c r="J11" s="929"/>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74" t="str">
        <f>STD_Elem!B52</f>
        <v>Element b: Specialized service professionals advocate for students, families and schools.</v>
      </c>
      <c r="B12" s="875"/>
      <c r="C12" s="875"/>
      <c r="D12" s="875"/>
      <c r="E12" s="875"/>
      <c r="F12" s="875"/>
      <c r="G12" s="875"/>
      <c r="H12" s="875"/>
      <c r="I12" s="875"/>
      <c r="J12" s="876"/>
      <c r="L12" s="10"/>
      <c r="M12" s="10"/>
      <c r="N12" s="10"/>
      <c r="O12" s="10"/>
      <c r="P12" s="10"/>
      <c r="Q12" s="10"/>
      <c r="Y12" s="8"/>
      <c r="Z12" s="8"/>
      <c r="AA12" s="8"/>
      <c r="AB12" s="8"/>
      <c r="AC12" s="8"/>
      <c r="AD12" s="8"/>
      <c r="AE12" s="8"/>
      <c r="AF12" s="8"/>
      <c r="AG12" s="8"/>
      <c r="AH12" s="8"/>
      <c r="AI12" s="8"/>
      <c r="AJ12" s="8"/>
      <c r="AK12" s="8"/>
    </row>
    <row r="13" spans="1:37" x14ac:dyDescent="0.25">
      <c r="A13" s="809"/>
      <c r="B13" s="946"/>
      <c r="C13" s="947" t="str">
        <f>DATA!$F$591</f>
        <v>. . . and</v>
      </c>
      <c r="D13" s="810"/>
      <c r="E13" s="950" t="str">
        <f>DATA!$F$595</f>
        <v>. . . and</v>
      </c>
      <c r="F13" s="951"/>
      <c r="G13" s="950" t="str">
        <f>DATA!$F$599</f>
        <v>. . . and</v>
      </c>
      <c r="H13" s="951"/>
      <c r="I13" s="950" t="str">
        <f>DATA!$F$603</f>
        <v>. . . and</v>
      </c>
      <c r="J13" s="951"/>
      <c r="L13" s="10"/>
      <c r="M13" s="10"/>
      <c r="N13" s="10"/>
      <c r="O13" s="10"/>
      <c r="P13" s="10"/>
      <c r="Q13" s="10"/>
      <c r="Y13" s="8"/>
      <c r="Z13" s="8"/>
      <c r="AA13" s="8"/>
      <c r="AB13" s="8"/>
      <c r="AC13" s="8"/>
      <c r="AD13" s="8"/>
      <c r="AE13" s="8"/>
      <c r="AF13" s="8"/>
      <c r="AG13" s="8"/>
      <c r="AH13" s="8"/>
      <c r="AI13" s="8"/>
      <c r="AJ13" s="8"/>
      <c r="AK13" s="8"/>
    </row>
    <row r="14" spans="1:37" s="37" customFormat="1" ht="45" customHeight="1" x14ac:dyDescent="0.25">
      <c r="A14" s="869" t="str">
        <f>DATA!$F$587</f>
        <v>THE SCHOOL SPEECH-LANGUAGE PATHOLOGIST:</v>
      </c>
      <c r="B14" s="956"/>
      <c r="C14" s="957" t="str">
        <f>DATA!$F$592</f>
        <v>THE SCHOOL SPEECH-LANGUAGE PATHOLOGIST:</v>
      </c>
      <c r="D14" s="870"/>
      <c r="E14" s="869" t="str">
        <f>DATA!$F$596</f>
        <v>THE SCHOOL SPEECH-LANGUAGE PATHOLOGIST:</v>
      </c>
      <c r="F14" s="870"/>
      <c r="G14" s="869" t="str">
        <f>DATA!$F$600</f>
        <v>THE SCHOOL SPEECH-LANGUAGE PATHOLOGIST:</v>
      </c>
      <c r="H14" s="870"/>
      <c r="I14" s="869" t="str">
        <f>DATA!$F$604</f>
        <v>STUDENTS:</v>
      </c>
      <c r="J14" s="870"/>
      <c r="L14" s="38"/>
      <c r="M14" s="38"/>
      <c r="N14" s="38"/>
      <c r="O14" s="38"/>
      <c r="P14" s="38"/>
      <c r="Q14" s="38"/>
      <c r="R14" s="8"/>
      <c r="S14" s="8"/>
      <c r="T14" s="8"/>
      <c r="U14" s="8"/>
      <c r="V14" s="8"/>
      <c r="W14" s="8"/>
      <c r="X14" s="8"/>
      <c r="Y14" s="8"/>
      <c r="Z14" s="8"/>
      <c r="AA14" s="8"/>
      <c r="AB14" s="8"/>
      <c r="AC14" s="8"/>
      <c r="AD14" s="8"/>
      <c r="AE14" s="8"/>
      <c r="AF14" s="8"/>
      <c r="AG14" s="8"/>
      <c r="AH14" s="8"/>
      <c r="AI14" s="8"/>
      <c r="AJ14" s="8"/>
      <c r="AK14" s="8"/>
    </row>
    <row r="15" spans="1:37" ht="92.25" customHeight="1" x14ac:dyDescent="0.25">
      <c r="A15" s="241"/>
      <c r="B15" s="280" t="str">
        <f>DATA!$F$588</f>
        <v>Understands the need to advocate for students</v>
      </c>
      <c r="C15" s="282"/>
      <c r="D15" s="458" t="str">
        <f>DATA!$F$593</f>
        <v>Contributes to school, district and/or administrative unit task forces and committees to advocate for students.</v>
      </c>
      <c r="E15" s="470"/>
      <c r="F15" s="458" t="str">
        <f>DATA!$F$597</f>
        <v>Proposes potential revisions to policies and procedures to administrators in order to better address student and family needs.</v>
      </c>
      <c r="G15" s="140"/>
      <c r="H15" s="458" t="str">
        <f>DATA!$F$601</f>
        <v>Partners with hard-to-reach parents to advocate for their students.</v>
      </c>
      <c r="I15" s="140"/>
      <c r="J15" s="458" t="str">
        <f>DATA!$F$605</f>
        <v>Know they have an advocate in the speech-language pathologist.</v>
      </c>
      <c r="L15" s="10"/>
      <c r="M15" s="10"/>
      <c r="N15" s="10"/>
      <c r="O15" s="10"/>
      <c r="P15" s="10"/>
      <c r="Q15" s="10"/>
      <c r="Y15" s="8"/>
      <c r="Z15" s="8"/>
      <c r="AA15" s="8"/>
      <c r="AB15" s="8"/>
      <c r="AC15" s="8"/>
      <c r="AD15" s="8"/>
      <c r="AE15" s="8"/>
      <c r="AF15" s="8"/>
      <c r="AG15" s="8"/>
      <c r="AH15" s="8"/>
      <c r="AI15" s="8"/>
      <c r="AJ15" s="8"/>
      <c r="AK15" s="8"/>
    </row>
    <row r="16" spans="1:37" ht="33" customHeight="1" thickBot="1" x14ac:dyDescent="0.3">
      <c r="A16" s="280"/>
      <c r="B16" s="172"/>
      <c r="C16" s="282"/>
      <c r="D16" s="171"/>
      <c r="E16" s="276"/>
      <c r="F16" s="278"/>
      <c r="G16" s="140"/>
      <c r="H16" s="278"/>
      <c r="I16" s="263"/>
      <c r="J16" s="264" t="str">
        <f>definitions!$B$21</f>
        <v>Click here to revisit element</v>
      </c>
      <c r="L16" s="10"/>
      <c r="M16" s="10"/>
      <c r="N16" s="10"/>
      <c r="O16" s="10"/>
      <c r="P16" s="10"/>
      <c r="Q16" s="10"/>
      <c r="Y16" s="8"/>
      <c r="Z16" s="8"/>
      <c r="AA16" s="8"/>
      <c r="AB16" s="8"/>
      <c r="AC16" s="8"/>
      <c r="AD16" s="8"/>
      <c r="AE16" s="8"/>
      <c r="AF16" s="8"/>
      <c r="AG16" s="8"/>
      <c r="AH16" s="8"/>
      <c r="AI16" s="8"/>
      <c r="AJ16" s="8"/>
      <c r="AK16" s="8"/>
    </row>
    <row r="17" spans="1:37" ht="15" customHeight="1" x14ac:dyDescent="0.25">
      <c r="A17" s="261"/>
      <c r="B17" s="938" t="str">
        <f>DATA!$F$589</f>
        <v>No Basic practices apply</v>
      </c>
      <c r="C17" s="199"/>
      <c r="D17" s="101"/>
      <c r="E17" s="120"/>
      <c r="F17" s="101"/>
      <c r="G17" s="140"/>
      <c r="H17" s="101"/>
      <c r="I17" s="891" t="str">
        <f>DATA!B607</f>
        <v>Blank Form</v>
      </c>
      <c r="J17" s="892"/>
      <c r="L17" s="937" t="str">
        <f>IF(I17=definitions!$B$11,definitions!$B$16,IF(definitions!$B$51=TRUE,definitions!$B$22,IF(I17=definitions!$B$14,definitions!$B$18,definitions!$B$20)))</f>
        <v>No Professional Practices have been selected.</v>
      </c>
      <c r="M17" s="937"/>
      <c r="N17" s="937"/>
      <c r="O17" s="937"/>
      <c r="P17" s="937"/>
      <c r="Q17" s="10"/>
      <c r="Y17" s="8"/>
      <c r="Z17" s="8"/>
      <c r="AA17" s="8"/>
      <c r="AB17" s="8"/>
      <c r="AC17" s="8"/>
      <c r="AD17" s="8"/>
      <c r="AE17" s="8"/>
      <c r="AF17" s="8"/>
      <c r="AG17" s="8"/>
      <c r="AH17" s="8"/>
      <c r="AI17" s="8"/>
      <c r="AJ17" s="8"/>
      <c r="AK17" s="8"/>
    </row>
    <row r="18" spans="1:37" ht="15" customHeight="1" thickBot="1" x14ac:dyDescent="0.3">
      <c r="A18" s="262"/>
      <c r="B18" s="939"/>
      <c r="C18" s="201"/>
      <c r="D18" s="115"/>
      <c r="E18" s="146"/>
      <c r="F18" s="96"/>
      <c r="G18" s="140"/>
      <c r="H18" s="96"/>
      <c r="I18" s="1007"/>
      <c r="J18" s="1008"/>
      <c r="L18" s="937"/>
      <c r="M18" s="937"/>
      <c r="N18" s="937"/>
      <c r="O18" s="937"/>
      <c r="P18" s="937"/>
      <c r="Q18" s="10"/>
      <c r="Y18" s="8"/>
      <c r="Z18" s="8"/>
      <c r="AA18" s="8"/>
      <c r="AB18" s="8"/>
      <c r="AC18" s="8"/>
      <c r="AD18" s="8"/>
      <c r="AE18" s="8"/>
      <c r="AF18" s="8"/>
      <c r="AG18" s="8"/>
      <c r="AH18" s="8"/>
      <c r="AI18" s="8"/>
      <c r="AJ18" s="8"/>
      <c r="AK18" s="8"/>
    </row>
    <row r="19" spans="1:37" ht="45.75" customHeight="1" thickBot="1" x14ac:dyDescent="0.3">
      <c r="A19" s="958" t="str">
        <f>STD_Elem!B50</f>
        <v>Quality Standard V: Specialized service professionals demonstrate collaboration, advocacy and leadership.</v>
      </c>
      <c r="B19" s="959"/>
      <c r="C19" s="959"/>
      <c r="D19" s="959"/>
      <c r="E19" s="959"/>
      <c r="F19" s="959"/>
      <c r="G19" s="959"/>
      <c r="H19" s="959"/>
      <c r="I19" s="959"/>
      <c r="J19" s="960"/>
      <c r="L19" s="10"/>
      <c r="M19" s="10"/>
      <c r="N19" s="10"/>
      <c r="O19" s="10"/>
      <c r="P19" s="10"/>
      <c r="Q19" s="10"/>
      <c r="Y19" s="8"/>
      <c r="Z19" s="8"/>
      <c r="AA19" s="8"/>
      <c r="AB19" s="8"/>
      <c r="AC19" s="8"/>
      <c r="AD19" s="8"/>
      <c r="AE19" s="8"/>
      <c r="AF19" s="8"/>
      <c r="AG19" s="8"/>
      <c r="AH19" s="8"/>
      <c r="AI19" s="8"/>
      <c r="AJ19" s="8"/>
      <c r="AK19" s="8"/>
    </row>
    <row r="20" spans="1:37" ht="15.95" customHeight="1" thickBot="1" x14ac:dyDescent="0.3">
      <c r="A20" s="11"/>
      <c r="B20" s="193" t="s">
        <v>2470</v>
      </c>
      <c r="C20" s="933" t="s">
        <v>2357</v>
      </c>
      <c r="D20" s="929"/>
      <c r="E20" s="11"/>
      <c r="F20" s="19" t="s">
        <v>2358</v>
      </c>
      <c r="G20" s="11"/>
      <c r="H20" s="19" t="s">
        <v>2359</v>
      </c>
      <c r="I20" s="11"/>
      <c r="J20" s="20" t="s">
        <v>901</v>
      </c>
      <c r="L20" s="10"/>
      <c r="M20" s="10"/>
      <c r="N20" s="10"/>
      <c r="O20" s="10"/>
      <c r="P20" s="10"/>
      <c r="Q20" s="10"/>
      <c r="Y20" s="8"/>
      <c r="Z20" s="8"/>
      <c r="AA20" s="8"/>
      <c r="AB20" s="8"/>
      <c r="AC20" s="8"/>
      <c r="AD20" s="8"/>
      <c r="AE20" s="8"/>
      <c r="AF20" s="8"/>
      <c r="AG20" s="8"/>
      <c r="AH20" s="8"/>
      <c r="AI20" s="8"/>
      <c r="AJ20" s="8"/>
      <c r="AK20" s="8"/>
    </row>
    <row r="21" spans="1:37" ht="24.75" customHeight="1" thickBot="1" x14ac:dyDescent="0.3">
      <c r="A21" s="874" t="str">
        <f>STD_Elem!B53</f>
        <v>Element c: Specialized service professionals demonstrate leadership in their educational setting(s).</v>
      </c>
      <c r="B21" s="875"/>
      <c r="C21" s="875"/>
      <c r="D21" s="875"/>
      <c r="E21" s="875"/>
      <c r="F21" s="875"/>
      <c r="G21" s="875"/>
      <c r="H21" s="875"/>
      <c r="I21" s="875"/>
      <c r="J21" s="876"/>
      <c r="L21" s="10"/>
      <c r="M21" s="10"/>
      <c r="N21" s="10"/>
      <c r="O21" s="10"/>
      <c r="P21" s="10"/>
      <c r="Q21" s="10"/>
      <c r="Y21" s="8"/>
      <c r="Z21" s="8"/>
      <c r="AA21" s="8"/>
      <c r="AB21" s="8"/>
      <c r="AC21" s="8"/>
      <c r="AD21" s="8"/>
      <c r="AE21" s="8"/>
      <c r="AF21" s="8"/>
      <c r="AG21" s="8"/>
      <c r="AH21" s="8"/>
      <c r="AI21" s="8"/>
      <c r="AJ21" s="8"/>
      <c r="AK21" s="8"/>
    </row>
    <row r="22" spans="1:37" x14ac:dyDescent="0.25">
      <c r="A22" s="809"/>
      <c r="B22" s="946"/>
      <c r="C22" s="947" t="str">
        <f>DATA!$F$614</f>
        <v>. . . and</v>
      </c>
      <c r="D22" s="810"/>
      <c r="E22" s="950" t="str">
        <f>DATA!$F$618</f>
        <v>. . . and</v>
      </c>
      <c r="F22" s="951"/>
      <c r="G22" s="950" t="str">
        <f>DATA!$F$622</f>
        <v>. . . and</v>
      </c>
      <c r="H22" s="951"/>
      <c r="I22" s="950" t="str">
        <f>DATA!$F$626</f>
        <v>. . . and</v>
      </c>
      <c r="J22" s="951"/>
      <c r="L22" s="10"/>
      <c r="M22" s="10"/>
      <c r="N22" s="10"/>
      <c r="O22" s="10"/>
      <c r="P22" s="10"/>
      <c r="Q22" s="10"/>
      <c r="Y22" s="8"/>
      <c r="Z22" s="8"/>
      <c r="AA22" s="8"/>
      <c r="AB22" s="8"/>
      <c r="AC22" s="8"/>
      <c r="AD22" s="8"/>
      <c r="AE22" s="8"/>
      <c r="AF22" s="8"/>
      <c r="AG22" s="8"/>
      <c r="AH22" s="8"/>
      <c r="AI22" s="8"/>
      <c r="AJ22" s="8"/>
      <c r="AK22" s="8"/>
    </row>
    <row r="23" spans="1:37" s="37" customFormat="1" ht="45.75" customHeight="1" x14ac:dyDescent="0.25">
      <c r="A23" s="869" t="str">
        <f>DATA!$F$610</f>
        <v>THE SCHOOL SPEECH-LANGUAGE PATHOLOGIST:</v>
      </c>
      <c r="B23" s="956"/>
      <c r="C23" s="957" t="str">
        <f>DATA!$F$615</f>
        <v>THE SCHOOL SPEECH-LANGUAGE PATHOLOGIST:</v>
      </c>
      <c r="D23" s="870"/>
      <c r="E23" s="869" t="str">
        <f>DATA!$F$619</f>
        <v>THE SCHOOL SPEECH-LANGUAGE PATHOLOGIST:</v>
      </c>
      <c r="F23" s="870"/>
      <c r="G23" s="869" t="str">
        <f>DATA!$F$623</f>
        <v>THE SCHOOL SPEECH-LANGUAGE PATHOLOGIST:</v>
      </c>
      <c r="H23" s="870"/>
      <c r="I23" s="869" t="str">
        <f>DATA!$F$627</f>
        <v>THE SCHOOL SPEECH-LANGUAGE PATHOLOGIST:</v>
      </c>
      <c r="J23" s="870"/>
      <c r="L23" s="38"/>
      <c r="M23" s="38"/>
      <c r="N23" s="38"/>
      <c r="O23" s="38"/>
      <c r="P23" s="38"/>
      <c r="Q23" s="38"/>
      <c r="R23" s="8"/>
      <c r="S23" s="8"/>
      <c r="T23" s="8"/>
      <c r="U23" s="8"/>
      <c r="V23" s="8"/>
      <c r="W23" s="8"/>
      <c r="X23" s="8"/>
      <c r="Y23" s="8"/>
      <c r="Z23" s="8"/>
      <c r="AA23" s="8"/>
      <c r="AB23" s="8"/>
      <c r="AC23" s="8"/>
      <c r="AD23" s="8"/>
      <c r="AE23" s="8"/>
      <c r="AF23" s="8"/>
      <c r="AG23" s="8"/>
      <c r="AH23" s="8"/>
      <c r="AI23" s="8"/>
      <c r="AJ23" s="8"/>
      <c r="AK23" s="8"/>
    </row>
    <row r="24" spans="1:37" ht="98.25" customHeight="1" x14ac:dyDescent="0.25">
      <c r="A24" s="241"/>
      <c r="B24" s="280" t="str">
        <f>DATA!$F$611</f>
        <v>Participates in school activities beyond those expected.</v>
      </c>
      <c r="C24" s="282"/>
      <c r="D24" s="458" t="str">
        <f>DATA!$F$616</f>
        <v>Contributes to school/district committees and teams and accepts assignments to support them.</v>
      </c>
      <c r="E24" s="140"/>
      <c r="F24" s="458" t="str">
        <f>DATA!$F$620</f>
        <v>Provides leadership to team members in order to enhance the skills and knowledge of colleagues.</v>
      </c>
      <c r="G24" s="140"/>
      <c r="H24" s="458" t="str">
        <f>DATA!$F$624</f>
        <v>Confers with administrators to improve the school speech-language pathologist’s work and student learning conditions.</v>
      </c>
      <c r="I24" s="140"/>
      <c r="J24" s="458" t="str">
        <f>DATA!$F$628</f>
        <v>Initiates and leads collaborative activities with colleagues to contribute to school, district goals and support students with disabilities.</v>
      </c>
      <c r="L24" s="10"/>
      <c r="M24" s="10"/>
      <c r="N24" s="10"/>
      <c r="O24" s="10"/>
      <c r="P24" s="10"/>
      <c r="Q24" s="10"/>
      <c r="Y24" s="8"/>
      <c r="Z24" s="8"/>
      <c r="AA24" s="8"/>
      <c r="AB24" s="8"/>
      <c r="AC24" s="8"/>
      <c r="AD24" s="8"/>
      <c r="AE24" s="8"/>
      <c r="AF24" s="8"/>
      <c r="AG24" s="8"/>
      <c r="AH24" s="8"/>
      <c r="AI24" s="8"/>
      <c r="AJ24" s="8"/>
      <c r="AK24" s="8"/>
    </row>
    <row r="25" spans="1:37" ht="33" customHeight="1" thickBot="1" x14ac:dyDescent="0.3">
      <c r="A25" s="280"/>
      <c r="B25" s="172"/>
      <c r="C25" s="282"/>
      <c r="D25" s="171"/>
      <c r="E25" s="140"/>
      <c r="F25" s="171"/>
      <c r="G25" s="140"/>
      <c r="H25" s="171"/>
      <c r="I25" s="263"/>
      <c r="J25" s="264" t="str">
        <f>definitions!$B$21</f>
        <v>Click here to revisit element</v>
      </c>
      <c r="L25" s="10"/>
      <c r="M25" s="10"/>
      <c r="N25" s="10"/>
      <c r="O25" s="10"/>
      <c r="P25" s="10"/>
      <c r="Q25" s="10"/>
      <c r="Y25" s="8"/>
      <c r="Z25" s="8"/>
      <c r="AA25" s="8"/>
      <c r="AB25" s="8"/>
      <c r="AC25" s="8"/>
      <c r="AD25" s="8"/>
      <c r="AE25" s="8"/>
      <c r="AF25" s="8"/>
      <c r="AG25" s="8"/>
      <c r="AH25" s="8"/>
      <c r="AI25" s="8"/>
      <c r="AJ25" s="8"/>
      <c r="AK25" s="8"/>
    </row>
    <row r="26" spans="1:37" ht="15" customHeight="1" x14ac:dyDescent="0.25">
      <c r="A26" s="261"/>
      <c r="B26" s="938" t="str">
        <f>DATA!$F$612</f>
        <v>No Basic practices apply</v>
      </c>
      <c r="C26" s="199"/>
      <c r="D26" s="101"/>
      <c r="E26" s="140"/>
      <c r="F26" s="101"/>
      <c r="G26" s="140"/>
      <c r="H26" s="101"/>
      <c r="I26" s="891" t="str">
        <f>DATA!B630</f>
        <v>Blank Form</v>
      </c>
      <c r="J26" s="892"/>
      <c r="L26" s="937" t="str">
        <f>IF(I26=definitions!$B$11,definitions!$B$16,IF(definitions!$B$52=TRUE,definitions!$B$22,IF(I26=definitions!$B$14,definitions!$B$18,definitions!$B$20)))</f>
        <v>No Professional Practices have been selected.</v>
      </c>
      <c r="M26" s="937"/>
      <c r="N26" s="937"/>
      <c r="O26" s="937"/>
      <c r="P26" s="937"/>
      <c r="Q26" s="10"/>
      <c r="Y26" s="8"/>
      <c r="Z26" s="8"/>
      <c r="AA26" s="8"/>
      <c r="AB26" s="8"/>
      <c r="AC26" s="8"/>
      <c r="AD26" s="8"/>
      <c r="AE26" s="8"/>
      <c r="AF26" s="8"/>
      <c r="AG26" s="8"/>
      <c r="AH26" s="8"/>
      <c r="AI26" s="8"/>
      <c r="AJ26" s="8"/>
      <c r="AK26" s="8"/>
    </row>
    <row r="27" spans="1:37" ht="15" customHeight="1" thickBot="1" x14ac:dyDescent="0.3">
      <c r="A27" s="262"/>
      <c r="B27" s="939"/>
      <c r="C27" s="201"/>
      <c r="D27" s="115"/>
      <c r="E27" s="141"/>
      <c r="F27" s="143"/>
      <c r="G27" s="141"/>
      <c r="H27" s="143"/>
      <c r="I27" s="893"/>
      <c r="J27" s="894"/>
      <c r="L27" s="937"/>
      <c r="M27" s="937"/>
      <c r="N27" s="937"/>
      <c r="O27" s="937"/>
      <c r="P27" s="937"/>
      <c r="Q27" s="10"/>
      <c r="Y27" s="8"/>
      <c r="Z27" s="8"/>
      <c r="AA27" s="8"/>
      <c r="AB27" s="8"/>
      <c r="AC27" s="8"/>
      <c r="AD27" s="8"/>
      <c r="AE27" s="8"/>
      <c r="AF27" s="8"/>
      <c r="AG27" s="8"/>
      <c r="AH27" s="8"/>
      <c r="AI27" s="8"/>
      <c r="AJ27" s="8"/>
      <c r="AK27" s="8"/>
    </row>
    <row r="28" spans="1:37" ht="39.75" customHeight="1" thickBot="1" x14ac:dyDescent="0.3">
      <c r="A28" s="958" t="str">
        <f>STD_Elem!B50</f>
        <v>Quality Standard V: Specialized service professionals demonstrate collaboration, advocacy and leadership.</v>
      </c>
      <c r="B28" s="959"/>
      <c r="C28" s="959"/>
      <c r="D28" s="959"/>
      <c r="E28" s="959"/>
      <c r="F28" s="959"/>
      <c r="G28" s="959"/>
      <c r="H28" s="959"/>
      <c r="I28" s="959"/>
      <c r="J28" s="960"/>
      <c r="L28" s="10"/>
      <c r="M28" s="10"/>
      <c r="N28" s="10"/>
      <c r="O28" s="10"/>
      <c r="P28" s="10"/>
      <c r="Q28" s="10"/>
      <c r="Y28" s="8"/>
      <c r="Z28" s="8"/>
      <c r="AA28" s="8"/>
      <c r="AB28" s="8"/>
      <c r="AC28" s="8"/>
      <c r="AD28" s="8"/>
      <c r="AE28" s="8"/>
      <c r="AF28" s="8"/>
      <c r="AG28" s="8"/>
      <c r="AH28" s="8"/>
      <c r="AI28" s="8"/>
      <c r="AJ28" s="8"/>
      <c r="AK28" s="8"/>
    </row>
    <row r="29" spans="1:37" ht="15.95" customHeight="1" thickBot="1" x14ac:dyDescent="0.3">
      <c r="A29" s="11"/>
      <c r="B29" s="193" t="s">
        <v>2470</v>
      </c>
      <c r="C29" s="933" t="s">
        <v>2357</v>
      </c>
      <c r="D29" s="929"/>
      <c r="E29" s="11"/>
      <c r="F29" s="19" t="s">
        <v>2358</v>
      </c>
      <c r="G29" s="11"/>
      <c r="H29" s="19" t="s">
        <v>2359</v>
      </c>
      <c r="I29" s="11"/>
      <c r="J29" s="20" t="s">
        <v>901</v>
      </c>
      <c r="L29" s="10"/>
      <c r="M29" s="10"/>
      <c r="N29" s="10"/>
      <c r="O29" s="10"/>
      <c r="P29" s="10"/>
      <c r="Q29" s="10"/>
      <c r="Y29" s="8"/>
      <c r="Z29" s="8"/>
      <c r="AA29" s="8"/>
      <c r="AB29" s="8"/>
      <c r="AC29" s="8"/>
      <c r="AD29" s="8"/>
      <c r="AE29" s="8"/>
      <c r="AF29" s="8"/>
      <c r="AG29" s="8"/>
      <c r="AH29" s="8"/>
      <c r="AI29" s="8"/>
      <c r="AJ29" s="8"/>
      <c r="AK29" s="8"/>
    </row>
    <row r="30" spans="1:37" ht="23.1" customHeight="1" thickBot="1" x14ac:dyDescent="0.3">
      <c r="A30" s="882" t="str">
        <f>STD_Elem!B54</f>
        <v>Element d: Specialized service professionals contribute knowledge and skills to educational practices and their profession.</v>
      </c>
      <c r="B30" s="883"/>
      <c r="C30" s="883"/>
      <c r="D30" s="883"/>
      <c r="E30" s="883"/>
      <c r="F30" s="883"/>
      <c r="G30" s="883"/>
      <c r="H30" s="883"/>
      <c r="I30" s="883"/>
      <c r="J30" s="884"/>
      <c r="L30" s="10"/>
      <c r="M30" s="10"/>
      <c r="N30" s="10"/>
      <c r="O30" s="10"/>
      <c r="P30" s="10"/>
      <c r="Q30" s="10"/>
      <c r="Y30" s="8"/>
      <c r="Z30" s="8"/>
      <c r="AA30" s="8"/>
      <c r="AB30" s="8"/>
      <c r="AC30" s="8"/>
      <c r="AD30" s="8"/>
      <c r="AE30" s="8"/>
      <c r="AF30" s="8"/>
      <c r="AG30" s="8"/>
      <c r="AH30" s="8"/>
      <c r="AI30" s="8"/>
      <c r="AJ30" s="8"/>
      <c r="AK30" s="8"/>
    </row>
    <row r="31" spans="1:37" ht="34.5" customHeight="1" x14ac:dyDescent="0.25">
      <c r="A31" s="809"/>
      <c r="B31" s="946"/>
      <c r="C31" s="947" t="str">
        <f>DATA!$F$637</f>
        <v>. . . and</v>
      </c>
      <c r="D31" s="810"/>
      <c r="E31" s="950" t="str">
        <f>DATA!$F$641</f>
        <v>. . . and</v>
      </c>
      <c r="F31" s="951"/>
      <c r="G31" s="950" t="str">
        <f>DATA!$F$645</f>
        <v>. . . and</v>
      </c>
      <c r="H31" s="951"/>
      <c r="I31" s="950" t="str">
        <f>DATA!$F$649</f>
        <v>. . . and</v>
      </c>
      <c r="J31" s="951"/>
      <c r="L31" s="10"/>
      <c r="M31" s="10"/>
      <c r="N31" s="10"/>
      <c r="O31" s="10"/>
      <c r="P31" s="10"/>
      <c r="Q31" s="10"/>
      <c r="Y31" s="8"/>
      <c r="Z31" s="8"/>
      <c r="AA31" s="8"/>
      <c r="AB31" s="8"/>
      <c r="AC31" s="8"/>
      <c r="AD31" s="8"/>
      <c r="AE31" s="8"/>
      <c r="AF31" s="8"/>
      <c r="AG31" s="8"/>
      <c r="AH31" s="8"/>
      <c r="AI31" s="8"/>
      <c r="AJ31" s="8"/>
      <c r="AK31" s="8"/>
    </row>
    <row r="32" spans="1:37" ht="40.5" customHeight="1" x14ac:dyDescent="0.25">
      <c r="A32" s="869" t="str">
        <f>DATA!$F$633</f>
        <v>THE SCHOOL SPEECH-LANGUAGE PATHOLOGIST:</v>
      </c>
      <c r="B32" s="956"/>
      <c r="C32" s="957" t="str">
        <f>DATA!$F$638</f>
        <v>THE SCHOOL SPEECH-LANGUAGE PATHOLOGIST:</v>
      </c>
      <c r="D32" s="870"/>
      <c r="E32" s="869" t="str">
        <f>DATA!$F$642</f>
        <v>THE SCHOOL SPEECH-LANGUAGE PATHOLOGIST:</v>
      </c>
      <c r="F32" s="870"/>
      <c r="G32" s="869" t="str">
        <f>DATA!$F$646</f>
        <v>THE SCHOOL SPEECH-LANGUAGE PATHOLOGIST:</v>
      </c>
      <c r="H32" s="870"/>
      <c r="I32" s="869" t="str">
        <f>DATA!$F$650</f>
        <v>THE SCHOOL SPEECH-LANGUAGE PATHOLOGIST:</v>
      </c>
      <c r="J32" s="870"/>
      <c r="L32" s="10"/>
      <c r="M32" s="10"/>
      <c r="N32" s="10"/>
      <c r="O32" s="10"/>
      <c r="P32" s="10"/>
      <c r="Q32" s="10"/>
      <c r="Y32" s="8"/>
      <c r="Z32" s="8"/>
      <c r="AA32" s="8"/>
      <c r="AB32" s="8"/>
      <c r="AC32" s="8"/>
      <c r="AD32" s="8"/>
      <c r="AE32" s="8"/>
      <c r="AF32" s="8"/>
      <c r="AG32" s="8"/>
      <c r="AH32" s="8"/>
      <c r="AI32" s="8"/>
      <c r="AJ32" s="8"/>
      <c r="AK32" s="8"/>
    </row>
    <row r="33" spans="1:37" ht="119.25" customHeight="1" x14ac:dyDescent="0.25">
      <c r="A33" s="241"/>
      <c r="B33" s="280" t="str">
        <f>DATA!$F$634</f>
        <v>Supports the work of colleagues by providing expertise relevant to their needs.</v>
      </c>
      <c r="C33" s="282"/>
      <c r="D33" s="458" t="str">
        <f>DATA!$F$639</f>
        <v>Contributes knowledge and skills to support student growth and development and contribute to school, district goals.</v>
      </c>
      <c r="E33" s="140"/>
      <c r="F33" s="458" t="str">
        <f>DATA!$F$643</f>
        <v>Provides input to administrators in school, district decision-making processes to improve policies and procedures that affect school climate and student learning.</v>
      </c>
      <c r="G33" s="140"/>
      <c r="H33" s="458" t="str">
        <f>DATA!$F$647</f>
        <v>Leads professional growth and development activities based on their expertise.</v>
      </c>
      <c r="I33" s="140"/>
      <c r="J33" s="435" t="str">
        <f>DATA!$F$651</f>
        <v>Provides district, regional, state and or national level leadership that enhances skills and knowledge of colleagues.</v>
      </c>
      <c r="L33" s="10"/>
      <c r="M33" s="10"/>
      <c r="N33" s="10"/>
      <c r="O33" s="10"/>
      <c r="P33" s="10"/>
      <c r="Q33" s="10"/>
      <c r="Y33" s="8"/>
      <c r="Z33" s="8"/>
      <c r="AA33" s="8"/>
      <c r="AB33" s="8"/>
      <c r="AC33" s="8"/>
      <c r="AD33" s="8"/>
      <c r="AE33" s="8"/>
      <c r="AF33" s="8"/>
      <c r="AG33" s="8"/>
      <c r="AH33" s="8"/>
      <c r="AI33" s="8"/>
      <c r="AJ33" s="8"/>
      <c r="AK33" s="8"/>
    </row>
    <row r="34" spans="1:37" ht="33" customHeight="1" thickBot="1" x14ac:dyDescent="0.3">
      <c r="A34" s="280"/>
      <c r="B34" s="172"/>
      <c r="C34" s="277"/>
      <c r="D34" s="278"/>
      <c r="E34" s="279"/>
      <c r="F34" s="281"/>
      <c r="G34" s="279"/>
      <c r="H34" s="172"/>
      <c r="I34" s="263"/>
      <c r="J34" s="264" t="str">
        <f>definitions!$B$21</f>
        <v>Click here to revisit element</v>
      </c>
      <c r="L34" s="10"/>
      <c r="M34" s="10"/>
      <c r="N34" s="10"/>
      <c r="O34" s="10"/>
      <c r="P34" s="10"/>
      <c r="Q34" s="10"/>
      <c r="Y34" s="8"/>
      <c r="Z34" s="8"/>
      <c r="AA34" s="8"/>
      <c r="AB34" s="8"/>
      <c r="AC34" s="8"/>
      <c r="AD34" s="8"/>
      <c r="AE34" s="8"/>
      <c r="AF34" s="8"/>
      <c r="AG34" s="8"/>
      <c r="AH34" s="8"/>
      <c r="AI34" s="8"/>
      <c r="AJ34" s="8"/>
      <c r="AK34" s="8"/>
    </row>
    <row r="35" spans="1:37" ht="15" customHeight="1" x14ac:dyDescent="0.25">
      <c r="A35" s="261"/>
      <c r="B35" s="938" t="str">
        <f>DATA!$F$635</f>
        <v>No Basic practices apply</v>
      </c>
      <c r="C35" s="185"/>
      <c r="D35" s="101"/>
      <c r="E35" s="102"/>
      <c r="F35" s="104"/>
      <c r="G35" s="102"/>
      <c r="H35" s="104"/>
      <c r="I35" s="891" t="str">
        <f>DATA!B653</f>
        <v>Blank Form</v>
      </c>
      <c r="J35" s="892"/>
      <c r="L35" s="937" t="str">
        <f>IF(I35=definitions!$B$11,definitions!$B$16,IF(definitions!$B$53=TRUE,definitions!$B$22,IF(I35=definitions!$B$14,definitions!$B$18,definitions!$B$20)))</f>
        <v>No Professional Practices have been selected.</v>
      </c>
      <c r="M35" s="937"/>
      <c r="N35" s="937"/>
      <c r="O35" s="937"/>
      <c r="P35" s="937"/>
      <c r="Q35" s="10"/>
      <c r="Y35" s="8"/>
      <c r="Z35" s="8"/>
      <c r="AA35" s="8"/>
      <c r="AB35" s="8"/>
      <c r="AC35" s="8"/>
      <c r="AD35" s="8"/>
      <c r="AE35" s="8"/>
      <c r="AF35" s="8"/>
      <c r="AG35" s="8"/>
      <c r="AH35" s="8"/>
      <c r="AI35" s="8"/>
      <c r="AJ35" s="8"/>
      <c r="AK35" s="8"/>
    </row>
    <row r="36" spans="1:37" ht="15" customHeight="1" thickBot="1" x14ac:dyDescent="0.3">
      <c r="A36" s="262"/>
      <c r="B36" s="939"/>
      <c r="C36" s="203"/>
      <c r="D36" s="115"/>
      <c r="E36" s="102"/>
      <c r="F36" s="104"/>
      <c r="G36" s="102"/>
      <c r="H36" s="144"/>
      <c r="I36" s="1007"/>
      <c r="J36" s="1008"/>
      <c r="L36" s="937"/>
      <c r="M36" s="937"/>
      <c r="N36" s="937"/>
      <c r="O36" s="937"/>
      <c r="P36" s="937"/>
      <c r="Q36" s="10"/>
      <c r="Y36" s="8"/>
      <c r="Z36" s="8"/>
      <c r="AA36" s="8"/>
      <c r="AB36" s="8"/>
      <c r="AC36" s="8"/>
      <c r="AD36" s="8"/>
      <c r="AE36" s="8"/>
      <c r="AF36" s="8"/>
      <c r="AG36" s="8"/>
      <c r="AH36" s="8"/>
      <c r="AI36" s="8"/>
      <c r="AJ36" s="8"/>
      <c r="AK36" s="8"/>
    </row>
    <row r="37" spans="1:37" ht="39.75" customHeight="1" thickBot="1" x14ac:dyDescent="0.3">
      <c r="A37" s="958" t="str">
        <f>A1</f>
        <v>Quality Standard V: Specialized service professionals demonstrate collaboration, advocacy and leadership.</v>
      </c>
      <c r="B37" s="959"/>
      <c r="C37" s="959"/>
      <c r="D37" s="959"/>
      <c r="E37" s="959"/>
      <c r="F37" s="959"/>
      <c r="G37" s="959"/>
      <c r="H37" s="959"/>
      <c r="I37" s="959"/>
      <c r="J37" s="960"/>
      <c r="L37" s="10"/>
      <c r="M37" s="10"/>
      <c r="N37" s="10"/>
      <c r="O37" s="10"/>
      <c r="P37" s="10"/>
      <c r="Q37" s="10"/>
      <c r="Y37" s="8"/>
      <c r="Z37" s="8"/>
      <c r="AA37" s="8"/>
      <c r="AB37" s="8"/>
      <c r="AC37" s="8"/>
      <c r="AD37" s="8"/>
      <c r="AE37" s="8"/>
      <c r="AF37" s="8"/>
      <c r="AG37" s="8"/>
      <c r="AH37" s="8"/>
      <c r="AI37" s="8"/>
      <c r="AJ37" s="8"/>
      <c r="AK37" s="8"/>
    </row>
    <row r="38" spans="1:37" ht="15.95" customHeight="1" thickBot="1" x14ac:dyDescent="0.3">
      <c r="A38" s="454"/>
      <c r="B38" s="193" t="s">
        <v>2470</v>
      </c>
      <c r="C38" s="933" t="s">
        <v>2357</v>
      </c>
      <c r="D38" s="929"/>
      <c r="E38" s="454"/>
      <c r="F38" s="19" t="s">
        <v>2358</v>
      </c>
      <c r="G38" s="454"/>
      <c r="H38" s="19" t="s">
        <v>2359</v>
      </c>
      <c r="I38" s="454"/>
      <c r="J38" s="455" t="s">
        <v>901</v>
      </c>
      <c r="L38" s="10"/>
      <c r="M38" s="10"/>
      <c r="N38" s="10"/>
      <c r="O38" s="10"/>
      <c r="P38" s="10"/>
      <c r="Q38" s="10"/>
      <c r="Y38" s="8"/>
      <c r="Z38" s="8"/>
      <c r="AA38" s="8"/>
      <c r="AB38" s="8"/>
      <c r="AC38" s="8"/>
      <c r="AD38" s="8"/>
      <c r="AE38" s="8"/>
      <c r="AF38" s="8"/>
      <c r="AG38" s="8"/>
      <c r="AH38" s="8"/>
      <c r="AI38" s="8"/>
      <c r="AJ38" s="8"/>
      <c r="AK38" s="8"/>
    </row>
    <row r="39" spans="1:37" ht="23.1" customHeight="1" thickBot="1" x14ac:dyDescent="0.3">
      <c r="A39" s="882" t="str">
        <f>STD_Elem!B55</f>
        <v>Element e: Specialized service professionals demonstrate high ethical standards.</v>
      </c>
      <c r="B39" s="883"/>
      <c r="C39" s="883"/>
      <c r="D39" s="883"/>
      <c r="E39" s="883"/>
      <c r="F39" s="883"/>
      <c r="G39" s="883"/>
      <c r="H39" s="883"/>
      <c r="I39" s="883"/>
      <c r="J39" s="884"/>
      <c r="L39" s="10"/>
      <c r="M39" s="10"/>
      <c r="N39" s="10"/>
      <c r="O39" s="10"/>
      <c r="P39" s="10"/>
      <c r="Q39" s="10"/>
      <c r="Y39" s="8"/>
      <c r="Z39" s="8"/>
      <c r="AA39" s="8"/>
      <c r="AB39" s="8"/>
      <c r="AC39" s="8"/>
      <c r="AD39" s="8"/>
      <c r="AE39" s="8"/>
      <c r="AF39" s="8"/>
      <c r="AG39" s="8"/>
      <c r="AH39" s="8"/>
      <c r="AI39" s="8"/>
      <c r="AJ39" s="8"/>
      <c r="AK39" s="8"/>
    </row>
    <row r="40" spans="1:37" x14ac:dyDescent="0.25">
      <c r="A40" s="809"/>
      <c r="B40" s="946"/>
      <c r="C40" s="947" t="str">
        <f>DATA!$F$660</f>
        <v>. . . and</v>
      </c>
      <c r="D40" s="810"/>
      <c r="E40" s="950" t="str">
        <f>DATA!$F$664</f>
        <v>. . . and</v>
      </c>
      <c r="F40" s="951"/>
      <c r="G40" s="950" t="str">
        <f>DATA!$F$668</f>
        <v>. . . and</v>
      </c>
      <c r="H40" s="951"/>
      <c r="I40" s="950" t="str">
        <f>DATA!$F$673</f>
        <v>. . . and</v>
      </c>
      <c r="J40" s="951"/>
      <c r="L40" s="10"/>
      <c r="M40" s="10"/>
      <c r="N40" s="10"/>
      <c r="O40" s="10"/>
      <c r="P40" s="10"/>
      <c r="Q40" s="10"/>
      <c r="Y40" s="8"/>
      <c r="Z40" s="8"/>
      <c r="AA40" s="8"/>
      <c r="AB40" s="8"/>
      <c r="AC40" s="8"/>
      <c r="AD40" s="8"/>
      <c r="AE40" s="8"/>
      <c r="AF40" s="8"/>
      <c r="AG40" s="8"/>
      <c r="AH40" s="8"/>
      <c r="AI40" s="8"/>
      <c r="AJ40" s="8"/>
      <c r="AK40" s="8"/>
    </row>
    <row r="41" spans="1:37" ht="40.5" customHeight="1" x14ac:dyDescent="0.25">
      <c r="A41" s="869" t="str">
        <f>DATA!$F$656</f>
        <v>THE SCHOOL SPEECH-LANGUAGE PATHOLOGIST:</v>
      </c>
      <c r="B41" s="956"/>
      <c r="C41" s="957" t="str">
        <f>DATA!$F$661</f>
        <v>THE SCHOOL SPEECH-LANGUAGE PATHOLOGIST:</v>
      </c>
      <c r="D41" s="870"/>
      <c r="E41" s="869" t="str">
        <f>DATA!$F$665</f>
        <v>THE SCHOOL SPEECH-LANGUAGE PATHOLOGIST:</v>
      </c>
      <c r="F41" s="870"/>
      <c r="G41" s="869" t="str">
        <f>DATA!$F$665</f>
        <v>THE SCHOOL SPEECH-LANGUAGE PATHOLOGIST:</v>
      </c>
      <c r="H41" s="870"/>
      <c r="I41" s="869" t="str">
        <f>DATA!$F$674</f>
        <v>STUDENTS:</v>
      </c>
      <c r="J41" s="870"/>
      <c r="L41" s="10"/>
      <c r="M41" s="10"/>
      <c r="N41" s="10"/>
      <c r="O41" s="10"/>
      <c r="P41" s="10"/>
      <c r="Q41" s="10"/>
      <c r="Y41" s="8"/>
      <c r="Z41" s="8"/>
      <c r="AA41" s="8"/>
      <c r="AB41" s="8"/>
      <c r="AC41" s="8"/>
      <c r="AD41" s="8"/>
      <c r="AE41" s="8"/>
      <c r="AF41" s="8"/>
      <c r="AG41" s="8"/>
      <c r="AH41" s="8"/>
      <c r="AI41" s="8"/>
      <c r="AJ41" s="8"/>
      <c r="AK41" s="8"/>
    </row>
    <row r="42" spans="1:37" ht="111.75" customHeight="1" x14ac:dyDescent="0.25">
      <c r="A42" s="457"/>
      <c r="B42" s="280" t="str">
        <f>DATA!$F$657</f>
        <v>Maintains confidentiality of student and professional interactions as well as student and personal data.as required by law.</v>
      </c>
      <c r="C42" s="282"/>
      <c r="D42" s="458" t="str">
        <f>DATA!$F$662</f>
        <v>Demonstrates ethical behavior, including honesty, integrity, fair treatment, and respect for others.</v>
      </c>
      <c r="E42" s="140"/>
      <c r="F42" s="458" t="str">
        <f>DATA!$F$666</f>
        <v>Adheres to highest standards of ethical professional practice.</v>
      </c>
      <c r="G42" s="140"/>
      <c r="H42" s="458" t="str">
        <f>DATA!$F$670</f>
        <v>Requires ethical behavior on the part of students.</v>
      </c>
      <c r="I42" s="140"/>
      <c r="J42" s="458" t="str">
        <f>DATA!$F$675</f>
        <v>Demonstrate knowledge of ethical behavior.</v>
      </c>
      <c r="L42" s="10"/>
      <c r="M42" s="10"/>
      <c r="N42" s="10"/>
      <c r="O42" s="10"/>
      <c r="P42" s="10"/>
      <c r="Q42" s="10"/>
      <c r="Y42" s="8"/>
      <c r="Z42" s="8"/>
      <c r="AA42" s="8"/>
      <c r="AB42" s="8"/>
      <c r="AC42" s="8"/>
      <c r="AD42" s="8"/>
      <c r="AE42" s="8"/>
      <c r="AF42" s="8"/>
      <c r="AG42" s="8"/>
      <c r="AH42" s="8"/>
      <c r="AI42" s="8"/>
      <c r="AJ42" s="8"/>
      <c r="AK42" s="8"/>
    </row>
    <row r="43" spans="1:37" ht="52.5" customHeight="1" x14ac:dyDescent="0.25">
      <c r="A43" s="457"/>
      <c r="B43" s="280"/>
      <c r="C43" s="282"/>
      <c r="D43" s="458"/>
      <c r="E43" s="140"/>
      <c r="F43" s="458"/>
      <c r="G43" s="453"/>
      <c r="H43" s="458" t="str">
        <f>DATA!$F$671</f>
        <v>Encourages colleagues to demonstrate ethical behavior.</v>
      </c>
      <c r="I43" s="140"/>
      <c r="J43" s="458"/>
      <c r="L43" s="10"/>
      <c r="M43" s="10"/>
      <c r="N43" s="10"/>
      <c r="O43" s="10"/>
      <c r="P43" s="10"/>
      <c r="Q43" s="10"/>
      <c r="Y43" s="8"/>
      <c r="Z43" s="8"/>
      <c r="AA43" s="8"/>
      <c r="AB43" s="8"/>
      <c r="AC43" s="8"/>
      <c r="AD43" s="8"/>
      <c r="AE43" s="8"/>
      <c r="AF43" s="8"/>
      <c r="AG43" s="8"/>
      <c r="AH43" s="8"/>
      <c r="AI43" s="8"/>
      <c r="AJ43" s="8"/>
      <c r="AK43" s="8"/>
    </row>
    <row r="44" spans="1:37" ht="33" customHeight="1" thickBot="1" x14ac:dyDescent="0.3">
      <c r="A44" s="280"/>
      <c r="B44" s="172"/>
      <c r="C44" s="451"/>
      <c r="D44" s="452"/>
      <c r="E44" s="453"/>
      <c r="F44" s="456"/>
      <c r="G44" s="453"/>
      <c r="H44" s="172"/>
      <c r="I44" s="263"/>
      <c r="J44" s="264" t="str">
        <f>definitions!$B$21</f>
        <v>Click here to revisit element</v>
      </c>
      <c r="L44" s="10"/>
      <c r="M44" s="10"/>
      <c r="N44" s="10"/>
      <c r="O44" s="10"/>
      <c r="P44" s="10"/>
      <c r="Q44" s="10"/>
      <c r="Y44" s="8"/>
      <c r="Z44" s="8"/>
      <c r="AA44" s="8"/>
      <c r="AB44" s="8"/>
      <c r="AC44" s="8"/>
      <c r="AD44" s="8"/>
      <c r="AE44" s="8"/>
      <c r="AF44" s="8"/>
      <c r="AG44" s="8"/>
      <c r="AH44" s="8"/>
      <c r="AI44" s="8"/>
      <c r="AJ44" s="8"/>
      <c r="AK44" s="8"/>
    </row>
    <row r="45" spans="1:37" ht="15" customHeight="1" x14ac:dyDescent="0.25">
      <c r="A45" s="261"/>
      <c r="B45" s="938" t="str">
        <f>DATA!$F$635</f>
        <v>No Basic practices apply</v>
      </c>
      <c r="C45" s="451"/>
      <c r="D45" s="452"/>
      <c r="E45" s="453"/>
      <c r="F45" s="456"/>
      <c r="G45" s="453"/>
      <c r="H45" s="456"/>
      <c r="I45" s="891" t="str">
        <f>DATA!B677</f>
        <v>Blank Form</v>
      </c>
      <c r="J45" s="892"/>
      <c r="L45" s="937" t="str">
        <f>IF(I45=definitions!$B$11,definitions!$B$16,IF(definitions!$B$53=TRUE,definitions!$B$22,IF(I45=definitions!$B$14,definitions!$B$18,definitions!$B$20)))</f>
        <v>No Professional Practices have been selected.</v>
      </c>
      <c r="M45" s="937"/>
      <c r="N45" s="937"/>
      <c r="O45" s="937"/>
      <c r="P45" s="937"/>
      <c r="Q45" s="10"/>
      <c r="Y45" s="8"/>
      <c r="Z45" s="8"/>
      <c r="AA45" s="8"/>
      <c r="AB45" s="8"/>
      <c r="AC45" s="8"/>
      <c r="AD45" s="8"/>
      <c r="AE45" s="8"/>
      <c r="AF45" s="8"/>
      <c r="AG45" s="8"/>
      <c r="AH45" s="8"/>
      <c r="AI45" s="8"/>
      <c r="AJ45" s="8"/>
      <c r="AK45" s="8"/>
    </row>
    <row r="46" spans="1:37" ht="15" customHeight="1" thickBot="1" x14ac:dyDescent="0.3">
      <c r="A46" s="262"/>
      <c r="B46" s="939"/>
      <c r="C46" s="203"/>
      <c r="D46" s="115"/>
      <c r="E46" s="453"/>
      <c r="F46" s="456"/>
      <c r="G46" s="453"/>
      <c r="H46" s="144"/>
      <c r="I46" s="1007"/>
      <c r="J46" s="1008"/>
      <c r="L46" s="937"/>
      <c r="M46" s="937"/>
      <c r="N46" s="937"/>
      <c r="O46" s="937"/>
      <c r="P46" s="937"/>
      <c r="Q46" s="10"/>
      <c r="Y46" s="8"/>
      <c r="Z46" s="8"/>
      <c r="AA46" s="8"/>
      <c r="AB46" s="8"/>
      <c r="AC46" s="8"/>
      <c r="AD46" s="8"/>
      <c r="AE46" s="8"/>
      <c r="AF46" s="8"/>
      <c r="AG46" s="8"/>
      <c r="AH46" s="8"/>
      <c r="AI46" s="8"/>
      <c r="AJ46" s="8"/>
      <c r="AK46" s="8"/>
    </row>
    <row r="47" spans="1:37" ht="15" customHeight="1" x14ac:dyDescent="0.25">
      <c r="A47" s="846" t="s">
        <v>2468</v>
      </c>
      <c r="B47" s="847"/>
      <c r="C47" s="847"/>
      <c r="D47" s="847"/>
      <c r="E47" s="847"/>
      <c r="F47" s="848"/>
      <c r="G47" s="837" t="s">
        <v>2469</v>
      </c>
      <c r="H47" s="838"/>
      <c r="I47" s="838"/>
      <c r="J47" s="839"/>
      <c r="L47" s="10"/>
      <c r="M47" s="10"/>
      <c r="N47" s="10"/>
      <c r="O47" s="10"/>
      <c r="P47" s="10"/>
      <c r="Q47" s="10"/>
      <c r="R47" s="9"/>
      <c r="S47" s="9"/>
      <c r="T47" s="9"/>
      <c r="U47" s="9"/>
      <c r="V47" s="9"/>
      <c r="W47" s="9"/>
      <c r="X47" s="9"/>
    </row>
    <row r="48" spans="1:37" ht="15" customHeight="1" x14ac:dyDescent="0.25">
      <c r="A48" s="849"/>
      <c r="B48" s="850"/>
      <c r="C48" s="850"/>
      <c r="D48" s="850"/>
      <c r="E48" s="850"/>
      <c r="F48" s="851"/>
      <c r="G48" s="840"/>
      <c r="H48" s="841"/>
      <c r="I48" s="841"/>
      <c r="J48" s="842"/>
      <c r="L48" s="10"/>
      <c r="M48" s="10"/>
      <c r="N48" s="10"/>
      <c r="O48" s="10"/>
      <c r="P48" s="10"/>
      <c r="Q48" s="10"/>
      <c r="R48" s="9"/>
      <c r="S48" s="9"/>
      <c r="T48" s="9"/>
      <c r="U48" s="9"/>
      <c r="V48" s="9"/>
      <c r="W48" s="9"/>
      <c r="X48" s="9"/>
    </row>
    <row r="49" spans="1:37" ht="15" customHeight="1" thickBot="1" x14ac:dyDescent="0.3">
      <c r="A49" s="852"/>
      <c r="B49" s="853"/>
      <c r="C49" s="853"/>
      <c r="D49" s="853"/>
      <c r="E49" s="853"/>
      <c r="F49" s="854"/>
      <c r="G49" s="843"/>
      <c r="H49" s="844"/>
      <c r="I49" s="844"/>
      <c r="J49" s="845"/>
      <c r="L49" s="10"/>
      <c r="M49" s="10"/>
      <c r="N49" s="10"/>
      <c r="O49" s="10"/>
      <c r="P49" s="10"/>
      <c r="Q49" s="10"/>
      <c r="R49" s="9"/>
      <c r="S49" s="9"/>
      <c r="T49" s="9"/>
      <c r="U49" s="9"/>
      <c r="V49" s="9"/>
      <c r="W49" s="9"/>
      <c r="X49" s="9"/>
    </row>
    <row r="50" spans="1:37" ht="15" customHeight="1" x14ac:dyDescent="0.25">
      <c r="A50" s="828"/>
      <c r="B50" s="829"/>
      <c r="C50" s="829"/>
      <c r="D50" s="829"/>
      <c r="E50" s="829"/>
      <c r="F50" s="830"/>
      <c r="G50" s="815"/>
      <c r="H50" s="816"/>
      <c r="I50" s="816"/>
      <c r="J50" s="817"/>
      <c r="L50" s="805" t="str">
        <f>IF(AND(ISBLANK(A50),OR(D79=definitions!B6,D79=definitions!B7)),definitions!B25," ")</f>
        <v xml:space="preserve"> </v>
      </c>
      <c r="M50" s="805"/>
      <c r="N50" s="805"/>
      <c r="O50" s="805"/>
      <c r="P50" s="10"/>
      <c r="Q50" s="10"/>
      <c r="R50" s="9"/>
      <c r="S50" s="9"/>
      <c r="T50" s="9"/>
      <c r="U50" s="9"/>
      <c r="V50" s="9"/>
      <c r="W50" s="9"/>
      <c r="X50" s="9"/>
    </row>
    <row r="51" spans="1:37" ht="15" customHeight="1" x14ac:dyDescent="0.25">
      <c r="A51" s="831"/>
      <c r="B51" s="832"/>
      <c r="C51" s="832"/>
      <c r="D51" s="832"/>
      <c r="E51" s="832"/>
      <c r="F51" s="833"/>
      <c r="G51" s="818"/>
      <c r="H51" s="819"/>
      <c r="I51" s="819"/>
      <c r="J51" s="820"/>
      <c r="L51" s="805"/>
      <c r="M51" s="805"/>
      <c r="N51" s="805"/>
      <c r="O51" s="805"/>
      <c r="P51" s="10"/>
      <c r="Q51" s="10"/>
      <c r="R51" s="9"/>
      <c r="S51" s="9"/>
      <c r="T51" s="9"/>
      <c r="U51" s="9"/>
      <c r="V51" s="9"/>
      <c r="W51" s="9"/>
      <c r="X51" s="9"/>
    </row>
    <row r="52" spans="1:37" ht="15" customHeight="1" x14ac:dyDescent="0.25">
      <c r="A52" s="831"/>
      <c r="B52" s="832"/>
      <c r="C52" s="832"/>
      <c r="D52" s="832"/>
      <c r="E52" s="832"/>
      <c r="F52" s="833"/>
      <c r="G52" s="818"/>
      <c r="H52" s="819"/>
      <c r="I52" s="819"/>
      <c r="J52" s="820"/>
      <c r="L52" s="805"/>
      <c r="M52" s="805"/>
      <c r="N52" s="805"/>
      <c r="O52" s="805"/>
      <c r="P52" s="10"/>
      <c r="Q52" s="10"/>
      <c r="R52" s="9"/>
      <c r="S52" s="9"/>
      <c r="T52" s="9"/>
      <c r="U52" s="9"/>
      <c r="V52" s="9"/>
      <c r="W52" s="9"/>
      <c r="X52" s="9"/>
    </row>
    <row r="53" spans="1:37" ht="15" customHeight="1" x14ac:dyDescent="0.25">
      <c r="A53" s="831"/>
      <c r="B53" s="832"/>
      <c r="C53" s="832"/>
      <c r="D53" s="832"/>
      <c r="E53" s="832"/>
      <c r="F53" s="833"/>
      <c r="G53" s="818"/>
      <c r="H53" s="819"/>
      <c r="I53" s="819"/>
      <c r="J53" s="820"/>
      <c r="L53" s="10"/>
      <c r="M53" s="10"/>
      <c r="N53" s="10"/>
      <c r="O53" s="10"/>
      <c r="P53" s="10"/>
      <c r="Q53" s="10"/>
      <c r="R53" s="9"/>
      <c r="S53" s="9"/>
      <c r="T53" s="9"/>
      <c r="U53" s="9"/>
      <c r="V53" s="9"/>
      <c r="W53" s="9"/>
      <c r="X53" s="9"/>
    </row>
    <row r="54" spans="1:37" ht="15" customHeight="1" x14ac:dyDescent="0.25">
      <c r="A54" s="831"/>
      <c r="B54" s="832"/>
      <c r="C54" s="832"/>
      <c r="D54" s="832"/>
      <c r="E54" s="832"/>
      <c r="F54" s="833"/>
      <c r="G54" s="818"/>
      <c r="H54" s="819"/>
      <c r="I54" s="819"/>
      <c r="J54" s="820"/>
      <c r="L54" s="10"/>
      <c r="M54" s="10"/>
      <c r="N54" s="10"/>
      <c r="O54" s="10"/>
      <c r="P54" s="10"/>
      <c r="Q54" s="10"/>
      <c r="R54" s="9"/>
      <c r="S54" s="9"/>
      <c r="T54" s="9"/>
      <c r="U54" s="9"/>
      <c r="V54" s="9"/>
      <c r="W54" s="9"/>
      <c r="X54" s="9"/>
    </row>
    <row r="55" spans="1:37" ht="15" customHeight="1" x14ac:dyDescent="0.25">
      <c r="A55" s="831"/>
      <c r="B55" s="832"/>
      <c r="C55" s="832"/>
      <c r="D55" s="832"/>
      <c r="E55" s="832"/>
      <c r="F55" s="833"/>
      <c r="G55" s="818"/>
      <c r="H55" s="819"/>
      <c r="I55" s="819"/>
      <c r="J55" s="820"/>
      <c r="L55" s="10"/>
      <c r="M55" s="10"/>
      <c r="N55" s="10"/>
      <c r="O55" s="10"/>
      <c r="P55" s="10"/>
      <c r="Q55" s="10"/>
      <c r="R55" s="9"/>
      <c r="S55" s="9"/>
      <c r="T55" s="9"/>
      <c r="U55" s="9"/>
      <c r="V55" s="9"/>
      <c r="W55" s="9"/>
      <c r="X55" s="9"/>
    </row>
    <row r="56" spans="1:37" ht="15" customHeight="1" x14ac:dyDescent="0.25">
      <c r="A56" s="831"/>
      <c r="B56" s="832"/>
      <c r="C56" s="832"/>
      <c r="D56" s="832"/>
      <c r="E56" s="832"/>
      <c r="F56" s="833"/>
      <c r="G56" s="818"/>
      <c r="H56" s="819"/>
      <c r="I56" s="819"/>
      <c r="J56" s="820"/>
      <c r="L56" s="10"/>
      <c r="M56" s="10"/>
      <c r="N56" s="10"/>
      <c r="O56" s="10"/>
      <c r="P56" s="10"/>
      <c r="Q56" s="10"/>
      <c r="R56" s="9"/>
      <c r="S56" s="9"/>
      <c r="T56" s="9"/>
      <c r="U56" s="9"/>
      <c r="V56" s="9"/>
      <c r="W56" s="9"/>
      <c r="X56" s="9"/>
    </row>
    <row r="57" spans="1:37" ht="15" customHeight="1" x14ac:dyDescent="0.25">
      <c r="A57" s="831"/>
      <c r="B57" s="832"/>
      <c r="C57" s="832"/>
      <c r="D57" s="832"/>
      <c r="E57" s="832"/>
      <c r="F57" s="833"/>
      <c r="G57" s="818"/>
      <c r="H57" s="819"/>
      <c r="I57" s="819"/>
      <c r="J57" s="820"/>
      <c r="L57" s="10"/>
      <c r="M57" s="10"/>
      <c r="N57" s="10"/>
      <c r="O57" s="10"/>
      <c r="P57" s="10"/>
      <c r="Q57" s="10"/>
      <c r="R57" s="9"/>
      <c r="S57" s="9"/>
      <c r="T57" s="9"/>
      <c r="U57" s="9"/>
      <c r="V57" s="9"/>
      <c r="W57" s="9"/>
      <c r="X57" s="9"/>
    </row>
    <row r="58" spans="1:37" ht="15" customHeight="1" x14ac:dyDescent="0.25">
      <c r="A58" s="831"/>
      <c r="B58" s="832"/>
      <c r="C58" s="832"/>
      <c r="D58" s="832"/>
      <c r="E58" s="832"/>
      <c r="F58" s="833"/>
      <c r="G58" s="818"/>
      <c r="H58" s="819"/>
      <c r="I58" s="819"/>
      <c r="J58" s="820"/>
      <c r="L58" s="10"/>
      <c r="M58" s="10"/>
      <c r="N58" s="10"/>
      <c r="O58" s="10"/>
      <c r="P58" s="10"/>
      <c r="Q58" s="10"/>
      <c r="R58" s="9"/>
      <c r="S58" s="9"/>
      <c r="T58" s="9"/>
      <c r="U58" s="9"/>
      <c r="V58" s="9"/>
      <c r="W58" s="9"/>
      <c r="X58" s="9"/>
    </row>
    <row r="59" spans="1:37" ht="15" customHeight="1" x14ac:dyDescent="0.25">
      <c r="A59" s="831"/>
      <c r="B59" s="832"/>
      <c r="C59" s="832"/>
      <c r="D59" s="832"/>
      <c r="E59" s="832"/>
      <c r="F59" s="833"/>
      <c r="G59" s="818"/>
      <c r="H59" s="819"/>
      <c r="I59" s="819"/>
      <c r="J59" s="820"/>
      <c r="L59" s="10"/>
      <c r="M59" s="10"/>
      <c r="N59" s="10"/>
      <c r="O59" s="10"/>
      <c r="P59" s="10"/>
      <c r="Q59" s="10"/>
      <c r="R59" s="9"/>
      <c r="S59" s="9"/>
      <c r="T59" s="9"/>
      <c r="U59" s="9"/>
      <c r="V59" s="9"/>
      <c r="W59" s="9"/>
      <c r="X59" s="9"/>
    </row>
    <row r="60" spans="1:37" ht="15" customHeight="1" x14ac:dyDescent="0.25">
      <c r="A60" s="831"/>
      <c r="B60" s="832"/>
      <c r="C60" s="832"/>
      <c r="D60" s="832"/>
      <c r="E60" s="832"/>
      <c r="F60" s="833"/>
      <c r="G60" s="818"/>
      <c r="H60" s="819"/>
      <c r="I60" s="819"/>
      <c r="J60" s="820"/>
      <c r="L60" s="10"/>
      <c r="M60" s="10"/>
      <c r="N60" s="10"/>
      <c r="O60" s="10"/>
      <c r="P60" s="10"/>
      <c r="Q60" s="10"/>
      <c r="R60" s="9"/>
      <c r="S60" s="9"/>
      <c r="T60" s="9"/>
      <c r="U60" s="9"/>
      <c r="V60" s="9"/>
      <c r="W60" s="9"/>
      <c r="X60" s="9"/>
    </row>
    <row r="61" spans="1:37" ht="15" customHeight="1" x14ac:dyDescent="0.25">
      <c r="A61" s="831"/>
      <c r="B61" s="832"/>
      <c r="C61" s="832"/>
      <c r="D61" s="832"/>
      <c r="E61" s="832"/>
      <c r="F61" s="833"/>
      <c r="G61" s="818"/>
      <c r="H61" s="819"/>
      <c r="I61" s="819"/>
      <c r="J61" s="820"/>
      <c r="L61" s="10"/>
      <c r="M61" s="10"/>
      <c r="N61" s="10"/>
      <c r="O61" s="10"/>
      <c r="P61" s="10"/>
      <c r="Q61" s="10"/>
      <c r="R61" s="9"/>
      <c r="S61" s="9"/>
      <c r="T61" s="9"/>
      <c r="U61" s="9"/>
      <c r="V61" s="9"/>
      <c r="W61" s="9"/>
      <c r="X61" s="9"/>
    </row>
    <row r="62" spans="1:37" ht="15" customHeight="1" x14ac:dyDescent="0.25">
      <c r="A62" s="831"/>
      <c r="B62" s="832"/>
      <c r="C62" s="832"/>
      <c r="D62" s="832"/>
      <c r="E62" s="832"/>
      <c r="F62" s="833"/>
      <c r="G62" s="818"/>
      <c r="H62" s="819"/>
      <c r="I62" s="819"/>
      <c r="J62" s="820"/>
      <c r="L62" s="10"/>
      <c r="M62" s="10"/>
      <c r="N62" s="10"/>
      <c r="O62" s="10"/>
      <c r="P62" s="10"/>
      <c r="Q62" s="10"/>
      <c r="R62" s="9"/>
      <c r="S62" s="9"/>
      <c r="T62" s="9"/>
      <c r="U62" s="9"/>
      <c r="V62" s="9"/>
      <c r="W62" s="9"/>
      <c r="X62" s="9"/>
    </row>
    <row r="63" spans="1:37" ht="15" customHeight="1" thickBot="1" x14ac:dyDescent="0.3">
      <c r="A63" s="834"/>
      <c r="B63" s="835"/>
      <c r="C63" s="835"/>
      <c r="D63" s="835"/>
      <c r="E63" s="835"/>
      <c r="F63" s="836"/>
      <c r="G63" s="821"/>
      <c r="H63" s="822"/>
      <c r="I63" s="822"/>
      <c r="J63" s="823"/>
      <c r="L63" s="10"/>
      <c r="M63" s="10"/>
      <c r="N63" s="10"/>
      <c r="O63" s="10"/>
      <c r="P63" s="10"/>
      <c r="Q63" s="10"/>
      <c r="R63" s="9"/>
      <c r="S63" s="9"/>
      <c r="T63" s="9"/>
      <c r="U63" s="9"/>
      <c r="V63" s="9"/>
      <c r="W63" s="9"/>
      <c r="X63" s="9"/>
    </row>
    <row r="64" spans="1:37" ht="30" customHeight="1" thickBot="1" x14ac:dyDescent="0.3">
      <c r="A64" s="980" t="s">
        <v>1447</v>
      </c>
      <c r="B64" s="981"/>
      <c r="C64" s="981"/>
      <c r="D64" s="981"/>
      <c r="E64" s="981"/>
      <c r="F64" s="981"/>
      <c r="G64" s="983" t="s">
        <v>1446</v>
      </c>
      <c r="H64" s="984"/>
      <c r="I64" s="984"/>
      <c r="J64" s="984"/>
      <c r="K64" s="25"/>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26"/>
      <c r="B65" s="813"/>
      <c r="C65" s="813"/>
      <c r="D65" s="813"/>
      <c r="E65" s="169"/>
      <c r="F65" s="170"/>
      <c r="G65" s="860"/>
      <c r="H65" s="861"/>
      <c r="I65" s="861"/>
      <c r="J65" s="861"/>
      <c r="K65" s="862"/>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9"/>
      <c r="B66" s="813"/>
      <c r="C66" s="813"/>
      <c r="D66" s="813"/>
      <c r="E66" s="813"/>
      <c r="F66" s="814"/>
      <c r="G66" s="860"/>
      <c r="H66" s="861"/>
      <c r="I66" s="861"/>
      <c r="J66" s="861"/>
      <c r="K66" s="862"/>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30"/>
      <c r="B67" s="813"/>
      <c r="C67" s="813"/>
      <c r="D67" s="813"/>
      <c r="E67" s="169"/>
      <c r="F67" s="170"/>
      <c r="G67" s="860"/>
      <c r="H67" s="861"/>
      <c r="I67" s="861"/>
      <c r="J67" s="861"/>
      <c r="K67" s="862"/>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30"/>
      <c r="B68" s="813"/>
      <c r="C68" s="813"/>
      <c r="D68" s="813"/>
      <c r="E68" s="169"/>
      <c r="F68" s="170"/>
      <c r="G68" s="860"/>
      <c r="H68" s="861"/>
      <c r="I68" s="861"/>
      <c r="J68" s="861"/>
      <c r="K68" s="862"/>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3"/>
      <c r="B69" s="961"/>
      <c r="C69" s="961"/>
      <c r="D69" s="961"/>
      <c r="E69" s="447"/>
      <c r="F69" s="448"/>
      <c r="G69" s="860"/>
      <c r="H69" s="861"/>
      <c r="I69" s="861"/>
      <c r="J69" s="861"/>
      <c r="K69" s="862"/>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3"/>
      <c r="B70" s="961"/>
      <c r="C70" s="961"/>
      <c r="D70" s="961"/>
      <c r="E70" s="447"/>
      <c r="F70" s="448"/>
      <c r="G70" s="860"/>
      <c r="H70" s="861"/>
      <c r="I70" s="861"/>
      <c r="J70" s="861"/>
      <c r="K70" s="862"/>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3"/>
      <c r="B71" s="961"/>
      <c r="C71" s="961"/>
      <c r="D71" s="961"/>
      <c r="E71" s="447"/>
      <c r="F71" s="448"/>
      <c r="G71" s="860"/>
      <c r="H71" s="861"/>
      <c r="I71" s="861"/>
      <c r="J71" s="861"/>
      <c r="K71" s="862"/>
      <c r="L71" s="10"/>
      <c r="M71" s="10"/>
      <c r="N71" s="10"/>
      <c r="O71" s="10"/>
      <c r="P71" s="10"/>
      <c r="Q71" s="10"/>
      <c r="Y71" s="8"/>
      <c r="Z71" s="8"/>
      <c r="AA71" s="8"/>
      <c r="AB71" s="8"/>
      <c r="AC71" s="8"/>
      <c r="AD71" s="8"/>
      <c r="AE71" s="8"/>
      <c r="AF71" s="8"/>
      <c r="AG71" s="8"/>
      <c r="AH71" s="8"/>
      <c r="AI71" s="8"/>
      <c r="AJ71" s="8"/>
      <c r="AK71" s="8"/>
    </row>
    <row r="72" spans="1:37" ht="24.95" customHeight="1" thickBot="1" x14ac:dyDescent="0.3">
      <c r="A72" s="905" t="s">
        <v>1435</v>
      </c>
      <c r="B72" s="906"/>
      <c r="C72" s="907"/>
      <c r="D72" s="161" t="s">
        <v>1413</v>
      </c>
      <c r="E72" s="162" t="s">
        <v>865</v>
      </c>
      <c r="F72" s="1005"/>
      <c r="G72" s="1006"/>
      <c r="H72" s="1006"/>
      <c r="I72" s="258"/>
      <c r="J72" s="964"/>
      <c r="K72" s="149"/>
      <c r="L72" s="10"/>
      <c r="M72" s="10"/>
      <c r="N72" s="10"/>
      <c r="O72" s="10"/>
      <c r="P72" s="10"/>
      <c r="Q72" s="10"/>
      <c r="R72" s="9"/>
      <c r="S72" s="9"/>
      <c r="T72" s="9"/>
      <c r="U72" s="9"/>
      <c r="V72" s="9"/>
      <c r="W72" s="9"/>
      <c r="X72" s="9"/>
    </row>
    <row r="73" spans="1:37" ht="24.95" customHeight="1" thickBot="1" x14ac:dyDescent="0.3">
      <c r="A73" s="727" t="str">
        <f>STD_Elem!B56</f>
        <v>a: Collaborate with internal and external stakeholders</v>
      </c>
      <c r="B73" s="728"/>
      <c r="C73" s="728"/>
      <c r="D73" s="55" t="str">
        <f>DATA!B584</f>
        <v>Blank Form</v>
      </c>
      <c r="E73" s="150" t="str">
        <f>DATA!B585</f>
        <v>BF</v>
      </c>
      <c r="F73" s="962"/>
      <c r="G73" s="965"/>
      <c r="H73" s="965"/>
      <c r="I73" s="153"/>
      <c r="J73" s="964"/>
      <c r="K73" s="35"/>
      <c r="L73" s="10"/>
      <c r="M73" s="10"/>
      <c r="N73" s="10"/>
      <c r="O73" s="10"/>
      <c r="P73" s="10"/>
      <c r="Q73" s="10"/>
      <c r="R73" s="9"/>
      <c r="S73" s="9"/>
      <c r="T73" s="9"/>
      <c r="U73" s="9"/>
      <c r="V73" s="9"/>
      <c r="W73" s="9"/>
      <c r="X73" s="9"/>
    </row>
    <row r="74" spans="1:37" ht="24.95" customHeight="1" thickBot="1" x14ac:dyDescent="0.3">
      <c r="A74" s="727" t="str">
        <f>STD_Elem!B57</f>
        <v>b: Advocate for students, families and schools</v>
      </c>
      <c r="B74" s="728"/>
      <c r="C74" s="728"/>
      <c r="D74" s="55" t="str">
        <f>DATA!B607</f>
        <v>Blank Form</v>
      </c>
      <c r="E74" s="150" t="str">
        <f>DATA!B608</f>
        <v>BF</v>
      </c>
      <c r="F74" s="966"/>
      <c r="G74" s="967"/>
      <c r="H74" s="967"/>
      <c r="I74" s="967"/>
      <c r="J74" s="967"/>
      <c r="K74" s="35"/>
      <c r="L74" s="10"/>
      <c r="M74" s="10"/>
      <c r="N74" s="10"/>
      <c r="O74" s="10"/>
      <c r="P74" s="10"/>
      <c r="Q74" s="10"/>
      <c r="R74" s="9"/>
      <c r="S74" s="9"/>
      <c r="T74" s="9"/>
      <c r="U74" s="9"/>
      <c r="V74" s="9"/>
      <c r="W74" s="9"/>
      <c r="X74" s="9"/>
    </row>
    <row r="75" spans="1:37" ht="24.95" customHeight="1" thickBot="1" x14ac:dyDescent="0.3">
      <c r="A75" s="727" t="str">
        <f>STD_Elem!B58</f>
        <v>c: Demonstrate leadership in educational setting</v>
      </c>
      <c r="B75" s="728"/>
      <c r="C75" s="728"/>
      <c r="D75" s="56" t="str">
        <f>DATA!B630</f>
        <v>Blank Form</v>
      </c>
      <c r="E75" s="150" t="str">
        <f>DATA!B631</f>
        <v>BF</v>
      </c>
      <c r="G75" s="8"/>
      <c r="K75" s="35"/>
      <c r="L75" s="10"/>
      <c r="M75" s="10"/>
      <c r="N75" s="10"/>
      <c r="O75" s="10"/>
      <c r="P75" s="10"/>
      <c r="Q75" s="10"/>
      <c r="R75" s="9"/>
      <c r="S75" s="9"/>
      <c r="T75" s="9"/>
      <c r="U75" s="9"/>
      <c r="V75" s="9"/>
      <c r="W75" s="9"/>
      <c r="X75" s="9"/>
    </row>
    <row r="76" spans="1:37" ht="26.25" customHeight="1" thickBot="1" x14ac:dyDescent="0.3">
      <c r="A76" s="727" t="str">
        <f>STD_Elem!B59</f>
        <v>d: Contribute knowledge and skills to profession</v>
      </c>
      <c r="B76" s="728"/>
      <c r="C76" s="728"/>
      <c r="D76" s="55" t="str">
        <f>DATA!B653</f>
        <v>Blank Form</v>
      </c>
      <c r="E76" s="164" t="str">
        <f>DATA!B654</f>
        <v>BF</v>
      </c>
      <c r="G76" s="8"/>
      <c r="K76" s="35"/>
      <c r="L76" s="10"/>
      <c r="M76" s="10"/>
      <c r="N76" s="10"/>
      <c r="O76" s="10"/>
      <c r="P76" s="10"/>
      <c r="Q76" s="10"/>
      <c r="R76" s="9"/>
      <c r="S76" s="9"/>
      <c r="T76" s="9"/>
      <c r="U76" s="9"/>
      <c r="V76" s="9"/>
      <c r="W76" s="9"/>
      <c r="X76" s="9"/>
    </row>
    <row r="77" spans="1:37" ht="26.25" customHeight="1" thickBot="1" x14ac:dyDescent="0.3">
      <c r="A77" s="1009" t="str">
        <f>STD_Elem!B60</f>
        <v>e: Demonstrate high ethical standards</v>
      </c>
      <c r="B77" s="1010"/>
      <c r="C77" s="1010"/>
      <c r="D77" s="55" t="str">
        <f>DATA!B677</f>
        <v>Blank Form</v>
      </c>
      <c r="E77" s="462" t="str">
        <f>DATA!B678</f>
        <v>BF</v>
      </c>
      <c r="G77" s="8"/>
      <c r="K77" s="35"/>
      <c r="L77" s="10"/>
      <c r="M77" s="10"/>
      <c r="N77" s="10"/>
      <c r="O77" s="10"/>
      <c r="P77" s="10"/>
      <c r="Q77" s="10"/>
      <c r="R77" s="9"/>
      <c r="S77" s="9"/>
      <c r="T77" s="9"/>
      <c r="U77" s="9"/>
      <c r="V77" s="9"/>
      <c r="W77" s="9"/>
      <c r="X77" s="9"/>
    </row>
    <row r="78" spans="1:37" ht="15.95" customHeight="1" thickBot="1" x14ac:dyDescent="0.3">
      <c r="A78" s="912" t="s">
        <v>1436</v>
      </c>
      <c r="B78" s="913"/>
      <c r="C78" s="914"/>
      <c r="D78" s="74"/>
      <c r="E78" s="74" t="str">
        <f>IF(OR(E73=definitions!$A$12,E74=definitions!$A$12,E75=definitions!$A$12,E76=definitions!$A$12,E77=definitions!$A$12),definitions!$A$12,IF(OR(E73=definitions!$A$11,E74=definitions!$A$11,E75=definitions!$A$11,E76=definitions!$A$11,E77=definitions!$A$11),definitions!$A$11,IF(OR(E73=definitions!$A$14,E74=definitions!$A$14,E75=definitions!$A$14,E76=definitions!$A$14,E77=definitions!$A$14),definitions!$A$14,SUM(E73:E77))))</f>
        <v>BF</v>
      </c>
      <c r="G78" s="8"/>
      <c r="K78" s="35"/>
      <c r="L78" s="10"/>
      <c r="M78" s="10"/>
      <c r="N78" s="10"/>
      <c r="O78" s="10"/>
      <c r="P78" s="10"/>
      <c r="Q78" s="10"/>
      <c r="R78" s="9"/>
      <c r="S78" s="9"/>
      <c r="T78" s="9"/>
      <c r="U78" s="9"/>
      <c r="V78" s="9"/>
      <c r="W78" s="9"/>
      <c r="X78" s="9"/>
    </row>
    <row r="79" spans="1:37" ht="28.5" customHeight="1" thickBot="1" x14ac:dyDescent="0.3">
      <c r="A79" s="899" t="s">
        <v>1437</v>
      </c>
      <c r="B79" s="900"/>
      <c r="C79" s="901"/>
      <c r="D79" s="902" t="str">
        <f>DATA!B680</f>
        <v>Blank Form</v>
      </c>
      <c r="E79" s="903"/>
      <c r="F79" s="903"/>
      <c r="G79" s="904"/>
      <c r="H79" s="145"/>
      <c r="I79" s="145"/>
      <c r="J79" s="147"/>
      <c r="K79" s="36"/>
      <c r="L79" s="10"/>
      <c r="M79" s="10"/>
      <c r="N79" s="10"/>
      <c r="O79" s="10"/>
      <c r="P79" s="10"/>
      <c r="Q79" s="10"/>
      <c r="R79" s="9"/>
      <c r="S79" s="9"/>
      <c r="T79" s="9"/>
      <c r="U79" s="9"/>
      <c r="V79" s="9"/>
      <c r="W79" s="9"/>
      <c r="X79" s="9"/>
    </row>
    <row r="80" spans="1:37" x14ac:dyDescent="0.25">
      <c r="A80" s="147"/>
      <c r="B80" s="147"/>
      <c r="C80" s="147"/>
      <c r="D80" s="147"/>
      <c r="E80" s="147"/>
      <c r="F80" s="147"/>
      <c r="G80" s="147"/>
      <c r="H80" s="147"/>
      <c r="I80" s="147"/>
      <c r="J80" s="147"/>
      <c r="K80" s="147"/>
      <c r="L80" s="145"/>
      <c r="M80" s="145"/>
      <c r="N80" s="145"/>
      <c r="O80" s="145"/>
      <c r="P80" s="145"/>
      <c r="Q80" s="145"/>
    </row>
    <row r="81" spans="1:24" x14ac:dyDescent="0.25">
      <c r="A81" s="147"/>
      <c r="B81" s="147"/>
      <c r="C81" s="147"/>
      <c r="D81" s="147"/>
      <c r="E81" s="147"/>
      <c r="F81" s="147"/>
      <c r="G81" s="147"/>
      <c r="H81" s="147"/>
      <c r="I81" s="147"/>
      <c r="J81" s="147"/>
      <c r="K81" s="147"/>
      <c r="L81" s="145"/>
      <c r="M81" s="145"/>
      <c r="N81" s="145"/>
      <c r="O81" s="145"/>
      <c r="P81" s="145"/>
      <c r="Q81" s="145"/>
    </row>
    <row r="82" spans="1:24" x14ac:dyDescent="0.25">
      <c r="A82" s="147"/>
      <c r="B82" s="147"/>
      <c r="C82" s="147"/>
      <c r="D82" s="147"/>
      <c r="E82" s="145"/>
      <c r="F82" s="145"/>
      <c r="G82" s="145"/>
      <c r="H82" s="145"/>
      <c r="I82" s="145"/>
      <c r="J82" s="145"/>
      <c r="K82" s="145"/>
      <c r="L82" s="145"/>
      <c r="M82" s="145"/>
      <c r="N82" s="145"/>
      <c r="O82" s="145"/>
      <c r="P82" s="145"/>
      <c r="Q82" s="145"/>
      <c r="R82" s="9"/>
      <c r="S82" s="9"/>
      <c r="T82" s="9"/>
      <c r="U82" s="9"/>
      <c r="V82" s="9"/>
      <c r="W82" s="9"/>
      <c r="X82" s="9"/>
    </row>
    <row r="83" spans="1:24" x14ac:dyDescent="0.25">
      <c r="A83" s="147"/>
      <c r="B83" s="147"/>
      <c r="C83" s="147"/>
      <c r="D83" s="147"/>
      <c r="E83" s="145"/>
      <c r="F83" s="145"/>
      <c r="G83" s="145"/>
      <c r="H83" s="145"/>
      <c r="I83" s="145"/>
      <c r="J83" s="145"/>
      <c r="K83" s="145"/>
      <c r="L83" s="145"/>
      <c r="M83" s="145"/>
      <c r="N83" s="145"/>
      <c r="O83" s="145"/>
      <c r="P83" s="145"/>
      <c r="Q83" s="145"/>
      <c r="R83" s="9"/>
      <c r="S83" s="9"/>
      <c r="T83" s="9"/>
      <c r="U83" s="9"/>
      <c r="V83" s="9"/>
      <c r="W83" s="9"/>
      <c r="X83" s="9"/>
    </row>
    <row r="84" spans="1:24" x14ac:dyDescent="0.25">
      <c r="A84" s="147"/>
      <c r="B84" s="147"/>
      <c r="C84" s="147"/>
      <c r="D84" s="147"/>
      <c r="E84" s="145"/>
      <c r="F84" s="145"/>
      <c r="G84" s="145"/>
      <c r="H84" s="145"/>
      <c r="I84" s="145"/>
      <c r="J84" s="145"/>
      <c r="K84" s="145"/>
      <c r="L84" s="145"/>
      <c r="M84" s="145"/>
      <c r="N84" s="145"/>
      <c r="O84" s="145"/>
      <c r="P84" s="145"/>
      <c r="Q84" s="145"/>
      <c r="R84" s="9"/>
      <c r="S84" s="9"/>
      <c r="T84" s="9"/>
      <c r="U84" s="9"/>
      <c r="V84" s="9"/>
      <c r="W84" s="9"/>
      <c r="X84" s="9"/>
    </row>
    <row r="85" spans="1:24" ht="15.75" customHeight="1"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ht="15.75" customHeight="1"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ht="15.75" customHeight="1"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x14ac:dyDescent="0.25">
      <c r="A90" s="147"/>
      <c r="B90" s="147"/>
      <c r="C90" s="147"/>
      <c r="D90" s="147"/>
      <c r="E90" s="147"/>
      <c r="F90" s="147"/>
      <c r="G90" s="147"/>
      <c r="H90" s="147"/>
      <c r="I90" s="147"/>
      <c r="J90" s="147"/>
      <c r="K90" s="147"/>
      <c r="L90" s="145"/>
      <c r="M90" s="145"/>
      <c r="N90" s="145"/>
      <c r="O90" s="145"/>
      <c r="P90" s="145"/>
      <c r="Q90" s="145"/>
    </row>
    <row r="91" spans="1:24" x14ac:dyDescent="0.25">
      <c r="A91" s="147"/>
      <c r="B91" s="147"/>
      <c r="C91" s="147"/>
      <c r="D91" s="147"/>
      <c r="E91" s="147"/>
      <c r="F91" s="147"/>
      <c r="G91" s="147"/>
      <c r="H91" s="147"/>
      <c r="I91" s="147"/>
      <c r="J91" s="147"/>
      <c r="K91" s="147"/>
      <c r="L91" s="145"/>
      <c r="M91" s="145"/>
      <c r="N91" s="145"/>
      <c r="O91" s="145"/>
      <c r="P91" s="145"/>
      <c r="Q91" s="145"/>
    </row>
    <row r="92" spans="1:24" x14ac:dyDescent="0.25">
      <c r="A92" s="147"/>
      <c r="B92" s="147"/>
      <c r="C92" s="147"/>
      <c r="D92" s="147"/>
      <c r="E92" s="147"/>
      <c r="F92" s="147"/>
      <c r="G92" s="147"/>
      <c r="H92" s="147"/>
      <c r="I92" s="147"/>
      <c r="J92" s="147"/>
      <c r="K92" s="147"/>
      <c r="L92" s="145"/>
      <c r="M92" s="145"/>
      <c r="N92" s="145"/>
      <c r="O92" s="145"/>
      <c r="P92" s="145"/>
      <c r="Q92" s="145"/>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sheetData>
  <sheetProtection password="E739" sheet="1" objects="1" scenarios="1" selectLockedCells="1"/>
  <mergeCells count="120">
    <mergeCell ref="L45:P46"/>
    <mergeCell ref="B68:D68"/>
    <mergeCell ref="G68:K68"/>
    <mergeCell ref="B66:F66"/>
    <mergeCell ref="L50:O52"/>
    <mergeCell ref="B35:B36"/>
    <mergeCell ref="G47:J49"/>
    <mergeCell ref="A50:F63"/>
    <mergeCell ref="G50:J63"/>
    <mergeCell ref="A41:B41"/>
    <mergeCell ref="C41:D41"/>
    <mergeCell ref="E41:F41"/>
    <mergeCell ref="G41:H41"/>
    <mergeCell ref="I41:J41"/>
    <mergeCell ref="B45:B46"/>
    <mergeCell ref="I45:J46"/>
    <mergeCell ref="I26:J27"/>
    <mergeCell ref="A28:J28"/>
    <mergeCell ref="A30:J30"/>
    <mergeCell ref="A37:J37"/>
    <mergeCell ref="C38:D38"/>
    <mergeCell ref="A39:J39"/>
    <mergeCell ref="A40:B40"/>
    <mergeCell ref="C40:D40"/>
    <mergeCell ref="E40:F40"/>
    <mergeCell ref="G40:H40"/>
    <mergeCell ref="I40:J40"/>
    <mergeCell ref="A79:C79"/>
    <mergeCell ref="A76:C76"/>
    <mergeCell ref="D79:G79"/>
    <mergeCell ref="A72:C72"/>
    <mergeCell ref="A73:C73"/>
    <mergeCell ref="A75:C75"/>
    <mergeCell ref="A78:C78"/>
    <mergeCell ref="A74:C74"/>
    <mergeCell ref="F72:H72"/>
    <mergeCell ref="A77:C77"/>
    <mergeCell ref="J72:J73"/>
    <mergeCell ref="F73:H73"/>
    <mergeCell ref="B71:D71"/>
    <mergeCell ref="I17:J18"/>
    <mergeCell ref="A21:J21"/>
    <mergeCell ref="C20:D20"/>
    <mergeCell ref="B70:D70"/>
    <mergeCell ref="G70:K70"/>
    <mergeCell ref="I13:J13"/>
    <mergeCell ref="I14:J14"/>
    <mergeCell ref="A14:B14"/>
    <mergeCell ref="I23:J23"/>
    <mergeCell ref="B17:B18"/>
    <mergeCell ref="A31:B31"/>
    <mergeCell ref="C31:D31"/>
    <mergeCell ref="B26:B27"/>
    <mergeCell ref="E32:F32"/>
    <mergeCell ref="G23:H23"/>
    <mergeCell ref="A23:B23"/>
    <mergeCell ref="C23:D23"/>
    <mergeCell ref="A32:B32"/>
    <mergeCell ref="B69:D69"/>
    <mergeCell ref="B67:D67"/>
    <mergeCell ref="G67:K67"/>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B8:B9"/>
    <mergeCell ref="A10:J10"/>
    <mergeCell ref="C13:D13"/>
    <mergeCell ref="E13:F13"/>
    <mergeCell ref="G22:H22"/>
    <mergeCell ref="C22:D22"/>
    <mergeCell ref="E22:F22"/>
    <mergeCell ref="A12:J12"/>
    <mergeCell ref="A13:B13"/>
    <mergeCell ref="G13:H13"/>
    <mergeCell ref="G14:H14"/>
    <mergeCell ref="E14:F14"/>
    <mergeCell ref="C11:D11"/>
    <mergeCell ref="E11:F11"/>
    <mergeCell ref="G11:H11"/>
    <mergeCell ref="I11:J11"/>
    <mergeCell ref="C14:D14"/>
    <mergeCell ref="A19:J19"/>
    <mergeCell ref="I22:J22"/>
    <mergeCell ref="L8:P9"/>
    <mergeCell ref="L17:P18"/>
    <mergeCell ref="L26:P27"/>
    <mergeCell ref="L35:P36"/>
    <mergeCell ref="F74:J74"/>
    <mergeCell ref="E31:F31"/>
    <mergeCell ref="G31:H31"/>
    <mergeCell ref="I31:J31"/>
    <mergeCell ref="G32:H32"/>
    <mergeCell ref="G71:K71"/>
    <mergeCell ref="A64:F64"/>
    <mergeCell ref="G64:J64"/>
    <mergeCell ref="G69:K69"/>
    <mergeCell ref="I32:J32"/>
    <mergeCell ref="B65:D65"/>
    <mergeCell ref="G65:K65"/>
    <mergeCell ref="I35:J36"/>
    <mergeCell ref="A47:F49"/>
    <mergeCell ref="G66:K66"/>
    <mergeCell ref="C32:D32"/>
    <mergeCell ref="C29:D29"/>
    <mergeCell ref="A22:B22"/>
    <mergeCell ref="E23:F23"/>
    <mergeCell ref="I8:J9"/>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65</xdr:row>
                    <xdr:rowOff>57150</xdr:rowOff>
                  </from>
                  <to>
                    <xdr:col>0</xdr:col>
                    <xdr:colOff>247650</xdr:colOff>
                    <xdr:row>65</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66</xdr:row>
                    <xdr:rowOff>28575</xdr:rowOff>
                  </from>
                  <to>
                    <xdr:col>0</xdr:col>
                    <xdr:colOff>238125</xdr:colOff>
                    <xdr:row>66</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67</xdr:row>
                    <xdr:rowOff>57150</xdr:rowOff>
                  </from>
                  <to>
                    <xdr:col>0</xdr:col>
                    <xdr:colOff>257175</xdr:colOff>
                    <xdr:row>67</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68</xdr:row>
                    <xdr:rowOff>28575</xdr:rowOff>
                  </from>
                  <to>
                    <xdr:col>0</xdr:col>
                    <xdr:colOff>247650</xdr:colOff>
                    <xdr:row>68</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69</xdr:row>
                    <xdr:rowOff>47625</xdr:rowOff>
                  </from>
                  <to>
                    <xdr:col>0</xdr:col>
                    <xdr:colOff>247650</xdr:colOff>
                    <xdr:row>69</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70</xdr:row>
                    <xdr:rowOff>57150</xdr:rowOff>
                  </from>
                  <to>
                    <xdr:col>1</xdr:col>
                    <xdr:colOff>0</xdr:colOff>
                    <xdr:row>70</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64</xdr:row>
                    <xdr:rowOff>28575</xdr:rowOff>
                  </from>
                  <to>
                    <xdr:col>0</xdr:col>
                    <xdr:colOff>238125</xdr:colOff>
                    <xdr:row>64</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971550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133350</xdr:rowOff>
                  </from>
                  <to>
                    <xdr:col>3</xdr:col>
                    <xdr:colOff>876300</xdr:colOff>
                    <xdr:row>5</xdr:row>
                    <xdr:rowOff>1076325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209550</xdr:rowOff>
                  </from>
                  <to>
                    <xdr:col>5</xdr:col>
                    <xdr:colOff>971550</xdr:colOff>
                    <xdr:row>5</xdr:row>
                    <xdr:rowOff>933450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209550</xdr:rowOff>
                  </from>
                  <to>
                    <xdr:col>7</xdr:col>
                    <xdr:colOff>962025</xdr:colOff>
                    <xdr:row>5</xdr:row>
                    <xdr:rowOff>904875</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114300</xdr:rowOff>
                  </from>
                  <to>
                    <xdr:col>9</xdr:col>
                    <xdr:colOff>876300</xdr:colOff>
                    <xdr:row>5</xdr:row>
                    <xdr:rowOff>1009650</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314325</xdr:rowOff>
                  </from>
                  <to>
                    <xdr:col>1</xdr:col>
                    <xdr:colOff>933450</xdr:colOff>
                    <xdr:row>14</xdr:row>
                    <xdr:rowOff>838200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95250</xdr:rowOff>
                  </from>
                  <to>
                    <xdr:col>5</xdr:col>
                    <xdr:colOff>1076325</xdr:colOff>
                    <xdr:row>14</xdr:row>
                    <xdr:rowOff>933450</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942975</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228600</xdr:rowOff>
                  </from>
                  <to>
                    <xdr:col>9</xdr:col>
                    <xdr:colOff>1019175</xdr:colOff>
                    <xdr:row>14</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23</xdr:row>
                    <xdr:rowOff>342900</xdr:rowOff>
                  </from>
                  <to>
                    <xdr:col>1</xdr:col>
                    <xdr:colOff>904875</xdr:colOff>
                    <xdr:row>23</xdr:row>
                    <xdr:rowOff>876300</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23</xdr:row>
                    <xdr:rowOff>114300</xdr:rowOff>
                  </from>
                  <to>
                    <xdr:col>3</xdr:col>
                    <xdr:colOff>885825</xdr:colOff>
                    <xdr:row>23</xdr:row>
                    <xdr:rowOff>1019175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23</xdr:row>
                    <xdr:rowOff>200025</xdr:rowOff>
                  </from>
                  <to>
                    <xdr:col>5</xdr:col>
                    <xdr:colOff>904875</xdr:colOff>
                    <xdr:row>23</xdr:row>
                    <xdr:rowOff>1009650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23</xdr:row>
                    <xdr:rowOff>47625</xdr:rowOff>
                  </from>
                  <to>
                    <xdr:col>7</xdr:col>
                    <xdr:colOff>866775</xdr:colOff>
                    <xdr:row>23</xdr:row>
                    <xdr:rowOff>1162050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23</xdr:row>
                    <xdr:rowOff>66675</xdr:rowOff>
                  </from>
                  <to>
                    <xdr:col>9</xdr:col>
                    <xdr:colOff>942975</xdr:colOff>
                    <xdr:row>23</xdr:row>
                    <xdr:rowOff>1047750</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32</xdr:row>
                    <xdr:rowOff>438150</xdr:rowOff>
                  </from>
                  <to>
                    <xdr:col>1</xdr:col>
                    <xdr:colOff>933450</xdr:colOff>
                    <xdr:row>32</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32</xdr:row>
                    <xdr:rowOff>219075</xdr:rowOff>
                  </from>
                  <to>
                    <xdr:col>3</xdr:col>
                    <xdr:colOff>933450</xdr:colOff>
                    <xdr:row>32</xdr:row>
                    <xdr:rowOff>1266825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32</xdr:row>
                    <xdr:rowOff>180975</xdr:rowOff>
                  </from>
                  <to>
                    <xdr:col>5</xdr:col>
                    <xdr:colOff>866775</xdr:colOff>
                    <xdr:row>32</xdr:row>
                    <xdr:rowOff>1352550</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32</xdr:row>
                    <xdr:rowOff>390525</xdr:rowOff>
                  </from>
                  <to>
                    <xdr:col>7</xdr:col>
                    <xdr:colOff>895350</xdr:colOff>
                    <xdr:row>32</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32</xdr:row>
                    <xdr:rowOff>323850</xdr:rowOff>
                  </from>
                  <to>
                    <xdr:col>9</xdr:col>
                    <xdr:colOff>933450</xdr:colOff>
                    <xdr:row>32</xdr:row>
                    <xdr:rowOff>1181100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25</xdr:row>
                    <xdr:rowOff>38100</xdr:rowOff>
                  </from>
                  <to>
                    <xdr:col>1</xdr:col>
                    <xdr:colOff>962025</xdr:colOff>
                    <xdr:row>26</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34</xdr:row>
                    <xdr:rowOff>38100</xdr:rowOff>
                  </from>
                  <to>
                    <xdr:col>1</xdr:col>
                    <xdr:colOff>962025</xdr:colOff>
                    <xdr:row>35</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15</xdr:row>
                    <xdr:rowOff>0</xdr:rowOff>
                  </from>
                  <to>
                    <xdr:col>9</xdr:col>
                    <xdr:colOff>962025</xdr:colOff>
                    <xdr:row>16</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24</xdr:row>
                    <xdr:rowOff>0</xdr:rowOff>
                  </from>
                  <to>
                    <xdr:col>9</xdr:col>
                    <xdr:colOff>962025</xdr:colOff>
                    <xdr:row>25</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33</xdr:row>
                    <xdr:rowOff>0</xdr:rowOff>
                  </from>
                  <to>
                    <xdr:col>9</xdr:col>
                    <xdr:colOff>971550</xdr:colOff>
                    <xdr:row>33</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41</xdr:row>
                    <xdr:rowOff>371475</xdr:rowOff>
                  </from>
                  <to>
                    <xdr:col>1</xdr:col>
                    <xdr:colOff>933450</xdr:colOff>
                    <xdr:row>41</xdr:row>
                    <xdr:rowOff>1066800</xdr:rowOff>
                  </to>
                </anchor>
              </controlPr>
            </control>
          </mc:Choice>
        </mc:AlternateContent>
        <mc:AlternateContent xmlns:mc="http://schemas.openxmlformats.org/markup-compatibility/2006">
          <mc:Choice Requires="x14">
            <control shapeId="21256" r:id="rId40" name="Check Box 776">
              <controlPr defaultSize="0" autoFill="0" autoLine="0" autoPict="0">
                <anchor moveWithCells="1">
                  <from>
                    <xdr:col>2</xdr:col>
                    <xdr:colOff>19050</xdr:colOff>
                    <xdr:row>41</xdr:row>
                    <xdr:rowOff>114300</xdr:rowOff>
                  </from>
                  <to>
                    <xdr:col>3</xdr:col>
                    <xdr:colOff>933450</xdr:colOff>
                    <xdr:row>41</xdr:row>
                    <xdr:rowOff>1381125</xdr:rowOff>
                  </to>
                </anchor>
              </controlPr>
            </control>
          </mc:Choice>
        </mc:AlternateContent>
        <mc:AlternateContent xmlns:mc="http://schemas.openxmlformats.org/markup-compatibility/2006">
          <mc:Choice Requires="x14">
            <control shapeId="21257" r:id="rId41" name="Check Box 777">
              <controlPr defaultSize="0" autoFill="0" autoLine="0" autoPict="0">
                <anchor moveWithCells="1">
                  <from>
                    <xdr:col>4</xdr:col>
                    <xdr:colOff>19050</xdr:colOff>
                    <xdr:row>41</xdr:row>
                    <xdr:rowOff>276225</xdr:rowOff>
                  </from>
                  <to>
                    <xdr:col>5</xdr:col>
                    <xdr:colOff>866775</xdr:colOff>
                    <xdr:row>41</xdr:row>
                    <xdr:rowOff>1171575</xdr:rowOff>
                  </to>
                </anchor>
              </controlPr>
            </control>
          </mc:Choice>
        </mc:AlternateContent>
        <mc:AlternateContent xmlns:mc="http://schemas.openxmlformats.org/markup-compatibility/2006">
          <mc:Choice Requires="x14">
            <control shapeId="21258" r:id="rId42" name="Check Box 778">
              <controlPr defaultSize="0" autoFill="0" autoLine="0" autoPict="0">
                <anchor moveWithCells="1">
                  <from>
                    <xdr:col>6</xdr:col>
                    <xdr:colOff>19050</xdr:colOff>
                    <xdr:row>41</xdr:row>
                    <xdr:rowOff>295275</xdr:rowOff>
                  </from>
                  <to>
                    <xdr:col>7</xdr:col>
                    <xdr:colOff>895350</xdr:colOff>
                    <xdr:row>41</xdr:row>
                    <xdr:rowOff>1143000</xdr:rowOff>
                  </to>
                </anchor>
              </controlPr>
            </control>
          </mc:Choice>
        </mc:AlternateContent>
        <mc:AlternateContent xmlns:mc="http://schemas.openxmlformats.org/markup-compatibility/2006">
          <mc:Choice Requires="x14">
            <control shapeId="21259" r:id="rId43" name="Check Box 779">
              <controlPr defaultSize="0" autoFill="0" autoLine="0" autoPict="0">
                <anchor moveWithCells="1">
                  <from>
                    <xdr:col>6</xdr:col>
                    <xdr:colOff>28575</xdr:colOff>
                    <xdr:row>42</xdr:row>
                    <xdr:rowOff>9525</xdr:rowOff>
                  </from>
                  <to>
                    <xdr:col>7</xdr:col>
                    <xdr:colOff>981075</xdr:colOff>
                    <xdr:row>42</xdr:row>
                    <xdr:rowOff>619125</xdr:rowOff>
                  </to>
                </anchor>
              </controlPr>
            </control>
          </mc:Choice>
        </mc:AlternateContent>
        <mc:AlternateContent xmlns:mc="http://schemas.openxmlformats.org/markup-compatibility/2006">
          <mc:Choice Requires="x14">
            <control shapeId="21260" r:id="rId44" name="Check Box 780">
              <controlPr defaultSize="0" autoFill="0" autoLine="0" autoPict="0">
                <anchor moveWithCells="1">
                  <from>
                    <xdr:col>8</xdr:col>
                    <xdr:colOff>19050</xdr:colOff>
                    <xdr:row>41</xdr:row>
                    <xdr:rowOff>390525</xdr:rowOff>
                  </from>
                  <to>
                    <xdr:col>9</xdr:col>
                    <xdr:colOff>933450</xdr:colOff>
                    <xdr:row>41</xdr:row>
                    <xdr:rowOff>1104900</xdr:rowOff>
                  </to>
                </anchor>
              </controlPr>
            </control>
          </mc:Choice>
        </mc:AlternateContent>
        <mc:AlternateContent xmlns:mc="http://schemas.openxmlformats.org/markup-compatibility/2006">
          <mc:Choice Requires="x14">
            <control shapeId="21261" r:id="rId45" name="Check Box 781">
              <controlPr defaultSize="0" autoFill="0" autoLine="0" autoPict="0">
                <anchor moveWithCells="1">
                  <from>
                    <xdr:col>0</xdr:col>
                    <xdr:colOff>19050</xdr:colOff>
                    <xdr:row>44</xdr:row>
                    <xdr:rowOff>38100</xdr:rowOff>
                  </from>
                  <to>
                    <xdr:col>1</xdr:col>
                    <xdr:colOff>962025</xdr:colOff>
                    <xdr:row>45</xdr:row>
                    <xdr:rowOff>171450</xdr:rowOff>
                  </to>
                </anchor>
              </controlPr>
            </control>
          </mc:Choice>
        </mc:AlternateContent>
        <mc:AlternateContent xmlns:mc="http://schemas.openxmlformats.org/markup-compatibility/2006">
          <mc:Choice Requires="x14">
            <control shapeId="21262" r:id="rId46" name="Check Box 782">
              <controlPr defaultSize="0" autoFill="0" autoLine="0" autoPict="0">
                <anchor moveWithCells="1">
                  <from>
                    <xdr:col>8</xdr:col>
                    <xdr:colOff>28575</xdr:colOff>
                    <xdr:row>43</xdr:row>
                    <xdr:rowOff>0</xdr:rowOff>
                  </from>
                  <to>
                    <xdr:col>9</xdr:col>
                    <xdr:colOff>971550</xdr:colOff>
                    <xdr:row>43</xdr:row>
                    <xdr:rowOff>381000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6" stopIfTrue="1" id="{F5813A18-C0C8-4B26-8970-8B8B7D7FF3F0}">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4" stopIfTrue="1" id="{92B7DC54-D2F1-4DB0-B684-1AC6FCD88D49}">
            <xm:f>OR($I$35="No Score",$I$35=definitions!$B$14)</xm:f>
            <x14:dxf>
              <fill>
                <gradientFill degree="270">
                  <stop position="0">
                    <color theme="0"/>
                  </stop>
                  <stop position="1">
                    <color rgb="FFFF0000"/>
                  </stop>
                </gradientFill>
              </fill>
            </x14:dxf>
          </x14:cfRule>
          <xm:sqref>L35</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L35</xm:sqref>
        </x14:conditionalFormatting>
        <x14:conditionalFormatting xmlns:xm="http://schemas.microsoft.com/office/excel/2006/main">
          <x14:cfRule type="expression" priority="3" id="{1AF7C3A9-6EC7-4475-8F97-2572F8D83A59}">
            <xm:f>AND(ISBLANK(A50),OR($D$79=definitions!$B$6,$D$79=definitions!$B$7))</xm:f>
            <x14:dxf>
              <fill>
                <gradientFill degree="270">
                  <stop position="0">
                    <color theme="0"/>
                  </stop>
                  <stop position="1">
                    <color rgb="FFFF0000"/>
                  </stop>
                </gradientFill>
              </fill>
            </x14:dxf>
          </x14:cfRule>
          <xm:sqref>L50:O52</xm:sqref>
        </x14:conditionalFormatting>
        <x14:conditionalFormatting xmlns:xm="http://schemas.microsoft.com/office/excel/2006/main">
          <x14:cfRule type="expression" priority="1" stopIfTrue="1" id="{2BB79A39-9B20-45DD-B203-7D3B61E8FFFF}">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zoomScale="150" zoomScaleNormal="150" workbookViewId="0">
      <selection activeCell="C21" sqref="C21:F21"/>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1011" t="s">
        <v>3186</v>
      </c>
      <c r="B1" s="1012"/>
      <c r="C1" s="1012"/>
      <c r="D1" s="1012"/>
      <c r="E1" s="1012"/>
      <c r="F1" s="1012"/>
      <c r="G1" s="1012"/>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1013" t="s">
        <v>2562</v>
      </c>
      <c r="B21" s="1014"/>
      <c r="C21" s="1015" t="str">
        <f>Report!C6</f>
        <v>SLP</v>
      </c>
      <c r="D21" s="1015"/>
      <c r="E21" s="1015"/>
      <c r="F21" s="1015"/>
      <c r="H21" s="287"/>
      <c r="I21" s="287"/>
      <c r="J21" s="287"/>
      <c r="K21" s="287"/>
      <c r="L21" s="287"/>
    </row>
    <row r="22" spans="1:24" ht="16.5" customHeight="1" x14ac:dyDescent="0.25">
      <c r="A22" s="288"/>
      <c r="B22" s="289"/>
      <c r="C22" s="290"/>
      <c r="D22" s="290" t="s">
        <v>3111</v>
      </c>
      <c r="E22" s="290"/>
      <c r="F22" s="290"/>
      <c r="H22" s="287"/>
      <c r="I22" s="287"/>
      <c r="J22" s="287"/>
      <c r="K22" s="287"/>
      <c r="L22" s="287"/>
    </row>
    <row r="23" spans="1:24" s="212" customFormat="1" ht="27" customHeight="1" x14ac:dyDescent="0.25">
      <c r="A23" s="1016" t="s">
        <v>3187</v>
      </c>
      <c r="B23" s="1017"/>
      <c r="C23" s="291" t="s">
        <v>2563</v>
      </c>
      <c r="D23" s="1018" t="s">
        <v>2564</v>
      </c>
      <c r="E23" s="1019"/>
      <c r="F23" s="292"/>
      <c r="H23" s="293"/>
      <c r="I23" s="287"/>
      <c r="J23" s="287"/>
      <c r="K23" s="287"/>
      <c r="L23" s="287"/>
    </row>
    <row r="24" spans="1:24" ht="20.25" customHeight="1" x14ac:dyDescent="0.25">
      <c r="A24" s="294">
        <v>1</v>
      </c>
      <c r="B24" s="295"/>
      <c r="C24" s="296"/>
      <c r="D24" s="1023"/>
      <c r="E24" s="1024"/>
      <c r="F24" s="1025"/>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23"/>
      <c r="E25" s="1024"/>
      <c r="F25" s="1025"/>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23"/>
      <c r="E26" s="1024"/>
      <c r="F26" s="1025"/>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23"/>
      <c r="E27" s="1024"/>
      <c r="F27" s="1025"/>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23"/>
      <c r="E28" s="1024"/>
      <c r="F28" s="1025"/>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23"/>
      <c r="E29" s="1024"/>
      <c r="F29" s="1025"/>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23"/>
      <c r="E30" s="1024"/>
      <c r="F30" s="1025"/>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2566</v>
      </c>
      <c r="B31" s="298" t="s">
        <v>2566</v>
      </c>
      <c r="C31" s="299">
        <f>C32</f>
        <v>0</v>
      </c>
      <c r="D31" s="300"/>
      <c r="E31" s="301">
        <f>C32</f>
        <v>0</v>
      </c>
      <c r="F31" s="302"/>
      <c r="H31" s="297" t="e">
        <f t="shared" si="0"/>
        <v>#DIV/0!</v>
      </c>
      <c r="I31" s="293"/>
      <c r="J31" s="293"/>
      <c r="K31" s="293"/>
      <c r="L31" s="293"/>
    </row>
    <row r="32" spans="1:24" ht="20.25" customHeight="1" x14ac:dyDescent="0.25">
      <c r="A32" s="1020" t="s">
        <v>2567</v>
      </c>
      <c r="B32" s="1021"/>
      <c r="C32" s="304">
        <f>SUM(C24:C30)</f>
        <v>0</v>
      </c>
      <c r="D32" s="305"/>
      <c r="E32" s="1022"/>
      <c r="F32" s="1022"/>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schemas.microsoft.com/office/2006/documentManagement/types"/>
    <ds:schemaRef ds:uri="http://purl.org/dc/dcmitype/"/>
    <ds:schemaRef ds:uri="http://purl.org/dc/elements/1.1/"/>
    <ds:schemaRef ds:uri="http://www.w3.org/XML/1998/namespace"/>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2014-01-02T18:44:39Z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